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C:\Users\cajal\Desktop\TFG definitivo\"/>
    </mc:Choice>
  </mc:AlternateContent>
  <xr:revisionPtr revIDLastSave="0" documentId="13_ncr:1_{6F50BA6F-79E8-430F-86C1-649FE40732AC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Cálculos túnel de vien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" l="1"/>
  <c r="C47" i="1" l="1"/>
  <c r="C46" i="1" l="1"/>
  <c r="C45" i="1"/>
  <c r="C34" i="1"/>
  <c r="C35" i="1"/>
  <c r="C31" i="1" l="1"/>
  <c r="C42" i="1"/>
  <c r="C10" i="1"/>
  <c r="C13" i="1"/>
  <c r="C11" i="1"/>
  <c r="C14" i="1" l="1"/>
  <c r="C9" i="1"/>
  <c r="C23" i="1" l="1"/>
  <c r="C19" i="1" s="1"/>
  <c r="C20" i="1" s="1"/>
  <c r="C57" i="1"/>
  <c r="C55" i="1" s="1"/>
  <c r="C41" i="1"/>
  <c r="C40" i="1" s="1"/>
  <c r="C48" i="1" s="1"/>
  <c r="C15" i="1"/>
  <c r="C30" i="1"/>
  <c r="C29" i="1" s="1"/>
  <c r="C37" i="1" s="1"/>
  <c r="J6" i="1" l="1"/>
  <c r="C21" i="1"/>
  <c r="C22" i="1" s="1"/>
  <c r="C39" i="1"/>
  <c r="C28" i="1"/>
  <c r="C50" i="1" l="1"/>
</calcChain>
</file>

<file path=xl/sharedStrings.xml><?xml version="1.0" encoding="utf-8"?>
<sst xmlns="http://schemas.openxmlformats.org/spreadsheetml/2006/main" count="49" uniqueCount="47">
  <si>
    <r>
      <t>Área sección ensayo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</si>
  <si>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Caudal de un ventilador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/h)</t>
    </r>
  </si>
  <si>
    <t>Reynolds sección ensayo</t>
  </si>
  <si>
    <t>Pérdidas de carga (Pa)</t>
  </si>
  <si>
    <t>K (sección de ensayo):</t>
  </si>
  <si>
    <t>Número de ventiladores en paralelo</t>
  </si>
  <si>
    <t>Perímetro sección de ensayo (m)</t>
  </si>
  <si>
    <t>β</t>
  </si>
  <si>
    <r>
      <t>D</t>
    </r>
    <r>
      <rPr>
        <vertAlign val="subscript"/>
        <sz val="11"/>
        <color theme="1"/>
        <rFont val="Calibri"/>
        <family val="2"/>
        <scheme val="minor"/>
      </rPr>
      <t>hidraúlico</t>
    </r>
    <r>
      <rPr>
        <sz val="11"/>
        <color theme="1"/>
        <rFont val="Calibri"/>
        <family val="2"/>
        <scheme val="minor"/>
      </rPr>
      <t xml:space="preserve"> sección de entrada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</si>
  <si>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Área sección de entrada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</si>
  <si>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Perímetro sección de entrada (m)</t>
  </si>
  <si>
    <t>Alto sección de entrada (m)</t>
  </si>
  <si>
    <t>Anchura sección de entrada (m)</t>
  </si>
  <si>
    <t>Alto sección ensayo (m)</t>
  </si>
  <si>
    <t>Anchura sección ensayo (m)</t>
  </si>
  <si>
    <r>
      <t>D</t>
    </r>
    <r>
      <rPr>
        <vertAlign val="subscript"/>
        <sz val="11"/>
        <color theme="1"/>
        <rFont val="Calibri"/>
        <family val="2"/>
        <scheme val="minor"/>
      </rPr>
      <t>hidraúlico</t>
    </r>
    <r>
      <rPr>
        <sz val="11"/>
        <color theme="1"/>
        <rFont val="Calibri"/>
        <family val="2"/>
        <scheme val="minor"/>
      </rPr>
      <t xml:space="preserve"> sección de salida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</si>
  <si>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Anchura sección de salida (m)</t>
  </si>
  <si>
    <t>Alto sección de salida (m)</t>
  </si>
  <si>
    <r>
      <t>Área sección de salida (m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</si>
  <si>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Perímetro sección de salida (m)</t>
  </si>
  <si>
    <t>Pérdida de carga salida (Pa):</t>
  </si>
  <si>
    <t>Pérdida de carga entrada (Pa):</t>
  </si>
  <si>
    <t>Pérdida de carga total (Pa):</t>
  </si>
  <si>
    <t>cte1</t>
  </si>
  <si>
    <t>cte2</t>
  </si>
  <si>
    <t>Curva de pérdidas:</t>
  </si>
  <si>
    <r>
      <t>Caudal total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/h)</t>
    </r>
  </si>
  <si>
    <r>
      <t>Caudal total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</si>
  <si>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r>
      <t>Densidad del aire (kg/m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</si>
  <si>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Viscosidad del aire a 20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C (N·s/m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</si>
  <si>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Ángulo de sección de entrada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</si>
  <si>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Ángulo de sección de salida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</si>
  <si>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t>Velocidad del área de ensayo (m/s)</t>
  </si>
  <si>
    <t>Velocidad en la sección de ensayo</t>
  </si>
  <si>
    <r>
      <t>Caudal mínimo del túnel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</si>
  <si>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r>
      <t>Caudal mínimo de cada ventilador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</si>
  <si>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r>
      <t>Caudal mínimo de cada ventilador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/h)</t>
    </r>
  </si>
  <si>
    <r>
      <t>Caudal mínimo del túnel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/h)</t>
    </r>
  </si>
  <si>
    <r>
      <t>D</t>
    </r>
    <r>
      <rPr>
        <vertAlign val="subscript"/>
        <sz val="11"/>
        <color theme="1"/>
        <rFont val="Calibri"/>
        <family val="2"/>
        <scheme val="minor"/>
      </rPr>
      <t>hidraúlico</t>
    </r>
    <r>
      <rPr>
        <sz val="11"/>
        <color theme="1"/>
        <rFont val="Calibri"/>
        <family val="2"/>
        <scheme val="minor"/>
      </rPr>
      <t xml:space="preserve"> sección de ensayo (m)</t>
    </r>
  </si>
  <si>
    <t>Reynolds perfil</t>
  </si>
  <si>
    <t>Espesor perfil</t>
  </si>
  <si>
    <t>Reynolds sección de ensayo</t>
  </si>
  <si>
    <t>Velocidad sección de ensayo  Reynolds</t>
  </si>
  <si>
    <t>Reynolds sección de ensayo mínimo</t>
  </si>
  <si>
    <t>Reynolds del perfil en función del de la sección de ensayo</t>
  </si>
  <si>
    <t>Pérdidas de carga por cambios de sección (Pa)</t>
  </si>
  <si>
    <t>Q (m3/h)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</si>
</sst>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4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 applyFill="1"/>
    <xf numFmtId="0" fontId="0" fillId="0" borderId="0" xfId="0" applyNumberFormat="1" applyFill="1"/>
    <xf numFmtId="0" fontId="0" fillId="0" borderId="1" xfId="0" applyBorder="1"/>
    <xf numFmtId="0" fontId="0" fillId="5" borderId="1" xfId="0" applyFill="1" applyBorder="1"/>
    <xf numFmtId="11" fontId="0" fillId="5" borderId="1" xfId="0" applyNumberFormat="1" applyFill="1" applyBorder="1"/>
    <xf numFmtId="165" fontId="0" fillId="0" borderId="1" xfId="0" applyNumberFormat="1" applyBorder="1"/>
    <xf numFmtId="0" fontId="0" fillId="3" borderId="1" xfId="0" applyFill="1" applyBorder="1"/>
    <xf numFmtId="0" fontId="3" fillId="0" borderId="1" xfId="0" applyFont="1" applyBorder="1"/>
    <xf numFmtId="11" fontId="0" fillId="0" borderId="1" xfId="0" applyNumberFormat="1" applyBorder="1"/>
    <xf numFmtId="164" fontId="0" fillId="6" borderId="1" xfId="0" applyNumberFormat="1" applyFill="1" applyBorder="1"/>
    <xf numFmtId="0" fontId="0" fillId="6" borderId="1" xfId="0" applyFill="1" applyBorder="1"/>
    <xf numFmtId="0" fontId="0" fillId="7" borderId="1" xfId="0" applyFill="1" applyBorder="1"/>
    <xf numFmtId="2" fontId="0" fillId="7" borderId="1" xfId="0" applyNumberFormat="1" applyFill="1" applyBorder="1"/>
    <xf numFmtId="0" fontId="0" fillId="8" borderId="1" xfId="0" applyFill="1" applyBorder="1"/>
    <xf numFmtId="0" fontId="0" fillId="2" borderId="1" xfId="0" applyFill="1" applyBorder="1"/>
    <xf numFmtId="0" fontId="0" fillId="4" borderId="1" xfId="0" applyFill="1" applyBorder="1"/>
    <xf numFmtId="0" fontId="0" fillId="0" borderId="1" xfId="0" applyFont="1" applyFill="1" applyBorder="1"/>
    <xf numFmtId="0" fontId="0" fillId="7" borderId="1" xfId="0" applyNumberFormat="1" applyFill="1" applyBorder="1"/>
    <xf numFmtId="0" fontId="0" fillId="0" borderId="4" xfId="0" applyBorder="1"/>
    <xf numFmtId="0" fontId="0" fillId="0" borderId="0" xfId="0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</cellXfs>
  <cellStyles count="1">
    <cellStyle name="Normal" xfId="0" builtinId="0"/>
  </cellStyles>
  <dxfs count="3"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Curva de pérdidas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'Cálculos túnel de viento'!$J$8</c:f>
              <c:strCache>
                <c:ptCount val="1"/>
                <c:pt idx="0">
                  <c:v>Pérdidas de carga (Pa)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intercept val="0"/>
            <c:dispRSqr val="0"/>
            <c:dispEq val="1"/>
            <c:trendlineLbl>
              <c:layout>
                <c:manualLayout>
                  <c:x val="-0.19420951871491815"/>
                  <c:y val="0.2131118409437107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1,3925E-05x</a:t>
                    </a:r>
                    <a:r>
                      <a:rPr lang="en-US" baseline="30000"/>
                      <a:t>2</a:t>
                    </a:r>
                    <a:endParaRPr lang="en-US"/>
                  </a:p>
                </c:rich>
              </c:tx>
              <c:numFmt formatCode="0.0000E+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'Cálculos túnel de viento'!$I$9:$I$17</c:f>
              <c:numCache>
                <c:formatCode>General</c:formatCode>
                <c:ptCount val="9"/>
                <c:pt idx="0">
                  <c:v>2175</c:v>
                </c:pt>
                <c:pt idx="1">
                  <c:v>2100</c:v>
                </c:pt>
                <c:pt idx="2">
                  <c:v>1800</c:v>
                </c:pt>
                <c:pt idx="3">
                  <c:v>1500</c:v>
                </c:pt>
                <c:pt idx="4">
                  <c:v>1200</c:v>
                </c:pt>
                <c:pt idx="5">
                  <c:v>900</c:v>
                </c:pt>
                <c:pt idx="6">
                  <c:v>600</c:v>
                </c:pt>
                <c:pt idx="7">
                  <c:v>300</c:v>
                </c:pt>
                <c:pt idx="8">
                  <c:v>0</c:v>
                </c:pt>
              </c:numCache>
            </c:numRef>
          </c:xVal>
          <c:yVal>
            <c:numRef>
              <c:f>'Cálculos túnel de viento'!$J$9:$J$17</c:f>
              <c:numCache>
                <c:formatCode>General</c:formatCode>
                <c:ptCount val="9"/>
                <c:pt idx="0">
                  <c:v>65.873615448271636</c:v>
                </c:pt>
                <c:pt idx="1">
                  <c:v>61.408935209803758</c:v>
                </c:pt>
                <c:pt idx="2">
                  <c:v>45.116768725570104</c:v>
                </c:pt>
                <c:pt idx="3">
                  <c:v>31.331089392757018</c:v>
                </c:pt>
                <c:pt idx="4">
                  <c:v>20.051897211364491</c:v>
                </c:pt>
                <c:pt idx="5">
                  <c:v>11.279192181392526</c:v>
                </c:pt>
                <c:pt idx="6">
                  <c:v>5.0129743028411227</c:v>
                </c:pt>
                <c:pt idx="7">
                  <c:v>1.2532435757102807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2C-4243-B5BA-4BA630145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7375680"/>
        <c:axId val="888846464"/>
      </c:scatterChart>
      <c:valAx>
        <c:axId val="777375680"/>
        <c:scaling>
          <c:orientation val="minMax"/>
          <c:max val="2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Caudal total (m</a:t>
                </a:r>
                <a:r>
                  <a:rPr lang="es-ES" sz="1000" b="0" i="0" u="none" strike="noStrike" baseline="30000">
                    <a:effectLst/>
                  </a:rPr>
                  <a:t>3</a:t>
                </a:r>
                <a:r>
                  <a:rPr lang="es-ES" sz="1000" b="0" i="0" u="none" strike="noStrike" baseline="0">
                    <a:effectLst/>
                  </a:rPr>
                  <a:t>/h)</a:t>
                </a:r>
                <a:r>
                  <a:rPr lang="es-ES" sz="1000" b="0" i="0" u="none" strike="noStrike" baseline="0"/>
                  <a:t> 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88846464"/>
        <c:crosses val="autoZero"/>
        <c:crossBetween val="midCat"/>
      </c:valAx>
      <c:valAx>
        <c:axId val="888846464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Pérdidas de carga (Pa)</a:t>
                </a:r>
                <a:r>
                  <a:rPr lang="es-ES" sz="1000" b="0" i="0" u="none" strike="noStrike" baseline="0"/>
                  <a:t> 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7737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533613</xdr:colOff>
      <xdr:row>18</xdr:row>
      <xdr:rowOff>54751</xdr:rowOff>
    </xdr:from>
    <xdr:to>
      <xdr:col>11</xdr:col>
      <xdr:colOff>220382</xdr:colOff>
      <xdr:row>32</xdr:row>
      <xdr:rowOff>3577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81CE8EE-1F2F-4362-8E9F-2BA255EE2C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668856D-0A02-4B97-AB41-38B051161363}" name="Tabla2" displayName="Tabla2" ref="I8:J17" totalsRowShown="0" headerRowDxfId="2">
  <autoFilter ref="I8:J17" xr:uid="{7E7CD441-BE86-4C65-B715-8B17953D8A8A}"/>
  <tableColumns count="2">
    <tableColumn id="1" xr3:uid="{BB8A041C-C721-4EF3-A48B-7EBB00AF5417}" name="Q (m3/h)" dataDxfId="1"/>
    <tableColumn id="2" xr3:uid="{DAA475A0-04A5-4892-97D9-47B410D2CFD0}" name="Pérdidas de carga (Pa)" data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57"/>
  <sheetViews>
    <sheetView tabSelected="1" zoomScale="70" zoomScaleNormal="70" workbookViewId="0">
      <selection activeCell="K14" sqref="K14"/>
    </sheetView>
  </sheetViews>
  <sheetFormatPr baseColWidth="10" defaultRowHeight="14.5" x14ac:dyDescent="0.35"/>
  <cols>
    <col min="2" max="2" width="34.81640625" customWidth="1"/>
    <col min="3" max="3" width="12.453125" customWidth="1"/>
    <col min="6" max="6" width="28.36328125" customWidth="1"/>
    <col min="7" max="7" width="11" customWidth="1"/>
    <col min="9" max="9" width="16.08984375" customWidth="1"/>
    <col min="10" max="10" width="21" customWidth="1"/>
  </cols>
  <sheetData>
    <row r="2" spans="2:10" ht="16.5" x14ac:dyDescent="0.35">
      <c r="B2" s="3" t="s">
        <v>1</v>
      </c>
      <c r="C2" s="14">
        <v>600</v>
      </c>
    </row>
    <row r="3" spans="2:10" x14ac:dyDescent="0.35">
      <c r="B3" s="3" t="s">
        <v>5</v>
      </c>
      <c r="C3" s="14">
        <v>3</v>
      </c>
    </row>
    <row r="4" spans="2:10" ht="16.5" x14ac:dyDescent="0.35">
      <c r="B4" s="3" t="s">
        <v>28</v>
      </c>
      <c r="C4" s="4">
        <v>1.204</v>
      </c>
    </row>
    <row r="5" spans="2:10" ht="16.5" x14ac:dyDescent="0.35">
      <c r="B5" s="3" t="s">
        <v>29</v>
      </c>
      <c r="C5" s="5">
        <v>1.8E-5</v>
      </c>
    </row>
    <row r="6" spans="2:10" x14ac:dyDescent="0.35">
      <c r="B6" s="3" t="s">
        <v>14</v>
      </c>
      <c r="C6" s="4">
        <v>0.15</v>
      </c>
      <c r="I6" s="20" t="s">
        <v>25</v>
      </c>
      <c r="J6" s="20">
        <f>C4*(C13/C45)^2/2+C13^2*C37+C13^2*C48</f>
        <v>45.116768725570104</v>
      </c>
    </row>
    <row r="7" spans="2:10" x14ac:dyDescent="0.35">
      <c r="B7" s="3" t="s">
        <v>13</v>
      </c>
      <c r="C7" s="4">
        <v>0.3</v>
      </c>
      <c r="F7" s="1"/>
      <c r="G7" s="2"/>
      <c r="I7" s="20"/>
      <c r="J7" s="20"/>
    </row>
    <row r="8" spans="2:10" x14ac:dyDescent="0.35">
      <c r="B8" s="3" t="s">
        <v>40</v>
      </c>
      <c r="C8" s="4">
        <v>0.03</v>
      </c>
      <c r="I8" s="19" t="s">
        <v>46</v>
      </c>
      <c r="J8" s="19" t="s">
        <v>3</v>
      </c>
    </row>
    <row r="9" spans="2:10" ht="16.5" x14ac:dyDescent="0.45">
      <c r="B9" s="3" t="s">
        <v>38</v>
      </c>
      <c r="C9" s="10">
        <f>4*C10/C11</f>
        <v>0.2</v>
      </c>
      <c r="I9" s="3">
        <v>2175</v>
      </c>
      <c r="J9" s="3">
        <v>65.873615448271636</v>
      </c>
    </row>
    <row r="10" spans="2:10" ht="16.5" x14ac:dyDescent="0.35">
      <c r="B10" s="3" t="s">
        <v>0</v>
      </c>
      <c r="C10" s="11">
        <f>C6*C7</f>
        <v>4.4999999999999998E-2</v>
      </c>
      <c r="I10" s="3">
        <v>2100</v>
      </c>
      <c r="J10" s="3">
        <v>61.408935209803758</v>
      </c>
    </row>
    <row r="11" spans="2:10" x14ac:dyDescent="0.35">
      <c r="B11" s="3" t="s">
        <v>6</v>
      </c>
      <c r="C11" s="11">
        <f>C6*2+C7*2</f>
        <v>0.89999999999999991</v>
      </c>
      <c r="I11" s="3">
        <v>1800</v>
      </c>
      <c r="J11" s="3">
        <v>45.116768725570104</v>
      </c>
    </row>
    <row r="12" spans="2:10" ht="16.5" x14ac:dyDescent="0.35">
      <c r="B12" s="3" t="s">
        <v>26</v>
      </c>
      <c r="C12" s="12">
        <f>C2*C3</f>
        <v>1800</v>
      </c>
      <c r="I12" s="3">
        <v>1500</v>
      </c>
      <c r="J12" s="3">
        <v>31.331089392757018</v>
      </c>
    </row>
    <row r="13" spans="2:10" ht="16.5" x14ac:dyDescent="0.35">
      <c r="B13" s="3" t="s">
        <v>27</v>
      </c>
      <c r="C13" s="12">
        <f>(C2/3600)*C3</f>
        <v>0.5</v>
      </c>
      <c r="I13" s="3">
        <v>1200</v>
      </c>
      <c r="J13" s="3">
        <v>20.051897211364491</v>
      </c>
    </row>
    <row r="14" spans="2:10" x14ac:dyDescent="0.35">
      <c r="B14" s="3" t="s">
        <v>32</v>
      </c>
      <c r="C14" s="13">
        <f>C13/C10</f>
        <v>11.111111111111111</v>
      </c>
      <c r="I14" s="3">
        <v>900</v>
      </c>
      <c r="J14" s="3">
        <v>11.279192181392526</v>
      </c>
    </row>
    <row r="15" spans="2:10" x14ac:dyDescent="0.35">
      <c r="B15" s="17" t="s">
        <v>2</v>
      </c>
      <c r="C15" s="18">
        <f>(C4*C14*C9)/C5</f>
        <v>148641.97530864197</v>
      </c>
      <c r="I15" s="3">
        <v>600</v>
      </c>
      <c r="J15" s="3">
        <v>5.0129743028411227</v>
      </c>
    </row>
    <row r="16" spans="2:10" x14ac:dyDescent="0.35">
      <c r="I16" s="3">
        <v>300</v>
      </c>
      <c r="J16" s="3">
        <v>1.2532435757102807</v>
      </c>
    </row>
    <row r="17" spans="2:10" x14ac:dyDescent="0.35">
      <c r="I17" s="3">
        <v>0</v>
      </c>
      <c r="J17" s="3">
        <v>0</v>
      </c>
    </row>
    <row r="18" spans="2:10" x14ac:dyDescent="0.35">
      <c r="B18" s="3" t="s">
        <v>43</v>
      </c>
      <c r="C18" s="4">
        <v>1000</v>
      </c>
    </row>
    <row r="19" spans="2:10" ht="16.5" x14ac:dyDescent="0.35">
      <c r="B19" s="3" t="s">
        <v>34</v>
      </c>
      <c r="C19" s="3">
        <f>C23*C10</f>
        <v>3.3637873754152827E-3</v>
      </c>
    </row>
    <row r="20" spans="2:10" ht="16.5" x14ac:dyDescent="0.35">
      <c r="B20" s="3" t="s">
        <v>37</v>
      </c>
      <c r="C20" s="3">
        <f>C19*3600</f>
        <v>12.109634551495018</v>
      </c>
    </row>
    <row r="21" spans="2:10" ht="16.5" x14ac:dyDescent="0.35">
      <c r="B21" s="3" t="s">
        <v>35</v>
      </c>
      <c r="C21" s="3">
        <f>C19/3</f>
        <v>1.1212624584717608E-3</v>
      </c>
    </row>
    <row r="22" spans="2:10" ht="16.5" x14ac:dyDescent="0.35">
      <c r="B22" s="3" t="s">
        <v>36</v>
      </c>
      <c r="C22" s="3">
        <f>C21*3600</f>
        <v>4.0365448504983386</v>
      </c>
    </row>
    <row r="23" spans="2:10" x14ac:dyDescent="0.35">
      <c r="B23" s="3" t="s">
        <v>33</v>
      </c>
      <c r="C23" s="6">
        <f>(C18*C5)/(C9*C4)</f>
        <v>7.4750830564784057E-2</v>
      </c>
    </row>
    <row r="26" spans="2:10" x14ac:dyDescent="0.35">
      <c r="B26" s="21" t="s">
        <v>45</v>
      </c>
      <c r="C26" s="22"/>
    </row>
    <row r="27" spans="2:10" x14ac:dyDescent="0.35">
      <c r="B27" s="3"/>
      <c r="C27" s="3"/>
    </row>
    <row r="28" spans="2:10" x14ac:dyDescent="0.35">
      <c r="B28" s="7" t="s">
        <v>21</v>
      </c>
      <c r="C28" s="3">
        <f>C4*C29*C14^2/2</f>
        <v>5.4185191088911742</v>
      </c>
    </row>
    <row r="29" spans="2:10" x14ac:dyDescent="0.35">
      <c r="B29" s="3" t="s">
        <v>4</v>
      </c>
      <c r="C29" s="3">
        <f>0.8*SIN((C36*PI()/180)/2)*(1-C30^2)</f>
        <v>7.2906984687738402E-2</v>
      </c>
    </row>
    <row r="30" spans="2:10" x14ac:dyDescent="0.35">
      <c r="B30" s="8" t="s">
        <v>7</v>
      </c>
      <c r="C30" s="3">
        <f>C9/C31</f>
        <v>0.85647113010842901</v>
      </c>
    </row>
    <row r="31" spans="2:10" ht="17.5" x14ac:dyDescent="0.45">
      <c r="B31" s="3" t="s">
        <v>8</v>
      </c>
      <c r="C31" s="3">
        <f>4*C34/C35</f>
        <v>0.23351633577500747</v>
      </c>
    </row>
    <row r="32" spans="2:10" x14ac:dyDescent="0.35">
      <c r="B32" s="3" t="s">
        <v>12</v>
      </c>
      <c r="C32" s="3">
        <v>0.15</v>
      </c>
    </row>
    <row r="33" spans="2:3" x14ac:dyDescent="0.35">
      <c r="B33" s="3" t="s">
        <v>11</v>
      </c>
      <c r="C33" s="3">
        <v>0.52685800000000005</v>
      </c>
    </row>
    <row r="34" spans="2:3" ht="16.5" x14ac:dyDescent="0.35">
      <c r="B34" s="3" t="s">
        <v>9</v>
      </c>
      <c r="C34" s="3">
        <f>C32*C33</f>
        <v>7.9028700000000007E-2</v>
      </c>
    </row>
    <row r="35" spans="2:3" x14ac:dyDescent="0.35">
      <c r="B35" s="3" t="s">
        <v>10</v>
      </c>
      <c r="C35" s="3">
        <f>C32*2+C33*2</f>
        <v>1.3537160000000001</v>
      </c>
    </row>
    <row r="36" spans="2:3" x14ac:dyDescent="0.35">
      <c r="B36" s="3" t="s">
        <v>30</v>
      </c>
      <c r="C36" s="3">
        <v>40</v>
      </c>
    </row>
    <row r="37" spans="2:3" x14ac:dyDescent="0.35">
      <c r="B37" s="3" t="s">
        <v>23</v>
      </c>
      <c r="C37" s="3">
        <f>$C$4*C29/(2*$C$10^2)</f>
        <v>21.6740764355647</v>
      </c>
    </row>
    <row r="38" spans="2:3" x14ac:dyDescent="0.35">
      <c r="B38" s="3"/>
      <c r="C38" s="3"/>
    </row>
    <row r="39" spans="2:3" x14ac:dyDescent="0.35">
      <c r="B39" s="7" t="s">
        <v>20</v>
      </c>
      <c r="C39" s="3">
        <f>C4*C40*C14^2/2</f>
        <v>36.115649999747141</v>
      </c>
    </row>
    <row r="40" spans="2:3" x14ac:dyDescent="0.35">
      <c r="B40" s="3" t="s">
        <v>4</v>
      </c>
      <c r="C40" s="3">
        <f>2.6*SIN((C47*PI()/180)/2)*(1-C41^2)</f>
        <v>0.48594147009626548</v>
      </c>
    </row>
    <row r="41" spans="2:3" x14ac:dyDescent="0.35">
      <c r="B41" s="8" t="s">
        <v>7</v>
      </c>
      <c r="C41" s="3">
        <f>C9/C42</f>
        <v>0.53376268540202976</v>
      </c>
    </row>
    <row r="42" spans="2:3" ht="17.5" x14ac:dyDescent="0.45">
      <c r="B42" s="3" t="s">
        <v>15</v>
      </c>
      <c r="C42" s="3">
        <f>4*C45/C46</f>
        <v>0.37469835466179158</v>
      </c>
    </row>
    <row r="43" spans="2:3" x14ac:dyDescent="0.35">
      <c r="B43" s="3" t="s">
        <v>16</v>
      </c>
      <c r="C43" s="3">
        <v>0.24</v>
      </c>
    </row>
    <row r="44" spans="2:3" x14ac:dyDescent="0.35">
      <c r="B44" s="3" t="s">
        <v>17</v>
      </c>
      <c r="C44" s="3">
        <v>0.85399999999999998</v>
      </c>
    </row>
    <row r="45" spans="2:3" ht="16.5" x14ac:dyDescent="0.35">
      <c r="B45" s="3" t="s">
        <v>18</v>
      </c>
      <c r="C45" s="3">
        <f>C43*C44</f>
        <v>0.20495999999999998</v>
      </c>
    </row>
    <row r="46" spans="2:3" x14ac:dyDescent="0.35">
      <c r="B46" s="3" t="s">
        <v>19</v>
      </c>
      <c r="C46" s="3">
        <f>C43*2+C44*2</f>
        <v>2.1879999999999997</v>
      </c>
    </row>
    <row r="47" spans="2:3" x14ac:dyDescent="0.35">
      <c r="B47" s="3" t="s">
        <v>31</v>
      </c>
      <c r="C47" s="3">
        <f>15.151*2</f>
        <v>30.302</v>
      </c>
    </row>
    <row r="48" spans="2:3" x14ac:dyDescent="0.35">
      <c r="B48" s="3" t="s">
        <v>24</v>
      </c>
      <c r="C48" s="3">
        <f>$C$4*C40/(2*$C$10^2)</f>
        <v>144.46259999898857</v>
      </c>
    </row>
    <row r="49" spans="2:3" x14ac:dyDescent="0.35">
      <c r="B49" s="3"/>
      <c r="C49" s="3"/>
    </row>
    <row r="50" spans="2:3" x14ac:dyDescent="0.35">
      <c r="B50" s="16" t="s">
        <v>22</v>
      </c>
      <c r="C50" s="15">
        <f>C39+C28</f>
        <v>41.534169108638316</v>
      </c>
    </row>
    <row r="54" spans="2:3" x14ac:dyDescent="0.35">
      <c r="B54" s="23" t="s">
        <v>44</v>
      </c>
      <c r="C54" s="24"/>
    </row>
    <row r="55" spans="2:3" x14ac:dyDescent="0.35">
      <c r="B55" s="3" t="s">
        <v>39</v>
      </c>
      <c r="C55" s="9">
        <f>C4*C57*C8/C5</f>
        <v>374.99999999999989</v>
      </c>
    </row>
    <row r="56" spans="2:3" x14ac:dyDescent="0.35">
      <c r="B56" s="3" t="s">
        <v>41</v>
      </c>
      <c r="C56" s="9">
        <v>2500</v>
      </c>
    </row>
    <row r="57" spans="2:3" x14ac:dyDescent="0.35">
      <c r="B57" s="3" t="s">
        <v>42</v>
      </c>
      <c r="C57" s="9">
        <f>C56*C5/(C4*C9)</f>
        <v>0.18687707641196011</v>
      </c>
    </row>
  </sheetData>
  <mergeCells count="2">
    <mergeCell ref="B26:C26"/>
    <mergeCell ref="B54:C54"/>
  </mergeCells>
  <pageMargins left="0.7" right="0.7" top="0.75" bottom="0.75" header="0.3" footer="0.3"/>
  <pageSetup paperSize="9" orientation="portrait" horizontalDpi="300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Cálculos túnel de viento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</dc:creator>
  <cp:lastModifiedBy>Hugo Oliva Cajal</cp:lastModifiedBy>
  <dcterms:created xsi:type="dcterms:W3CDTF">2020-01-24T10:43:50Z</dcterms:created>
  <dcterms:modified xsi:type="dcterms:W3CDTF">2020-09-03T05:45:01Z</dcterms:modified>
</cp:coreProperties>
</file>