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chartsheets/sheet15.xml" ContentType="application/vnd.openxmlformats-officedocument.spreadsheetml.chartsheet+xml"/>
  <Override PartName="/xl/chartsheets/sheet1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17.xml" ContentType="application/vnd.openxmlformats-officedocument.spreadsheetml.chartsheet+xml"/>
  <Override PartName="/xl/chartsheets/sheet18.xml" ContentType="application/vnd.openxmlformats-officedocument.spreadsheetml.chartsheet+xml"/>
  <Override PartName="/xl/chartsheets/sheet19.xml" ContentType="application/vnd.openxmlformats-officedocument.spreadsheetml.chartsheet+xml"/>
  <Override PartName="/xl/chartsheets/sheet20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0" yWindow="0" windowWidth="25520" windowHeight="15540" firstSheet="11" activeTab="13"/>
  </bookViews>
  <sheets>
    <sheet name="Plano todo" sheetId="1" r:id="rId1"/>
    <sheet name="FC, CO2 config plana" sheetId="28" r:id="rId2"/>
    <sheet name="CO, VOC, NMVOC config plana" sheetId="30" r:id="rId3"/>
    <sheet name="CH4, SO2 config plana" sheetId="31" r:id="rId4"/>
    <sheet name="NOx, NO, NO2 config plana" sheetId="32" r:id="rId5"/>
    <sheet name="N20, NH3 config plana" sheetId="33" r:id="rId6"/>
    <sheet name="PM, EC, OM config plana" sheetId="34" r:id="rId7"/>
    <sheet name="Pb, Cu, Zn config plana" sheetId="35" r:id="rId8"/>
    <sheet name="Cd, Ni, Se config plana" sheetId="36" r:id="rId9"/>
    <sheet name="Caso real" sheetId="2" r:id="rId10"/>
    <sheet name="Recorrido ida" sheetId="4" r:id="rId11"/>
    <sheet name="Recorrido regreso" sheetId="5" r:id="rId12"/>
    <sheet name="Ida + Regreso" sheetId="6" r:id="rId13"/>
    <sheet name="Recorrido real" sheetId="37" r:id="rId14"/>
    <sheet name="FC, CO2 real" sheetId="38" r:id="rId15"/>
    <sheet name="CO, VOC, NMVOC real" sheetId="39" r:id="rId16"/>
    <sheet name="CH4, SO2 real 2" sheetId="46" r:id="rId17"/>
    <sheet name="NOx, NO, NO2 real" sheetId="41" r:id="rId18"/>
    <sheet name="N20, NH3 real" sheetId="42" r:id="rId19"/>
    <sheet name="PM, EC, OM real" sheetId="43" r:id="rId20"/>
    <sheet name="Pb, Cu, Zn real" sheetId="44" r:id="rId21"/>
    <sheet name="Cd, Ni, Se real" sheetId="45" r:id="rId22"/>
    <sheet name="Real vs Plano" sheetId="7" r:id="rId23"/>
    <sheet name="FC, CO2 real vs plano" sheetId="47" r:id="rId24"/>
    <sheet name="Co, VOC, NMVOC real vs plano" sheetId="49" r:id="rId25"/>
    <sheet name="NOx, NO, NO2, N2O real vs plano" sheetId="50" r:id="rId26"/>
    <sheet name="particulado y cabrón realvsplan" sheetId="51" r:id="rId27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59" i="4" l="1"/>
  <c r="J59" i="6"/>
  <c r="BR59" i="5"/>
  <c r="Y59" i="6"/>
  <c r="AN59" i="6"/>
  <c r="Y58" i="37"/>
  <c r="C6" i="37"/>
  <c r="C10" i="37"/>
  <c r="C11" i="37"/>
  <c r="C12" i="37"/>
  <c r="N15" i="37"/>
  <c r="N8" i="37"/>
  <c r="BC58" i="37"/>
  <c r="BH58" i="37"/>
  <c r="BS60" i="4"/>
  <c r="K60" i="6"/>
  <c r="BS60" i="5"/>
  <c r="Z60" i="6"/>
  <c r="AO60" i="6"/>
  <c r="Z59" i="37"/>
  <c r="O9" i="37"/>
  <c r="BD59" i="37"/>
  <c r="BI59" i="37"/>
  <c r="BS59" i="4"/>
  <c r="K59" i="6"/>
  <c r="BS59" i="5"/>
  <c r="Z59" i="6"/>
  <c r="AO59" i="6"/>
  <c r="Z58" i="37"/>
  <c r="O8" i="37"/>
  <c r="BD58" i="37"/>
  <c r="BI58" i="37"/>
  <c r="BS58" i="4"/>
  <c r="K58" i="6"/>
  <c r="BS58" i="5"/>
  <c r="Z58" i="6"/>
  <c r="AO58" i="6"/>
  <c r="Z57" i="37"/>
  <c r="O7" i="37"/>
  <c r="BD57" i="37"/>
  <c r="BI57" i="37"/>
  <c r="BR58" i="4"/>
  <c r="J58" i="6"/>
  <c r="BR58" i="5"/>
  <c r="Y58" i="6"/>
  <c r="AN58" i="6"/>
  <c r="Y57" i="37"/>
  <c r="N7" i="37"/>
  <c r="BC57" i="37"/>
  <c r="BH57" i="37"/>
  <c r="BQ58" i="4"/>
  <c r="I58" i="6"/>
  <c r="BQ58" i="5"/>
  <c r="X58" i="6"/>
  <c r="AM58" i="6"/>
  <c r="X57" i="37"/>
  <c r="M7" i="37"/>
  <c r="BB57" i="37"/>
  <c r="BG57" i="37"/>
  <c r="BR57" i="4"/>
  <c r="J57" i="6"/>
  <c r="BR57" i="5"/>
  <c r="Y57" i="6"/>
  <c r="AN57" i="6"/>
  <c r="Y56" i="37"/>
  <c r="N6" i="37"/>
  <c r="BC56" i="37"/>
  <c r="BH56" i="37"/>
  <c r="BQ57" i="4"/>
  <c r="I57" i="6"/>
  <c r="BQ57" i="5"/>
  <c r="X57" i="6"/>
  <c r="AM57" i="6"/>
  <c r="X56" i="37"/>
  <c r="M6" i="37"/>
  <c r="BB56" i="37"/>
  <c r="BG56" i="37"/>
  <c r="BI60" i="37"/>
  <c r="BH60" i="37"/>
  <c r="BG60" i="37"/>
  <c r="BR65" i="4"/>
  <c r="J65" i="6"/>
  <c r="BR65" i="5"/>
  <c r="Y65" i="6"/>
  <c r="AN65" i="6"/>
  <c r="Y64" i="37"/>
  <c r="BC64" i="37"/>
  <c r="BQ66" i="4"/>
  <c r="I66" i="6"/>
  <c r="BQ66" i="5"/>
  <c r="X66" i="6"/>
  <c r="AM66" i="6"/>
  <c r="X65" i="37"/>
  <c r="BB65" i="37"/>
  <c r="BQ65" i="4"/>
  <c r="I65" i="6"/>
  <c r="BQ65" i="5"/>
  <c r="X65" i="6"/>
  <c r="AM65" i="6"/>
  <c r="X64" i="37"/>
  <c r="BB64" i="37"/>
  <c r="BS68" i="4"/>
  <c r="K68" i="6"/>
  <c r="BS68" i="5"/>
  <c r="Z68" i="6"/>
  <c r="AO68" i="6"/>
  <c r="Z67" i="37"/>
  <c r="BD67" i="37"/>
  <c r="BS67" i="4"/>
  <c r="K67" i="6"/>
  <c r="BS67" i="5"/>
  <c r="Z67" i="6"/>
  <c r="AO67" i="6"/>
  <c r="Z66" i="37"/>
  <c r="BD66" i="37"/>
  <c r="BS66" i="4"/>
  <c r="K66" i="6"/>
  <c r="BS66" i="5"/>
  <c r="Z66" i="6"/>
  <c r="AO66" i="6"/>
  <c r="Z65" i="37"/>
  <c r="BD65" i="37"/>
  <c r="BR67" i="4"/>
  <c r="J67" i="6"/>
  <c r="BR67" i="5"/>
  <c r="Y67" i="6"/>
  <c r="AN67" i="6"/>
  <c r="Y66" i="37"/>
  <c r="BC66" i="37"/>
  <c r="BR66" i="4"/>
  <c r="J66" i="6"/>
  <c r="BR66" i="5"/>
  <c r="Y66" i="6"/>
  <c r="AN66" i="6"/>
  <c r="Y65" i="37"/>
  <c r="BC65" i="37"/>
  <c r="AO65" i="37"/>
  <c r="AO66" i="37"/>
  <c r="AO67" i="37"/>
  <c r="AO68" i="37"/>
  <c r="AN64" i="37"/>
  <c r="AN65" i="37"/>
  <c r="AN66" i="37"/>
  <c r="AN68" i="37"/>
  <c r="AM64" i="37"/>
  <c r="AM65" i="37"/>
  <c r="AM68" i="37"/>
  <c r="AO57" i="37"/>
  <c r="AO58" i="37"/>
  <c r="AO59" i="37"/>
  <c r="AO60" i="37"/>
  <c r="AN56" i="37"/>
  <c r="AN57" i="37"/>
  <c r="AN58" i="37"/>
  <c r="AN60" i="37"/>
  <c r="AM56" i="37"/>
  <c r="AM57" i="37"/>
  <c r="AM60" i="37"/>
  <c r="BX50" i="4"/>
  <c r="P50" i="6"/>
  <c r="BX50" i="5"/>
  <c r="AE50" i="6"/>
  <c r="AT50" i="6"/>
  <c r="AE49" i="37"/>
  <c r="BI49" i="37"/>
  <c r="BX51" i="4"/>
  <c r="P51" i="6"/>
  <c r="BX51" i="5"/>
  <c r="AE51" i="6"/>
  <c r="AT51" i="6"/>
  <c r="AE50" i="37"/>
  <c r="BI50" i="37"/>
  <c r="BX52" i="4"/>
  <c r="P52" i="6"/>
  <c r="BX52" i="5"/>
  <c r="AE52" i="6"/>
  <c r="AT52" i="6"/>
  <c r="AE51" i="37"/>
  <c r="BI51" i="37"/>
  <c r="BI52" i="37"/>
  <c r="BW49" i="4"/>
  <c r="O49" i="6"/>
  <c r="BW49" i="5"/>
  <c r="AD49" i="6"/>
  <c r="AS49" i="6"/>
  <c r="AD48" i="37"/>
  <c r="BH48" i="37"/>
  <c r="BW50" i="4"/>
  <c r="O50" i="6"/>
  <c r="BW50" i="5"/>
  <c r="AD50" i="6"/>
  <c r="AS50" i="6"/>
  <c r="AD49" i="37"/>
  <c r="BH49" i="37"/>
  <c r="BW51" i="4"/>
  <c r="O51" i="6"/>
  <c r="BW51" i="5"/>
  <c r="AD51" i="6"/>
  <c r="AS51" i="6"/>
  <c r="AD50" i="37"/>
  <c r="BH50" i="37"/>
  <c r="BH52" i="37"/>
  <c r="BV49" i="4"/>
  <c r="N49" i="6"/>
  <c r="BV49" i="5"/>
  <c r="AC49" i="6"/>
  <c r="AR49" i="6"/>
  <c r="AC48" i="37"/>
  <c r="BG48" i="37"/>
  <c r="BV50" i="4"/>
  <c r="N50" i="6"/>
  <c r="BV50" i="5"/>
  <c r="AC50" i="6"/>
  <c r="AR50" i="6"/>
  <c r="AC49" i="37"/>
  <c r="BG49" i="37"/>
  <c r="BG52" i="37"/>
  <c r="BX42" i="4"/>
  <c r="P42" i="6"/>
  <c r="BX42" i="5"/>
  <c r="AE42" i="6"/>
  <c r="AT42" i="6"/>
  <c r="AE41" i="37"/>
  <c r="BI41" i="37"/>
  <c r="BX43" i="4"/>
  <c r="P43" i="6"/>
  <c r="BX43" i="5"/>
  <c r="AE43" i="6"/>
  <c r="AT43" i="6"/>
  <c r="AE42" i="37"/>
  <c r="BI42" i="37"/>
  <c r="BX44" i="4"/>
  <c r="P44" i="6"/>
  <c r="BX44" i="5"/>
  <c r="AE44" i="6"/>
  <c r="AT44" i="6"/>
  <c r="AE43" i="37"/>
  <c r="BI43" i="37"/>
  <c r="BI44" i="37"/>
  <c r="BW41" i="4"/>
  <c r="O41" i="6"/>
  <c r="BW41" i="5"/>
  <c r="AD41" i="6"/>
  <c r="AS41" i="6"/>
  <c r="AD40" i="37"/>
  <c r="BH40" i="37"/>
  <c r="BW42" i="4"/>
  <c r="O42" i="6"/>
  <c r="BW42" i="5"/>
  <c r="AD42" i="6"/>
  <c r="AS42" i="6"/>
  <c r="AD41" i="37"/>
  <c r="BH41" i="37"/>
  <c r="BW43" i="4"/>
  <c r="O43" i="6"/>
  <c r="BW43" i="5"/>
  <c r="AD43" i="6"/>
  <c r="AS43" i="6"/>
  <c r="AD42" i="37"/>
  <c r="BH42" i="37"/>
  <c r="BH44" i="37"/>
  <c r="BV41" i="4"/>
  <c r="N41" i="6"/>
  <c r="BV41" i="5"/>
  <c r="AC41" i="6"/>
  <c r="AR41" i="6"/>
  <c r="AC40" i="37"/>
  <c r="BG40" i="37"/>
  <c r="BV42" i="4"/>
  <c r="N42" i="6"/>
  <c r="BV42" i="5"/>
  <c r="AC42" i="6"/>
  <c r="AR42" i="6"/>
  <c r="AC41" i="37"/>
  <c r="BG41" i="37"/>
  <c r="BG44" i="37"/>
  <c r="BX34" i="4"/>
  <c r="P34" i="6"/>
  <c r="BX34" i="5"/>
  <c r="AE34" i="6"/>
  <c r="AT34" i="6"/>
  <c r="AE33" i="37"/>
  <c r="BI33" i="37"/>
  <c r="BX35" i="4"/>
  <c r="P35" i="6"/>
  <c r="BX35" i="5"/>
  <c r="AE35" i="6"/>
  <c r="AT35" i="6"/>
  <c r="AE34" i="37"/>
  <c r="BI34" i="37"/>
  <c r="BX36" i="4"/>
  <c r="P36" i="6"/>
  <c r="BX36" i="5"/>
  <c r="AE36" i="6"/>
  <c r="AT36" i="6"/>
  <c r="AE35" i="37"/>
  <c r="BI35" i="37"/>
  <c r="BI36" i="37"/>
  <c r="BW33" i="4"/>
  <c r="O33" i="6"/>
  <c r="BW33" i="5"/>
  <c r="AD33" i="6"/>
  <c r="AS33" i="6"/>
  <c r="AD32" i="37"/>
  <c r="BH32" i="37"/>
  <c r="BW34" i="4"/>
  <c r="O34" i="6"/>
  <c r="BW34" i="5"/>
  <c r="AD34" i="6"/>
  <c r="AS34" i="6"/>
  <c r="AD33" i="37"/>
  <c r="BH33" i="37"/>
  <c r="BW35" i="4"/>
  <c r="O35" i="6"/>
  <c r="BW35" i="5"/>
  <c r="AD35" i="6"/>
  <c r="AS35" i="6"/>
  <c r="AD34" i="37"/>
  <c r="BH34" i="37"/>
  <c r="BH36" i="37"/>
  <c r="BV33" i="4"/>
  <c r="N33" i="6"/>
  <c r="BV33" i="5"/>
  <c r="AC33" i="6"/>
  <c r="AR33" i="6"/>
  <c r="AC32" i="37"/>
  <c r="BG32" i="37"/>
  <c r="BV34" i="4"/>
  <c r="N34" i="6"/>
  <c r="BV34" i="5"/>
  <c r="AC34" i="6"/>
  <c r="AR34" i="6"/>
  <c r="AC33" i="37"/>
  <c r="BG33" i="37"/>
  <c r="BG36" i="37"/>
  <c r="BX26" i="4"/>
  <c r="P26" i="6"/>
  <c r="BX26" i="5"/>
  <c r="AE26" i="6"/>
  <c r="AT26" i="6"/>
  <c r="AE25" i="37"/>
  <c r="BI25" i="37"/>
  <c r="BX27" i="4"/>
  <c r="P27" i="6"/>
  <c r="BX27" i="5"/>
  <c r="AE27" i="6"/>
  <c r="AT27" i="6"/>
  <c r="AE26" i="37"/>
  <c r="BI26" i="37"/>
  <c r="BX28" i="4"/>
  <c r="P28" i="6"/>
  <c r="BX28" i="5"/>
  <c r="AE28" i="6"/>
  <c r="AT28" i="6"/>
  <c r="AE27" i="37"/>
  <c r="BI27" i="37"/>
  <c r="BI28" i="37"/>
  <c r="BW25" i="4"/>
  <c r="O25" i="6"/>
  <c r="BW25" i="5"/>
  <c r="AD25" i="6"/>
  <c r="AS25" i="6"/>
  <c r="AD24" i="37"/>
  <c r="BH24" i="37"/>
  <c r="BW26" i="4"/>
  <c r="O26" i="6"/>
  <c r="BW26" i="5"/>
  <c r="AD26" i="6"/>
  <c r="AS26" i="6"/>
  <c r="AD25" i="37"/>
  <c r="BH25" i="37"/>
  <c r="BW27" i="4"/>
  <c r="O27" i="6"/>
  <c r="BW27" i="5"/>
  <c r="AD27" i="6"/>
  <c r="AS27" i="6"/>
  <c r="AD26" i="37"/>
  <c r="BH26" i="37"/>
  <c r="BH28" i="37"/>
  <c r="BV25" i="4"/>
  <c r="N25" i="6"/>
  <c r="BV25" i="5"/>
  <c r="AC25" i="6"/>
  <c r="AR25" i="6"/>
  <c r="AC24" i="37"/>
  <c r="BG24" i="37"/>
  <c r="BV26" i="4"/>
  <c r="N26" i="6"/>
  <c r="BV26" i="5"/>
  <c r="AC26" i="6"/>
  <c r="AR26" i="6"/>
  <c r="AC25" i="37"/>
  <c r="BG25" i="37"/>
  <c r="BG28" i="37"/>
  <c r="BX18" i="4"/>
  <c r="P18" i="6"/>
  <c r="BX18" i="5"/>
  <c r="AE18" i="6"/>
  <c r="AT18" i="6"/>
  <c r="AE17" i="37"/>
  <c r="BI17" i="37"/>
  <c r="BX19" i="4"/>
  <c r="P19" i="6"/>
  <c r="BX19" i="5"/>
  <c r="AE19" i="6"/>
  <c r="AT19" i="6"/>
  <c r="AE18" i="37"/>
  <c r="BI18" i="37"/>
  <c r="BX20" i="4"/>
  <c r="P20" i="6"/>
  <c r="BX20" i="5"/>
  <c r="AE20" i="6"/>
  <c r="AT20" i="6"/>
  <c r="AE19" i="37"/>
  <c r="BI19" i="37"/>
  <c r="BI20" i="37"/>
  <c r="BW17" i="4"/>
  <c r="O17" i="6"/>
  <c r="BW17" i="5"/>
  <c r="AD17" i="6"/>
  <c r="AS17" i="6"/>
  <c r="AD16" i="37"/>
  <c r="BH16" i="37"/>
  <c r="BW18" i="4"/>
  <c r="O18" i="6"/>
  <c r="BW18" i="5"/>
  <c r="AD18" i="6"/>
  <c r="AS18" i="6"/>
  <c r="AD17" i="37"/>
  <c r="BH17" i="37"/>
  <c r="BW19" i="4"/>
  <c r="O19" i="6"/>
  <c r="BW19" i="5"/>
  <c r="AD19" i="6"/>
  <c r="AS19" i="6"/>
  <c r="AD18" i="37"/>
  <c r="BH18" i="37"/>
  <c r="BH20" i="37"/>
  <c r="BV17" i="4"/>
  <c r="N17" i="6"/>
  <c r="BV17" i="5"/>
  <c r="AC17" i="6"/>
  <c r="AR17" i="6"/>
  <c r="AC16" i="37"/>
  <c r="BG16" i="37"/>
  <c r="BV18" i="4"/>
  <c r="N18" i="6"/>
  <c r="BV18" i="5"/>
  <c r="AC18" i="6"/>
  <c r="AR18" i="6"/>
  <c r="AC17" i="37"/>
  <c r="BG17" i="37"/>
  <c r="BG20" i="37"/>
  <c r="BX10" i="4"/>
  <c r="P10" i="6"/>
  <c r="BX10" i="5"/>
  <c r="AE10" i="6"/>
  <c r="AT10" i="6"/>
  <c r="AE9" i="37"/>
  <c r="BI9" i="37"/>
  <c r="BX11" i="4"/>
  <c r="P11" i="6"/>
  <c r="BX11" i="5"/>
  <c r="AE11" i="6"/>
  <c r="AT11" i="6"/>
  <c r="AE10" i="37"/>
  <c r="BI10" i="37"/>
  <c r="BX12" i="4"/>
  <c r="P12" i="6"/>
  <c r="BX12" i="5"/>
  <c r="AE12" i="6"/>
  <c r="AT12" i="6"/>
  <c r="AE11" i="37"/>
  <c r="BI11" i="37"/>
  <c r="BI12" i="37"/>
  <c r="BW9" i="4"/>
  <c r="O9" i="6"/>
  <c r="BW9" i="5"/>
  <c r="AD9" i="6"/>
  <c r="AS9" i="6"/>
  <c r="AD8" i="37"/>
  <c r="BH8" i="37"/>
  <c r="BW10" i="4"/>
  <c r="O10" i="6"/>
  <c r="BW10" i="5"/>
  <c r="AD10" i="6"/>
  <c r="AS10" i="6"/>
  <c r="AD9" i="37"/>
  <c r="BH9" i="37"/>
  <c r="BW11" i="4"/>
  <c r="O11" i="6"/>
  <c r="BW11" i="5"/>
  <c r="AD11" i="6"/>
  <c r="AS11" i="6"/>
  <c r="AD10" i="37"/>
  <c r="BH10" i="37"/>
  <c r="BH12" i="37"/>
  <c r="BV9" i="4"/>
  <c r="N9" i="6"/>
  <c r="BV9" i="5"/>
  <c r="AC9" i="6"/>
  <c r="AR9" i="6"/>
  <c r="AC8" i="37"/>
  <c r="BG8" i="37"/>
  <c r="BV10" i="4"/>
  <c r="N10" i="6"/>
  <c r="BV10" i="5"/>
  <c r="AC10" i="6"/>
  <c r="AR10" i="6"/>
  <c r="AC9" i="37"/>
  <c r="BG9" i="37"/>
  <c r="BG12" i="37"/>
  <c r="BD68" i="37"/>
  <c r="BC68" i="37"/>
  <c r="BB68" i="37"/>
  <c r="BD60" i="37"/>
  <c r="BC60" i="37"/>
  <c r="BB60" i="37"/>
  <c r="BS50" i="4"/>
  <c r="K50" i="6"/>
  <c r="BS50" i="5"/>
  <c r="Z50" i="6"/>
  <c r="AO50" i="6"/>
  <c r="Z49" i="37"/>
  <c r="BD49" i="37"/>
  <c r="BS51" i="4"/>
  <c r="K51" i="6"/>
  <c r="BS51" i="5"/>
  <c r="Z51" i="6"/>
  <c r="AO51" i="6"/>
  <c r="Z50" i="37"/>
  <c r="BD50" i="37"/>
  <c r="BS52" i="4"/>
  <c r="K52" i="6"/>
  <c r="BS52" i="5"/>
  <c r="Z52" i="6"/>
  <c r="AO52" i="6"/>
  <c r="Z51" i="37"/>
  <c r="BD51" i="37"/>
  <c r="BD52" i="37"/>
  <c r="BR49" i="4"/>
  <c r="J49" i="6"/>
  <c r="BR49" i="5"/>
  <c r="Y49" i="6"/>
  <c r="AN49" i="6"/>
  <c r="Y48" i="37"/>
  <c r="BC48" i="37"/>
  <c r="BR50" i="4"/>
  <c r="J50" i="6"/>
  <c r="BR50" i="5"/>
  <c r="Y50" i="6"/>
  <c r="AN50" i="6"/>
  <c r="Y49" i="37"/>
  <c r="BC49" i="37"/>
  <c r="BR51" i="4"/>
  <c r="J51" i="6"/>
  <c r="BR51" i="5"/>
  <c r="Y51" i="6"/>
  <c r="AN51" i="6"/>
  <c r="Y50" i="37"/>
  <c r="BC50" i="37"/>
  <c r="BC52" i="37"/>
  <c r="BQ49" i="4"/>
  <c r="I49" i="6"/>
  <c r="BQ49" i="5"/>
  <c r="X49" i="6"/>
  <c r="AM49" i="6"/>
  <c r="X48" i="37"/>
  <c r="BB48" i="37"/>
  <c r="BQ50" i="4"/>
  <c r="I50" i="6"/>
  <c r="BQ50" i="5"/>
  <c r="X50" i="6"/>
  <c r="AM50" i="6"/>
  <c r="X49" i="37"/>
  <c r="BB49" i="37"/>
  <c r="BB52" i="37"/>
  <c r="BS42" i="4"/>
  <c r="K42" i="6"/>
  <c r="BS42" i="5"/>
  <c r="Z42" i="6"/>
  <c r="AO42" i="6"/>
  <c r="Z41" i="37"/>
  <c r="BD41" i="37"/>
  <c r="BS43" i="4"/>
  <c r="K43" i="6"/>
  <c r="BS43" i="5"/>
  <c r="Z43" i="6"/>
  <c r="AO43" i="6"/>
  <c r="Z42" i="37"/>
  <c r="BD42" i="37"/>
  <c r="BS44" i="4"/>
  <c r="K44" i="6"/>
  <c r="BS44" i="5"/>
  <c r="Z44" i="6"/>
  <c r="AO44" i="6"/>
  <c r="Z43" i="37"/>
  <c r="BD43" i="37"/>
  <c r="BD44" i="37"/>
  <c r="BR41" i="4"/>
  <c r="J41" i="6"/>
  <c r="BR41" i="5"/>
  <c r="Y41" i="6"/>
  <c r="AN41" i="6"/>
  <c r="Y40" i="37"/>
  <c r="BC40" i="37"/>
  <c r="BR42" i="4"/>
  <c r="J42" i="6"/>
  <c r="BR42" i="5"/>
  <c r="Y42" i="6"/>
  <c r="AN42" i="6"/>
  <c r="Y41" i="37"/>
  <c r="BC41" i="37"/>
  <c r="BR43" i="4"/>
  <c r="J43" i="6"/>
  <c r="BR43" i="5"/>
  <c r="Y43" i="6"/>
  <c r="AN43" i="6"/>
  <c r="Y42" i="37"/>
  <c r="BC42" i="37"/>
  <c r="BC44" i="37"/>
  <c r="BQ41" i="4"/>
  <c r="I41" i="6"/>
  <c r="BQ41" i="5"/>
  <c r="X41" i="6"/>
  <c r="AM41" i="6"/>
  <c r="X40" i="37"/>
  <c r="BB40" i="37"/>
  <c r="BQ42" i="4"/>
  <c r="I42" i="6"/>
  <c r="BQ42" i="5"/>
  <c r="X42" i="6"/>
  <c r="AM42" i="6"/>
  <c r="X41" i="37"/>
  <c r="BB41" i="37"/>
  <c r="BB44" i="37"/>
  <c r="BS34" i="4"/>
  <c r="K34" i="6"/>
  <c r="BS34" i="5"/>
  <c r="Z34" i="6"/>
  <c r="AO34" i="6"/>
  <c r="Z33" i="37"/>
  <c r="BD33" i="37"/>
  <c r="BS35" i="4"/>
  <c r="K35" i="6"/>
  <c r="BS35" i="5"/>
  <c r="Z35" i="6"/>
  <c r="AO35" i="6"/>
  <c r="Z34" i="37"/>
  <c r="BD34" i="37"/>
  <c r="BS36" i="4"/>
  <c r="K36" i="6"/>
  <c r="BS36" i="5"/>
  <c r="Z36" i="6"/>
  <c r="AO36" i="6"/>
  <c r="Z35" i="37"/>
  <c r="BD35" i="37"/>
  <c r="BD36" i="37"/>
  <c r="BR33" i="4"/>
  <c r="J33" i="6"/>
  <c r="BR33" i="5"/>
  <c r="Y33" i="6"/>
  <c r="AN33" i="6"/>
  <c r="Y32" i="37"/>
  <c r="BC32" i="37"/>
  <c r="BR34" i="4"/>
  <c r="J34" i="6"/>
  <c r="BR34" i="5"/>
  <c r="Y34" i="6"/>
  <c r="AN34" i="6"/>
  <c r="Y33" i="37"/>
  <c r="BC33" i="37"/>
  <c r="BR35" i="4"/>
  <c r="J35" i="6"/>
  <c r="BR35" i="5"/>
  <c r="Y35" i="6"/>
  <c r="AN35" i="6"/>
  <c r="Y34" i="37"/>
  <c r="BC34" i="37"/>
  <c r="BC36" i="37"/>
  <c r="BQ33" i="4"/>
  <c r="I33" i="6"/>
  <c r="BQ33" i="5"/>
  <c r="X33" i="6"/>
  <c r="AM33" i="6"/>
  <c r="X32" i="37"/>
  <c r="BB32" i="37"/>
  <c r="BQ34" i="4"/>
  <c r="I34" i="6"/>
  <c r="BQ34" i="5"/>
  <c r="X34" i="6"/>
  <c r="AM34" i="6"/>
  <c r="X33" i="37"/>
  <c r="BB33" i="37"/>
  <c r="BB36" i="37"/>
  <c r="BS26" i="4"/>
  <c r="K26" i="6"/>
  <c r="BS26" i="5"/>
  <c r="Z26" i="6"/>
  <c r="AO26" i="6"/>
  <c r="Z25" i="37"/>
  <c r="BD25" i="37"/>
  <c r="BS27" i="4"/>
  <c r="K27" i="6"/>
  <c r="BS27" i="5"/>
  <c r="Z27" i="6"/>
  <c r="AO27" i="6"/>
  <c r="Z26" i="37"/>
  <c r="BD26" i="37"/>
  <c r="BS28" i="4"/>
  <c r="K28" i="6"/>
  <c r="BS28" i="5"/>
  <c r="Z28" i="6"/>
  <c r="AO28" i="6"/>
  <c r="Z27" i="37"/>
  <c r="BD27" i="37"/>
  <c r="BD28" i="37"/>
  <c r="BR25" i="4"/>
  <c r="J25" i="6"/>
  <c r="BR25" i="5"/>
  <c r="Y25" i="6"/>
  <c r="AN25" i="6"/>
  <c r="Y24" i="37"/>
  <c r="BC24" i="37"/>
  <c r="BR26" i="4"/>
  <c r="J26" i="6"/>
  <c r="BR26" i="5"/>
  <c r="Y26" i="6"/>
  <c r="AN26" i="6"/>
  <c r="Y25" i="37"/>
  <c r="BC25" i="37"/>
  <c r="BR27" i="4"/>
  <c r="J27" i="6"/>
  <c r="BR27" i="5"/>
  <c r="Y27" i="6"/>
  <c r="AN27" i="6"/>
  <c r="Y26" i="37"/>
  <c r="BC26" i="37"/>
  <c r="BC28" i="37"/>
  <c r="BQ25" i="4"/>
  <c r="I25" i="6"/>
  <c r="BQ25" i="5"/>
  <c r="X25" i="6"/>
  <c r="AM25" i="6"/>
  <c r="X24" i="37"/>
  <c r="BB24" i="37"/>
  <c r="BQ26" i="4"/>
  <c r="I26" i="6"/>
  <c r="BQ26" i="5"/>
  <c r="X26" i="6"/>
  <c r="AM26" i="6"/>
  <c r="X25" i="37"/>
  <c r="BB25" i="37"/>
  <c r="BB28" i="37"/>
  <c r="BS18" i="4"/>
  <c r="K18" i="6"/>
  <c r="BS18" i="5"/>
  <c r="Z18" i="6"/>
  <c r="AO18" i="6"/>
  <c r="Z17" i="37"/>
  <c r="BD17" i="37"/>
  <c r="BS19" i="4"/>
  <c r="K19" i="6"/>
  <c r="BS19" i="5"/>
  <c r="Z19" i="6"/>
  <c r="AO19" i="6"/>
  <c r="Z18" i="37"/>
  <c r="BD18" i="37"/>
  <c r="BS20" i="4"/>
  <c r="K20" i="6"/>
  <c r="BS20" i="5"/>
  <c r="Z20" i="6"/>
  <c r="AO20" i="6"/>
  <c r="Z19" i="37"/>
  <c r="BD19" i="37"/>
  <c r="BD20" i="37"/>
  <c r="BR17" i="4"/>
  <c r="J17" i="6"/>
  <c r="BR17" i="5"/>
  <c r="Y17" i="6"/>
  <c r="AN17" i="6"/>
  <c r="Y16" i="37"/>
  <c r="BC16" i="37"/>
  <c r="BR18" i="4"/>
  <c r="J18" i="6"/>
  <c r="BR18" i="5"/>
  <c r="Y18" i="6"/>
  <c r="AN18" i="6"/>
  <c r="Y17" i="37"/>
  <c r="BC17" i="37"/>
  <c r="BR19" i="4"/>
  <c r="J19" i="6"/>
  <c r="BR19" i="5"/>
  <c r="Y19" i="6"/>
  <c r="AN19" i="6"/>
  <c r="Y18" i="37"/>
  <c r="BC18" i="37"/>
  <c r="BC20" i="37"/>
  <c r="BQ17" i="4"/>
  <c r="I17" i="6"/>
  <c r="BQ17" i="5"/>
  <c r="X17" i="6"/>
  <c r="AM17" i="6"/>
  <c r="X16" i="37"/>
  <c r="BB16" i="37"/>
  <c r="BQ18" i="4"/>
  <c r="I18" i="6"/>
  <c r="BQ18" i="5"/>
  <c r="X18" i="6"/>
  <c r="AM18" i="6"/>
  <c r="X17" i="37"/>
  <c r="BB17" i="37"/>
  <c r="BB20" i="37"/>
  <c r="BS10" i="4"/>
  <c r="K10" i="6"/>
  <c r="BS10" i="5"/>
  <c r="Z10" i="6"/>
  <c r="AO10" i="6"/>
  <c r="Z9" i="37"/>
  <c r="BD9" i="37"/>
  <c r="BS11" i="4"/>
  <c r="K11" i="6"/>
  <c r="BS11" i="5"/>
  <c r="Z11" i="6"/>
  <c r="AO11" i="6"/>
  <c r="Z10" i="37"/>
  <c r="BD10" i="37"/>
  <c r="BS12" i="4"/>
  <c r="K12" i="6"/>
  <c r="BS12" i="5"/>
  <c r="Z12" i="6"/>
  <c r="AO12" i="6"/>
  <c r="Z11" i="37"/>
  <c r="BD11" i="37"/>
  <c r="BD12" i="37"/>
  <c r="BR9" i="4"/>
  <c r="J9" i="6"/>
  <c r="BR9" i="5"/>
  <c r="Y9" i="6"/>
  <c r="AN9" i="6"/>
  <c r="Y8" i="37"/>
  <c r="BC8" i="37"/>
  <c r="BR10" i="4"/>
  <c r="J10" i="6"/>
  <c r="BR10" i="5"/>
  <c r="Y10" i="6"/>
  <c r="AN10" i="6"/>
  <c r="Y9" i="37"/>
  <c r="BC9" i="37"/>
  <c r="BR11" i="4"/>
  <c r="J11" i="6"/>
  <c r="BR11" i="5"/>
  <c r="Y11" i="6"/>
  <c r="AN11" i="6"/>
  <c r="Y10" i="37"/>
  <c r="BC10" i="37"/>
  <c r="BC12" i="37"/>
  <c r="BQ9" i="4"/>
  <c r="I9" i="6"/>
  <c r="BQ9" i="5"/>
  <c r="X9" i="6"/>
  <c r="AM9" i="6"/>
  <c r="X8" i="37"/>
  <c r="BB8" i="37"/>
  <c r="BQ10" i="4"/>
  <c r="I10" i="6"/>
  <c r="BQ10" i="5"/>
  <c r="X10" i="6"/>
  <c r="AM10" i="6"/>
  <c r="X9" i="37"/>
  <c r="BB9" i="37"/>
  <c r="BB12" i="37"/>
  <c r="U82" i="37"/>
  <c r="AY82" i="37"/>
  <c r="U83" i="37"/>
  <c r="AY83" i="37"/>
  <c r="U84" i="37"/>
  <c r="AY84" i="37"/>
  <c r="AY85" i="37"/>
  <c r="T81" i="37"/>
  <c r="AX81" i="37"/>
  <c r="T82" i="37"/>
  <c r="AX82" i="37"/>
  <c r="T83" i="37"/>
  <c r="AX83" i="37"/>
  <c r="AX85" i="37"/>
  <c r="S81" i="37"/>
  <c r="AW81" i="37"/>
  <c r="S82" i="37"/>
  <c r="AW82" i="37"/>
  <c r="AW85" i="37"/>
  <c r="BQ75" i="4"/>
  <c r="I75" i="6"/>
  <c r="BQ75" i="5"/>
  <c r="X75" i="6"/>
  <c r="AM75" i="6"/>
  <c r="U74" i="37"/>
  <c r="AY74" i="37"/>
  <c r="BQ76" i="4"/>
  <c r="I76" i="6"/>
  <c r="BQ76" i="5"/>
  <c r="X76" i="6"/>
  <c r="AM76" i="6"/>
  <c r="U75" i="37"/>
  <c r="AY75" i="37"/>
  <c r="BQ77" i="4"/>
  <c r="I77" i="6"/>
  <c r="BQ77" i="5"/>
  <c r="X77" i="6"/>
  <c r="AM77" i="6"/>
  <c r="U76" i="37"/>
  <c r="AY76" i="37"/>
  <c r="AY77" i="37"/>
  <c r="BP74" i="4"/>
  <c r="H74" i="6"/>
  <c r="BP74" i="5"/>
  <c r="W74" i="6"/>
  <c r="AL74" i="6"/>
  <c r="T73" i="37"/>
  <c r="AX73" i="37"/>
  <c r="BP75" i="4"/>
  <c r="H75" i="6"/>
  <c r="BP75" i="5"/>
  <c r="W75" i="6"/>
  <c r="AL75" i="6"/>
  <c r="T74" i="37"/>
  <c r="AX74" i="37"/>
  <c r="BP76" i="4"/>
  <c r="H76" i="6"/>
  <c r="BP76" i="5"/>
  <c r="W76" i="6"/>
  <c r="AL76" i="6"/>
  <c r="T75" i="37"/>
  <c r="AX75" i="37"/>
  <c r="AX77" i="37"/>
  <c r="BO74" i="4"/>
  <c r="G74" i="6"/>
  <c r="BO74" i="5"/>
  <c r="V74" i="6"/>
  <c r="AK74" i="6"/>
  <c r="S73" i="37"/>
  <c r="AW73" i="37"/>
  <c r="BO75" i="4"/>
  <c r="G75" i="6"/>
  <c r="BO75" i="5"/>
  <c r="V75" i="6"/>
  <c r="AK75" i="6"/>
  <c r="S74" i="37"/>
  <c r="AW74" i="37"/>
  <c r="AW77" i="37"/>
  <c r="BN66" i="4"/>
  <c r="F66" i="6"/>
  <c r="BN66" i="5"/>
  <c r="U66" i="6"/>
  <c r="AJ66" i="6"/>
  <c r="U65" i="37"/>
  <c r="AY65" i="37"/>
  <c r="BN67" i="4"/>
  <c r="F67" i="6"/>
  <c r="BN67" i="5"/>
  <c r="U67" i="6"/>
  <c r="AJ67" i="6"/>
  <c r="U66" i="37"/>
  <c r="AY66" i="37"/>
  <c r="BN68" i="4"/>
  <c r="F68" i="6"/>
  <c r="BN68" i="5"/>
  <c r="U68" i="6"/>
  <c r="AJ68" i="6"/>
  <c r="U67" i="37"/>
  <c r="AY67" i="37"/>
  <c r="AY68" i="37"/>
  <c r="BM65" i="4"/>
  <c r="E65" i="6"/>
  <c r="BM65" i="5"/>
  <c r="T65" i="6"/>
  <c r="AI65" i="6"/>
  <c r="T64" i="37"/>
  <c r="AX64" i="37"/>
  <c r="BM66" i="4"/>
  <c r="E66" i="6"/>
  <c r="BM66" i="5"/>
  <c r="T66" i="6"/>
  <c r="AI66" i="6"/>
  <c r="T65" i="37"/>
  <c r="AX65" i="37"/>
  <c r="BM67" i="4"/>
  <c r="E67" i="6"/>
  <c r="BM67" i="5"/>
  <c r="T67" i="6"/>
  <c r="AI67" i="6"/>
  <c r="T66" i="37"/>
  <c r="AX66" i="37"/>
  <c r="AX68" i="37"/>
  <c r="BL65" i="4"/>
  <c r="D65" i="6"/>
  <c r="BL65" i="5"/>
  <c r="S65" i="6"/>
  <c r="AH65" i="6"/>
  <c r="S64" i="37"/>
  <c r="AW64" i="37"/>
  <c r="BL66" i="4"/>
  <c r="D66" i="6"/>
  <c r="BL66" i="5"/>
  <c r="S66" i="6"/>
  <c r="AH66" i="6"/>
  <c r="S65" i="37"/>
  <c r="AW65" i="37"/>
  <c r="AW68" i="37"/>
  <c r="BN58" i="4"/>
  <c r="F58" i="6"/>
  <c r="BN58" i="5"/>
  <c r="U58" i="6"/>
  <c r="AJ58" i="6"/>
  <c r="U57" i="37"/>
  <c r="AY57" i="37"/>
  <c r="BN59" i="4"/>
  <c r="F59" i="6"/>
  <c r="BN59" i="5"/>
  <c r="U59" i="6"/>
  <c r="AJ59" i="6"/>
  <c r="U58" i="37"/>
  <c r="AY58" i="37"/>
  <c r="BN60" i="4"/>
  <c r="F60" i="6"/>
  <c r="BN60" i="5"/>
  <c r="U60" i="6"/>
  <c r="AJ60" i="6"/>
  <c r="U59" i="37"/>
  <c r="AY59" i="37"/>
  <c r="AY60" i="37"/>
  <c r="BM57" i="4"/>
  <c r="E57" i="6"/>
  <c r="BM57" i="5"/>
  <c r="T57" i="6"/>
  <c r="AI57" i="6"/>
  <c r="T56" i="37"/>
  <c r="AX56" i="37"/>
  <c r="BM58" i="4"/>
  <c r="E58" i="6"/>
  <c r="BM58" i="5"/>
  <c r="T58" i="6"/>
  <c r="AI58" i="6"/>
  <c r="T57" i="37"/>
  <c r="AX57" i="37"/>
  <c r="BM59" i="4"/>
  <c r="E59" i="6"/>
  <c r="BM59" i="5"/>
  <c r="T59" i="6"/>
  <c r="AI59" i="6"/>
  <c r="T58" i="37"/>
  <c r="AX58" i="37"/>
  <c r="AX60" i="37"/>
  <c r="BL57" i="4"/>
  <c r="D57" i="6"/>
  <c r="BL57" i="5"/>
  <c r="S57" i="6"/>
  <c r="AH57" i="6"/>
  <c r="S56" i="37"/>
  <c r="AW56" i="37"/>
  <c r="BL58" i="4"/>
  <c r="D58" i="6"/>
  <c r="BL58" i="5"/>
  <c r="S58" i="6"/>
  <c r="AH58" i="6"/>
  <c r="S57" i="37"/>
  <c r="AW57" i="37"/>
  <c r="AW60" i="37"/>
  <c r="BN50" i="4"/>
  <c r="F50" i="6"/>
  <c r="BN50" i="5"/>
  <c r="U50" i="6"/>
  <c r="AJ50" i="6"/>
  <c r="U49" i="37"/>
  <c r="AY49" i="37"/>
  <c r="BN51" i="4"/>
  <c r="F51" i="6"/>
  <c r="BN51" i="5"/>
  <c r="U51" i="6"/>
  <c r="AJ51" i="6"/>
  <c r="U50" i="37"/>
  <c r="AY50" i="37"/>
  <c r="BN52" i="4"/>
  <c r="F52" i="6"/>
  <c r="BN52" i="5"/>
  <c r="U52" i="6"/>
  <c r="AJ52" i="6"/>
  <c r="U51" i="37"/>
  <c r="AY51" i="37"/>
  <c r="AY52" i="37"/>
  <c r="BM49" i="4"/>
  <c r="E49" i="6"/>
  <c r="BM49" i="5"/>
  <c r="T49" i="6"/>
  <c r="AI49" i="6"/>
  <c r="T48" i="37"/>
  <c r="AX48" i="37"/>
  <c r="BM50" i="4"/>
  <c r="E50" i="6"/>
  <c r="BM50" i="5"/>
  <c r="T50" i="6"/>
  <c r="AI50" i="6"/>
  <c r="T49" i="37"/>
  <c r="AX49" i="37"/>
  <c r="BM51" i="4"/>
  <c r="E51" i="6"/>
  <c r="BM51" i="5"/>
  <c r="T51" i="6"/>
  <c r="AI51" i="6"/>
  <c r="T50" i="37"/>
  <c r="AX50" i="37"/>
  <c r="AX52" i="37"/>
  <c r="BL49" i="4"/>
  <c r="D49" i="6"/>
  <c r="BL49" i="5"/>
  <c r="S49" i="6"/>
  <c r="AH49" i="6"/>
  <c r="S48" i="37"/>
  <c r="AW48" i="37"/>
  <c r="BL50" i="4"/>
  <c r="D50" i="6"/>
  <c r="BL50" i="5"/>
  <c r="S50" i="6"/>
  <c r="AH50" i="6"/>
  <c r="S49" i="37"/>
  <c r="AW49" i="37"/>
  <c r="AW52" i="37"/>
  <c r="BN42" i="4"/>
  <c r="F42" i="6"/>
  <c r="BN42" i="5"/>
  <c r="U42" i="6"/>
  <c r="AJ42" i="6"/>
  <c r="U41" i="37"/>
  <c r="AY41" i="37"/>
  <c r="BN43" i="4"/>
  <c r="F43" i="6"/>
  <c r="BN43" i="5"/>
  <c r="U43" i="6"/>
  <c r="AJ43" i="6"/>
  <c r="U42" i="37"/>
  <c r="AY42" i="37"/>
  <c r="BN44" i="4"/>
  <c r="F44" i="6"/>
  <c r="BN44" i="5"/>
  <c r="U44" i="6"/>
  <c r="AJ44" i="6"/>
  <c r="U43" i="37"/>
  <c r="AY43" i="37"/>
  <c r="AY44" i="37"/>
  <c r="BM41" i="4"/>
  <c r="E41" i="6"/>
  <c r="BM41" i="5"/>
  <c r="T41" i="6"/>
  <c r="AI41" i="6"/>
  <c r="T40" i="37"/>
  <c r="AX40" i="37"/>
  <c r="BM42" i="4"/>
  <c r="E42" i="6"/>
  <c r="BM42" i="5"/>
  <c r="T42" i="6"/>
  <c r="AI42" i="6"/>
  <c r="T41" i="37"/>
  <c r="AX41" i="37"/>
  <c r="BM43" i="4"/>
  <c r="E43" i="6"/>
  <c r="BM43" i="5"/>
  <c r="T43" i="6"/>
  <c r="AI43" i="6"/>
  <c r="T42" i="37"/>
  <c r="AX42" i="37"/>
  <c r="AX44" i="37"/>
  <c r="BL41" i="4"/>
  <c r="D41" i="6"/>
  <c r="BL41" i="5"/>
  <c r="S41" i="6"/>
  <c r="AH41" i="6"/>
  <c r="S40" i="37"/>
  <c r="AW40" i="37"/>
  <c r="BL42" i="4"/>
  <c r="D42" i="6"/>
  <c r="BL42" i="5"/>
  <c r="S42" i="6"/>
  <c r="AH42" i="6"/>
  <c r="S41" i="37"/>
  <c r="AW41" i="37"/>
  <c r="AW44" i="37"/>
  <c r="BN34" i="4"/>
  <c r="F34" i="6"/>
  <c r="BN34" i="5"/>
  <c r="U34" i="6"/>
  <c r="AJ34" i="6"/>
  <c r="U33" i="37"/>
  <c r="AY33" i="37"/>
  <c r="BN35" i="4"/>
  <c r="F35" i="6"/>
  <c r="BN35" i="5"/>
  <c r="U35" i="6"/>
  <c r="AJ35" i="6"/>
  <c r="U34" i="37"/>
  <c r="AY34" i="37"/>
  <c r="BN36" i="4"/>
  <c r="F36" i="6"/>
  <c r="BN36" i="5"/>
  <c r="U36" i="6"/>
  <c r="AJ36" i="6"/>
  <c r="U35" i="37"/>
  <c r="AY35" i="37"/>
  <c r="AY36" i="37"/>
  <c r="BM33" i="4"/>
  <c r="E33" i="6"/>
  <c r="BM33" i="5"/>
  <c r="T33" i="6"/>
  <c r="AI33" i="6"/>
  <c r="T32" i="37"/>
  <c r="AX32" i="37"/>
  <c r="BM34" i="4"/>
  <c r="E34" i="6"/>
  <c r="BM34" i="5"/>
  <c r="T34" i="6"/>
  <c r="AI34" i="6"/>
  <c r="T33" i="37"/>
  <c r="AX33" i="37"/>
  <c r="BM35" i="4"/>
  <c r="E35" i="6"/>
  <c r="BM35" i="5"/>
  <c r="T35" i="6"/>
  <c r="AI35" i="6"/>
  <c r="T34" i="37"/>
  <c r="AX34" i="37"/>
  <c r="AX36" i="37"/>
  <c r="BL33" i="4"/>
  <c r="D33" i="6"/>
  <c r="BL33" i="5"/>
  <c r="S33" i="6"/>
  <c r="AH33" i="6"/>
  <c r="S32" i="37"/>
  <c r="AW32" i="37"/>
  <c r="BL34" i="4"/>
  <c r="D34" i="6"/>
  <c r="BL34" i="5"/>
  <c r="S34" i="6"/>
  <c r="AH34" i="6"/>
  <c r="S33" i="37"/>
  <c r="AW33" i="37"/>
  <c r="AW36" i="37"/>
  <c r="BN26" i="4"/>
  <c r="F26" i="6"/>
  <c r="BN26" i="5"/>
  <c r="U26" i="6"/>
  <c r="AJ26" i="6"/>
  <c r="U25" i="37"/>
  <c r="AY25" i="37"/>
  <c r="BN27" i="4"/>
  <c r="F27" i="6"/>
  <c r="BN27" i="5"/>
  <c r="U27" i="6"/>
  <c r="AJ27" i="6"/>
  <c r="U26" i="37"/>
  <c r="AY26" i="37"/>
  <c r="BN28" i="4"/>
  <c r="F28" i="6"/>
  <c r="BN28" i="5"/>
  <c r="U28" i="6"/>
  <c r="AJ28" i="6"/>
  <c r="U27" i="37"/>
  <c r="AY27" i="37"/>
  <c r="AY28" i="37"/>
  <c r="BM25" i="4"/>
  <c r="E25" i="6"/>
  <c r="BM25" i="5"/>
  <c r="T25" i="6"/>
  <c r="AI25" i="6"/>
  <c r="T24" i="37"/>
  <c r="AX24" i="37"/>
  <c r="BM26" i="4"/>
  <c r="E26" i="6"/>
  <c r="BM26" i="5"/>
  <c r="T26" i="6"/>
  <c r="AI26" i="6"/>
  <c r="T25" i="37"/>
  <c r="AX25" i="37"/>
  <c r="BM27" i="4"/>
  <c r="E27" i="6"/>
  <c r="BM27" i="5"/>
  <c r="T27" i="6"/>
  <c r="AI27" i="6"/>
  <c r="T26" i="37"/>
  <c r="AX26" i="37"/>
  <c r="AX28" i="37"/>
  <c r="BL25" i="4"/>
  <c r="D25" i="6"/>
  <c r="BL25" i="5"/>
  <c r="S25" i="6"/>
  <c r="AH25" i="6"/>
  <c r="S24" i="37"/>
  <c r="AW24" i="37"/>
  <c r="BL26" i="4"/>
  <c r="D26" i="6"/>
  <c r="BL26" i="5"/>
  <c r="S26" i="6"/>
  <c r="AH26" i="6"/>
  <c r="S25" i="37"/>
  <c r="AW25" i="37"/>
  <c r="AW28" i="37"/>
  <c r="BN18" i="4"/>
  <c r="F18" i="6"/>
  <c r="BN18" i="5"/>
  <c r="U18" i="6"/>
  <c r="AJ18" i="6"/>
  <c r="U17" i="37"/>
  <c r="AY17" i="37"/>
  <c r="BN19" i="4"/>
  <c r="F19" i="6"/>
  <c r="BN19" i="5"/>
  <c r="U19" i="6"/>
  <c r="AJ19" i="6"/>
  <c r="U18" i="37"/>
  <c r="AY18" i="37"/>
  <c r="BN20" i="4"/>
  <c r="F20" i="6"/>
  <c r="BN20" i="5"/>
  <c r="U20" i="6"/>
  <c r="AJ20" i="6"/>
  <c r="U19" i="37"/>
  <c r="AY19" i="37"/>
  <c r="AY20" i="37"/>
  <c r="BM17" i="4"/>
  <c r="E17" i="6"/>
  <c r="BM17" i="5"/>
  <c r="T17" i="6"/>
  <c r="AI17" i="6"/>
  <c r="T16" i="37"/>
  <c r="AX16" i="37"/>
  <c r="BM18" i="4"/>
  <c r="E18" i="6"/>
  <c r="BM18" i="5"/>
  <c r="T18" i="6"/>
  <c r="AI18" i="6"/>
  <c r="T17" i="37"/>
  <c r="AX17" i="37"/>
  <c r="BM19" i="4"/>
  <c r="E19" i="6"/>
  <c r="BM19" i="5"/>
  <c r="T19" i="6"/>
  <c r="AI19" i="6"/>
  <c r="T18" i="37"/>
  <c r="AX18" i="37"/>
  <c r="AX20" i="37"/>
  <c r="BL17" i="4"/>
  <c r="D17" i="6"/>
  <c r="BL17" i="5"/>
  <c r="S17" i="6"/>
  <c r="AH17" i="6"/>
  <c r="S16" i="37"/>
  <c r="AW16" i="37"/>
  <c r="BL18" i="4"/>
  <c r="D18" i="6"/>
  <c r="BL18" i="5"/>
  <c r="S18" i="6"/>
  <c r="AH18" i="6"/>
  <c r="S17" i="37"/>
  <c r="AW17" i="37"/>
  <c r="AW20" i="37"/>
  <c r="BN12" i="4"/>
  <c r="F12" i="6"/>
  <c r="BN12" i="5"/>
  <c r="U12" i="6"/>
  <c r="AJ12" i="6"/>
  <c r="U11" i="37"/>
  <c r="AY11" i="37"/>
  <c r="BN11" i="4"/>
  <c r="F11" i="6"/>
  <c r="BN11" i="5"/>
  <c r="U11" i="6"/>
  <c r="AJ11" i="6"/>
  <c r="U10" i="37"/>
  <c r="AY10" i="37"/>
  <c r="BN10" i="4"/>
  <c r="F10" i="6"/>
  <c r="BN10" i="5"/>
  <c r="U10" i="6"/>
  <c r="AJ10" i="6"/>
  <c r="U9" i="37"/>
  <c r="AY9" i="37"/>
  <c r="BM11" i="4"/>
  <c r="E11" i="6"/>
  <c r="BM11" i="5"/>
  <c r="T11" i="6"/>
  <c r="AI11" i="6"/>
  <c r="T10" i="37"/>
  <c r="AX10" i="37"/>
  <c r="BM10" i="4"/>
  <c r="E10" i="6"/>
  <c r="BM10" i="5"/>
  <c r="T10" i="6"/>
  <c r="AI10" i="6"/>
  <c r="T9" i="37"/>
  <c r="AX9" i="37"/>
  <c r="BM9" i="4"/>
  <c r="E9" i="6"/>
  <c r="BM9" i="5"/>
  <c r="T9" i="6"/>
  <c r="AI9" i="6"/>
  <c r="T8" i="37"/>
  <c r="AX8" i="37"/>
  <c r="BL10" i="4"/>
  <c r="D10" i="6"/>
  <c r="BL10" i="5"/>
  <c r="S10" i="6"/>
  <c r="AH10" i="6"/>
  <c r="S9" i="37"/>
  <c r="AW9" i="37"/>
  <c r="BL9" i="4"/>
  <c r="D9" i="6"/>
  <c r="BL9" i="5"/>
  <c r="S9" i="6"/>
  <c r="AH9" i="6"/>
  <c r="S8" i="37"/>
  <c r="AW8" i="37"/>
  <c r="AY12" i="37"/>
  <c r="AX12" i="37"/>
  <c r="AW12" i="37"/>
  <c r="AT49" i="37"/>
  <c r="AT50" i="37"/>
  <c r="AT51" i="37"/>
  <c r="AT52" i="37"/>
  <c r="AS48" i="37"/>
  <c r="AS49" i="37"/>
  <c r="AS50" i="37"/>
  <c r="AS52" i="37"/>
  <c r="AR48" i="37"/>
  <c r="AR49" i="37"/>
  <c r="AR52" i="37"/>
  <c r="AT41" i="37"/>
  <c r="AT42" i="37"/>
  <c r="AT43" i="37"/>
  <c r="AT44" i="37"/>
  <c r="AS40" i="37"/>
  <c r="AS41" i="37"/>
  <c r="AS42" i="37"/>
  <c r="AS44" i="37"/>
  <c r="AR40" i="37"/>
  <c r="AR41" i="37"/>
  <c r="AR44" i="37"/>
  <c r="AT33" i="37"/>
  <c r="AT34" i="37"/>
  <c r="AT35" i="37"/>
  <c r="AT36" i="37"/>
  <c r="AS32" i="37"/>
  <c r="AS33" i="37"/>
  <c r="AS34" i="37"/>
  <c r="AS36" i="37"/>
  <c r="AR32" i="37"/>
  <c r="AR33" i="37"/>
  <c r="AR36" i="37"/>
  <c r="AT25" i="37"/>
  <c r="AT26" i="37"/>
  <c r="AT27" i="37"/>
  <c r="AT28" i="37"/>
  <c r="AS24" i="37"/>
  <c r="AS25" i="37"/>
  <c r="AS26" i="37"/>
  <c r="AS28" i="37"/>
  <c r="AR24" i="37"/>
  <c r="AR25" i="37"/>
  <c r="AR28" i="37"/>
  <c r="AT17" i="37"/>
  <c r="AT18" i="37"/>
  <c r="AT19" i="37"/>
  <c r="AT20" i="37"/>
  <c r="AS16" i="37"/>
  <c r="AS17" i="37"/>
  <c r="AS18" i="37"/>
  <c r="AS20" i="37"/>
  <c r="AR16" i="37"/>
  <c r="AR17" i="37"/>
  <c r="AR20" i="37"/>
  <c r="AT9" i="37"/>
  <c r="AT10" i="37"/>
  <c r="AT11" i="37"/>
  <c r="AT12" i="37"/>
  <c r="AS8" i="37"/>
  <c r="AS9" i="37"/>
  <c r="AS10" i="37"/>
  <c r="AS12" i="37"/>
  <c r="AR8" i="37"/>
  <c r="AR9" i="37"/>
  <c r="AR12" i="37"/>
  <c r="AO9" i="37"/>
  <c r="AO10" i="37"/>
  <c r="AO11" i="37"/>
  <c r="AO12" i="37"/>
  <c r="AN8" i="37"/>
  <c r="AN9" i="37"/>
  <c r="AN10" i="37"/>
  <c r="AN12" i="37"/>
  <c r="AM8" i="37"/>
  <c r="AM9" i="37"/>
  <c r="AM12" i="37"/>
  <c r="AO17" i="37"/>
  <c r="AO18" i="37"/>
  <c r="AO19" i="37"/>
  <c r="AO20" i="37"/>
  <c r="AN16" i="37"/>
  <c r="AN17" i="37"/>
  <c r="AN18" i="37"/>
  <c r="AN20" i="37"/>
  <c r="AM16" i="37"/>
  <c r="AM17" i="37"/>
  <c r="AM20" i="37"/>
  <c r="AO25" i="37"/>
  <c r="AO26" i="37"/>
  <c r="AO27" i="37"/>
  <c r="AO28" i="37"/>
  <c r="AN24" i="37"/>
  <c r="AN25" i="37"/>
  <c r="AN26" i="37"/>
  <c r="AN28" i="37"/>
  <c r="AM24" i="37"/>
  <c r="AM25" i="37"/>
  <c r="AM28" i="37"/>
  <c r="AO33" i="37"/>
  <c r="AO34" i="37"/>
  <c r="AO35" i="37"/>
  <c r="AO36" i="37"/>
  <c r="AN32" i="37"/>
  <c r="AN33" i="37"/>
  <c r="AN34" i="37"/>
  <c r="AN36" i="37"/>
  <c r="AM32" i="37"/>
  <c r="AM33" i="37"/>
  <c r="AM36" i="37"/>
  <c r="AO41" i="37"/>
  <c r="AO42" i="37"/>
  <c r="AO43" i="37"/>
  <c r="AO44" i="37"/>
  <c r="AN40" i="37"/>
  <c r="AN41" i="37"/>
  <c r="AN42" i="37"/>
  <c r="AN44" i="37"/>
  <c r="AM40" i="37"/>
  <c r="AM41" i="37"/>
  <c r="AM44" i="37"/>
  <c r="AO49" i="37"/>
  <c r="AO50" i="37"/>
  <c r="AO51" i="37"/>
  <c r="AO52" i="37"/>
  <c r="AN48" i="37"/>
  <c r="AN49" i="37"/>
  <c r="AN50" i="37"/>
  <c r="AN52" i="37"/>
  <c r="AM48" i="37"/>
  <c r="AM49" i="37"/>
  <c r="AM52" i="37"/>
  <c r="AJ82" i="37"/>
  <c r="AJ83" i="37"/>
  <c r="AJ84" i="37"/>
  <c r="AJ85" i="37"/>
  <c r="AI81" i="37"/>
  <c r="AI82" i="37"/>
  <c r="AI83" i="37"/>
  <c r="AI85" i="37"/>
  <c r="AH81" i="37"/>
  <c r="AH82" i="37"/>
  <c r="AH85" i="37"/>
  <c r="AJ74" i="37"/>
  <c r="AJ75" i="37"/>
  <c r="AJ76" i="37"/>
  <c r="AJ77" i="37"/>
  <c r="AI73" i="37"/>
  <c r="AI74" i="37"/>
  <c r="AI75" i="37"/>
  <c r="AI77" i="37"/>
  <c r="AH73" i="37"/>
  <c r="AH74" i="37"/>
  <c r="AH77" i="37"/>
  <c r="AJ65" i="37"/>
  <c r="AJ66" i="37"/>
  <c r="AJ67" i="37"/>
  <c r="AJ68" i="37"/>
  <c r="AI64" i="37"/>
  <c r="AI65" i="37"/>
  <c r="AI66" i="37"/>
  <c r="AI68" i="37"/>
  <c r="AH64" i="37"/>
  <c r="AH65" i="37"/>
  <c r="AH68" i="37"/>
  <c r="AJ57" i="37"/>
  <c r="AJ58" i="37"/>
  <c r="AJ59" i="37"/>
  <c r="AJ60" i="37"/>
  <c r="AI56" i="37"/>
  <c r="AI57" i="37"/>
  <c r="AI58" i="37"/>
  <c r="AI60" i="37"/>
  <c r="AH56" i="37"/>
  <c r="AH57" i="37"/>
  <c r="AH60" i="37"/>
  <c r="AJ49" i="37"/>
  <c r="AJ50" i="37"/>
  <c r="AJ51" i="37"/>
  <c r="AJ52" i="37"/>
  <c r="AI48" i="37"/>
  <c r="AI49" i="37"/>
  <c r="AI50" i="37"/>
  <c r="AI52" i="37"/>
  <c r="AH48" i="37"/>
  <c r="AH49" i="37"/>
  <c r="AH52" i="37"/>
  <c r="AJ41" i="37"/>
  <c r="AJ42" i="37"/>
  <c r="AJ43" i="37"/>
  <c r="AJ44" i="37"/>
  <c r="AI40" i="37"/>
  <c r="AI41" i="37"/>
  <c r="AI42" i="37"/>
  <c r="AI44" i="37"/>
  <c r="AH40" i="37"/>
  <c r="AH41" i="37"/>
  <c r="AH44" i="37"/>
  <c r="AJ33" i="37"/>
  <c r="AJ34" i="37"/>
  <c r="AJ35" i="37"/>
  <c r="AJ36" i="37"/>
  <c r="AI32" i="37"/>
  <c r="AI33" i="37"/>
  <c r="AI34" i="37"/>
  <c r="AI36" i="37"/>
  <c r="AH32" i="37"/>
  <c r="AH33" i="37"/>
  <c r="AH36" i="37"/>
  <c r="AJ25" i="37"/>
  <c r="AJ26" i="37"/>
  <c r="AJ27" i="37"/>
  <c r="AJ28" i="37"/>
  <c r="AI24" i="37"/>
  <c r="AI25" i="37"/>
  <c r="AI26" i="37"/>
  <c r="AI28" i="37"/>
  <c r="AH24" i="37"/>
  <c r="AH25" i="37"/>
  <c r="AH28" i="37"/>
  <c r="AJ19" i="37"/>
  <c r="AJ18" i="37"/>
  <c r="AI18" i="37"/>
  <c r="AJ17" i="37"/>
  <c r="AI17" i="37"/>
  <c r="AH17" i="37"/>
  <c r="AI16" i="37"/>
  <c r="AH16" i="37"/>
  <c r="AJ11" i="37"/>
  <c r="AJ10" i="37"/>
  <c r="AJ9" i="37"/>
  <c r="AI10" i="37"/>
  <c r="AI9" i="37"/>
  <c r="AI8" i="37"/>
  <c r="AH9" i="37"/>
  <c r="AH8" i="37"/>
  <c r="AT58" i="37"/>
  <c r="AT57" i="37"/>
  <c r="AS57" i="37"/>
  <c r="AT56" i="37"/>
  <c r="AS56" i="37"/>
  <c r="AR56" i="37"/>
  <c r="AS55" i="37"/>
  <c r="AR55" i="37"/>
  <c r="AJ20" i="37"/>
  <c r="AI20" i="37"/>
  <c r="AH20" i="37"/>
  <c r="AJ12" i="37"/>
  <c r="AI12" i="37"/>
  <c r="AH12" i="37"/>
  <c r="M15" i="7"/>
  <c r="M16" i="7"/>
  <c r="M17" i="7"/>
  <c r="M18" i="7"/>
  <c r="M19" i="7"/>
  <c r="AW24" i="7"/>
  <c r="AB15" i="7"/>
  <c r="AB16" i="7"/>
  <c r="AB17" i="7"/>
  <c r="AB18" i="7"/>
  <c r="AB19" i="7"/>
  <c r="AZ24" i="7"/>
  <c r="BC24" i="7"/>
  <c r="N15" i="7"/>
  <c r="N16" i="7"/>
  <c r="N17" i="7"/>
  <c r="N18" i="7"/>
  <c r="N19" i="7"/>
  <c r="AX24" i="7"/>
  <c r="AC15" i="7"/>
  <c r="AC16" i="7"/>
  <c r="AC17" i="7"/>
  <c r="AC18" i="7"/>
  <c r="AC19" i="7"/>
  <c r="BA24" i="7"/>
  <c r="BD24" i="7"/>
  <c r="O15" i="7"/>
  <c r="O16" i="7"/>
  <c r="O17" i="7"/>
  <c r="O18" i="7"/>
  <c r="O19" i="7"/>
  <c r="AY24" i="7"/>
  <c r="AD15" i="7"/>
  <c r="AD16" i="7"/>
  <c r="AD17" i="7"/>
  <c r="AD18" i="7"/>
  <c r="AD19" i="7"/>
  <c r="BB24" i="7"/>
  <c r="BE24" i="7"/>
  <c r="M23" i="7"/>
  <c r="M24" i="7"/>
  <c r="M25" i="7"/>
  <c r="M26" i="7"/>
  <c r="M27" i="7"/>
  <c r="AW25" i="7"/>
  <c r="AB23" i="7"/>
  <c r="AB24" i="7"/>
  <c r="AB25" i="7"/>
  <c r="AB26" i="7"/>
  <c r="AB27" i="7"/>
  <c r="AZ25" i="7"/>
  <c r="BC25" i="7"/>
  <c r="N23" i="7"/>
  <c r="N24" i="7"/>
  <c r="N25" i="7"/>
  <c r="N26" i="7"/>
  <c r="N27" i="7"/>
  <c r="AX25" i="7"/>
  <c r="AC23" i="7"/>
  <c r="AC24" i="7"/>
  <c r="AC25" i="7"/>
  <c r="AC26" i="7"/>
  <c r="AC27" i="7"/>
  <c r="BA25" i="7"/>
  <c r="BD25" i="7"/>
  <c r="O23" i="7"/>
  <c r="O24" i="7"/>
  <c r="O25" i="7"/>
  <c r="O26" i="7"/>
  <c r="O27" i="7"/>
  <c r="AY25" i="7"/>
  <c r="AD23" i="7"/>
  <c r="AD24" i="7"/>
  <c r="AD25" i="7"/>
  <c r="AD26" i="7"/>
  <c r="AD27" i="7"/>
  <c r="BB25" i="7"/>
  <c r="BE25" i="7"/>
  <c r="M31" i="7"/>
  <c r="M32" i="7"/>
  <c r="M33" i="7"/>
  <c r="M34" i="7"/>
  <c r="M35" i="7"/>
  <c r="AW26" i="7"/>
  <c r="AB31" i="7"/>
  <c r="AB32" i="7"/>
  <c r="AB33" i="7"/>
  <c r="AB34" i="7"/>
  <c r="AB35" i="7"/>
  <c r="AZ26" i="7"/>
  <c r="BC26" i="7"/>
  <c r="N31" i="7"/>
  <c r="N32" i="7"/>
  <c r="N33" i="7"/>
  <c r="N34" i="7"/>
  <c r="N35" i="7"/>
  <c r="AX26" i="7"/>
  <c r="AC31" i="7"/>
  <c r="AC32" i="7"/>
  <c r="AC33" i="7"/>
  <c r="AC34" i="7"/>
  <c r="AC35" i="7"/>
  <c r="BA26" i="7"/>
  <c r="BD26" i="7"/>
  <c r="O31" i="7"/>
  <c r="O32" i="7"/>
  <c r="O33" i="7"/>
  <c r="O34" i="7"/>
  <c r="O35" i="7"/>
  <c r="AY26" i="7"/>
  <c r="AD31" i="7"/>
  <c r="AD32" i="7"/>
  <c r="AD33" i="7"/>
  <c r="AD34" i="7"/>
  <c r="AD35" i="7"/>
  <c r="BB26" i="7"/>
  <c r="BE26" i="7"/>
  <c r="M39" i="7"/>
  <c r="M40" i="7"/>
  <c r="M41" i="7"/>
  <c r="M42" i="7"/>
  <c r="M43" i="7"/>
  <c r="AW27" i="7"/>
  <c r="AB39" i="7"/>
  <c r="AB40" i="7"/>
  <c r="AB41" i="7"/>
  <c r="AB42" i="7"/>
  <c r="AB43" i="7"/>
  <c r="AZ27" i="7"/>
  <c r="BC27" i="7"/>
  <c r="N39" i="7"/>
  <c r="N40" i="7"/>
  <c r="N41" i="7"/>
  <c r="N42" i="7"/>
  <c r="N43" i="7"/>
  <c r="AX27" i="7"/>
  <c r="AC39" i="7"/>
  <c r="AC40" i="7"/>
  <c r="AC41" i="7"/>
  <c r="AC42" i="7"/>
  <c r="AC43" i="7"/>
  <c r="BA27" i="7"/>
  <c r="BD27" i="7"/>
  <c r="O39" i="7"/>
  <c r="O40" i="7"/>
  <c r="O41" i="7"/>
  <c r="O42" i="7"/>
  <c r="O43" i="7"/>
  <c r="AY27" i="7"/>
  <c r="AD39" i="7"/>
  <c r="AD40" i="7"/>
  <c r="AD41" i="7"/>
  <c r="AD42" i="7"/>
  <c r="AD43" i="7"/>
  <c r="BB27" i="7"/>
  <c r="BE27" i="7"/>
  <c r="M47" i="7"/>
  <c r="M48" i="7"/>
  <c r="M49" i="7"/>
  <c r="M50" i="7"/>
  <c r="M51" i="7"/>
  <c r="AW28" i="7"/>
  <c r="AB47" i="7"/>
  <c r="AC49" i="1"/>
  <c r="AB48" i="7"/>
  <c r="AB49" i="7"/>
  <c r="AB50" i="7"/>
  <c r="AB51" i="7"/>
  <c r="AZ28" i="7"/>
  <c r="BC28" i="7"/>
  <c r="N47" i="7"/>
  <c r="N48" i="7"/>
  <c r="N49" i="7"/>
  <c r="N50" i="7"/>
  <c r="N51" i="7"/>
  <c r="AX28" i="7"/>
  <c r="AC47" i="7"/>
  <c r="AC48" i="7"/>
  <c r="AC49" i="7"/>
  <c r="AC50" i="7"/>
  <c r="AC51" i="7"/>
  <c r="BA28" i="7"/>
  <c r="BD28" i="7"/>
  <c r="O47" i="7"/>
  <c r="O48" i="7"/>
  <c r="O49" i="7"/>
  <c r="O50" i="7"/>
  <c r="O51" i="7"/>
  <c r="AY28" i="7"/>
  <c r="AD47" i="7"/>
  <c r="AD48" i="7"/>
  <c r="AD49" i="7"/>
  <c r="AD50" i="7"/>
  <c r="AD51" i="7"/>
  <c r="BB28" i="7"/>
  <c r="BE28" i="7"/>
  <c r="N7" i="7"/>
  <c r="N8" i="7"/>
  <c r="N9" i="7"/>
  <c r="N10" i="7"/>
  <c r="N11" i="7"/>
  <c r="AX23" i="7"/>
  <c r="AC7" i="7"/>
  <c r="AC8" i="7"/>
  <c r="AC9" i="7"/>
  <c r="AC10" i="7"/>
  <c r="AC11" i="7"/>
  <c r="BA23" i="7"/>
  <c r="BD23" i="7"/>
  <c r="O7" i="7"/>
  <c r="O8" i="7"/>
  <c r="O9" i="7"/>
  <c r="O10" i="7"/>
  <c r="O11" i="7"/>
  <c r="AY23" i="7"/>
  <c r="AD7" i="7"/>
  <c r="AD8" i="7"/>
  <c r="AD9" i="7"/>
  <c r="AD10" i="7"/>
  <c r="AD11" i="7"/>
  <c r="BB23" i="7"/>
  <c r="BE23" i="7"/>
  <c r="M7" i="7"/>
  <c r="M8" i="7"/>
  <c r="M9" i="7"/>
  <c r="M10" i="7"/>
  <c r="M11" i="7"/>
  <c r="AW23" i="7"/>
  <c r="AB7" i="7"/>
  <c r="AB8" i="7"/>
  <c r="AB9" i="7"/>
  <c r="AB10" i="7"/>
  <c r="AB11" i="7"/>
  <c r="AZ23" i="7"/>
  <c r="BC23" i="7"/>
  <c r="AH21" i="6"/>
  <c r="C19" i="7"/>
  <c r="AW6" i="7"/>
  <c r="R15" i="7"/>
  <c r="R16" i="7"/>
  <c r="R17" i="7"/>
  <c r="R18" i="7"/>
  <c r="R19" i="7"/>
  <c r="AZ6" i="7"/>
  <c r="BC6" i="7"/>
  <c r="AI21" i="6"/>
  <c r="D19" i="7"/>
  <c r="AX6" i="7"/>
  <c r="S15" i="7"/>
  <c r="S16" i="7"/>
  <c r="S17" i="7"/>
  <c r="S18" i="7"/>
  <c r="S19" i="7"/>
  <c r="BA6" i="7"/>
  <c r="BD6" i="7"/>
  <c r="AJ21" i="6"/>
  <c r="E19" i="7"/>
  <c r="AY6" i="7"/>
  <c r="T15" i="7"/>
  <c r="T16" i="7"/>
  <c r="T17" i="7"/>
  <c r="T18" i="7"/>
  <c r="T19" i="7"/>
  <c r="BB6" i="7"/>
  <c r="BE6" i="7"/>
  <c r="C23" i="7"/>
  <c r="C24" i="7"/>
  <c r="C25" i="7"/>
  <c r="C26" i="7"/>
  <c r="C27" i="7"/>
  <c r="AW7" i="7"/>
  <c r="R23" i="7"/>
  <c r="R24" i="7"/>
  <c r="R25" i="7"/>
  <c r="R26" i="7"/>
  <c r="R27" i="7"/>
  <c r="AZ7" i="7"/>
  <c r="BC7" i="7"/>
  <c r="D23" i="7"/>
  <c r="D24" i="7"/>
  <c r="D25" i="7"/>
  <c r="D26" i="7"/>
  <c r="D27" i="7"/>
  <c r="AX7" i="7"/>
  <c r="S23" i="7"/>
  <c r="S24" i="7"/>
  <c r="S25" i="7"/>
  <c r="S26" i="7"/>
  <c r="S27" i="7"/>
  <c r="BA7" i="7"/>
  <c r="BD7" i="7"/>
  <c r="E23" i="7"/>
  <c r="E24" i="7"/>
  <c r="E25" i="7"/>
  <c r="E26" i="7"/>
  <c r="E27" i="7"/>
  <c r="AY7" i="7"/>
  <c r="T23" i="7"/>
  <c r="T24" i="7"/>
  <c r="T25" i="7"/>
  <c r="T26" i="7"/>
  <c r="T27" i="7"/>
  <c r="BB7" i="7"/>
  <c r="BE7" i="7"/>
  <c r="C31" i="7"/>
  <c r="C32" i="7"/>
  <c r="C33" i="7"/>
  <c r="C34" i="7"/>
  <c r="C35" i="7"/>
  <c r="AW8" i="7"/>
  <c r="R31" i="7"/>
  <c r="R32" i="7"/>
  <c r="R33" i="7"/>
  <c r="R34" i="7"/>
  <c r="R35" i="7"/>
  <c r="AZ8" i="7"/>
  <c r="BC8" i="7"/>
  <c r="D31" i="7"/>
  <c r="D32" i="7"/>
  <c r="D33" i="7"/>
  <c r="D34" i="7"/>
  <c r="D35" i="7"/>
  <c r="AX8" i="7"/>
  <c r="S31" i="7"/>
  <c r="S32" i="7"/>
  <c r="S33" i="7"/>
  <c r="S34" i="7"/>
  <c r="S35" i="7"/>
  <c r="BA8" i="7"/>
  <c r="BD8" i="7"/>
  <c r="E31" i="7"/>
  <c r="E32" i="7"/>
  <c r="E33" i="7"/>
  <c r="E34" i="7"/>
  <c r="E35" i="7"/>
  <c r="AY8" i="7"/>
  <c r="T31" i="7"/>
  <c r="T32" i="7"/>
  <c r="T33" i="7"/>
  <c r="T34" i="7"/>
  <c r="T35" i="7"/>
  <c r="BB8" i="7"/>
  <c r="BE8" i="7"/>
  <c r="C39" i="7"/>
  <c r="C40" i="7"/>
  <c r="C41" i="7"/>
  <c r="C42" i="7"/>
  <c r="C43" i="7"/>
  <c r="AW9" i="7"/>
  <c r="R39" i="7"/>
  <c r="R40" i="7"/>
  <c r="R41" i="7"/>
  <c r="R42" i="7"/>
  <c r="R43" i="7"/>
  <c r="AZ9" i="7"/>
  <c r="BC9" i="7"/>
  <c r="D39" i="7"/>
  <c r="D40" i="7"/>
  <c r="D41" i="7"/>
  <c r="D42" i="7"/>
  <c r="D43" i="7"/>
  <c r="AX9" i="7"/>
  <c r="S39" i="7"/>
  <c r="S40" i="7"/>
  <c r="S41" i="7"/>
  <c r="S42" i="7"/>
  <c r="S43" i="7"/>
  <c r="BA9" i="7"/>
  <c r="BD9" i="7"/>
  <c r="E39" i="7"/>
  <c r="E40" i="7"/>
  <c r="E41" i="7"/>
  <c r="E42" i="7"/>
  <c r="E43" i="7"/>
  <c r="AY9" i="7"/>
  <c r="T39" i="7"/>
  <c r="T40" i="7"/>
  <c r="T41" i="7"/>
  <c r="T42" i="7"/>
  <c r="T43" i="7"/>
  <c r="BB9" i="7"/>
  <c r="BE9" i="7"/>
  <c r="C47" i="7"/>
  <c r="C48" i="7"/>
  <c r="C49" i="7"/>
  <c r="C50" i="7"/>
  <c r="C51" i="7"/>
  <c r="AW10" i="7"/>
  <c r="R47" i="7"/>
  <c r="R48" i="7"/>
  <c r="R49" i="7"/>
  <c r="R50" i="7"/>
  <c r="R51" i="7"/>
  <c r="AZ10" i="7"/>
  <c r="BC10" i="7"/>
  <c r="D47" i="7"/>
  <c r="D48" i="7"/>
  <c r="D49" i="7"/>
  <c r="D50" i="7"/>
  <c r="D51" i="7"/>
  <c r="AX10" i="7"/>
  <c r="S47" i="7"/>
  <c r="S48" i="7"/>
  <c r="S49" i="7"/>
  <c r="S50" i="7"/>
  <c r="S51" i="7"/>
  <c r="BA10" i="7"/>
  <c r="BD10" i="7"/>
  <c r="E47" i="7"/>
  <c r="E48" i="7"/>
  <c r="E49" i="7"/>
  <c r="E50" i="7"/>
  <c r="E51" i="7"/>
  <c r="AY10" i="7"/>
  <c r="T47" i="7"/>
  <c r="T48" i="7"/>
  <c r="T49" i="7"/>
  <c r="T50" i="7"/>
  <c r="T51" i="7"/>
  <c r="BB10" i="7"/>
  <c r="BE10" i="7"/>
  <c r="C55" i="7"/>
  <c r="C56" i="7"/>
  <c r="C57" i="7"/>
  <c r="C58" i="7"/>
  <c r="C59" i="7"/>
  <c r="AW11" i="7"/>
  <c r="R55" i="7"/>
  <c r="R56" i="7"/>
  <c r="R57" i="7"/>
  <c r="R58" i="7"/>
  <c r="R59" i="7"/>
  <c r="AZ11" i="7"/>
  <c r="BC11" i="7"/>
  <c r="D55" i="7"/>
  <c r="D56" i="7"/>
  <c r="D57" i="7"/>
  <c r="D58" i="7"/>
  <c r="D59" i="7"/>
  <c r="AX11" i="7"/>
  <c r="S55" i="7"/>
  <c r="S56" i="7"/>
  <c r="S57" i="7"/>
  <c r="S58" i="7"/>
  <c r="S59" i="7"/>
  <c r="BA11" i="7"/>
  <c r="BD11" i="7"/>
  <c r="E55" i="7"/>
  <c r="E56" i="7"/>
  <c r="E57" i="7"/>
  <c r="E58" i="7"/>
  <c r="E59" i="7"/>
  <c r="AY11" i="7"/>
  <c r="T55" i="7"/>
  <c r="T56" i="7"/>
  <c r="T57" i="7"/>
  <c r="T58" i="7"/>
  <c r="T59" i="7"/>
  <c r="BB11" i="7"/>
  <c r="BE11" i="7"/>
  <c r="AW12" i="7"/>
  <c r="AZ12" i="7"/>
  <c r="BC12" i="7"/>
  <c r="AX12" i="7"/>
  <c r="BA12" i="7"/>
  <c r="BD12" i="7"/>
  <c r="AY12" i="7"/>
  <c r="BB12" i="7"/>
  <c r="BE12" i="7"/>
  <c r="H7" i="7"/>
  <c r="H8" i="7"/>
  <c r="H9" i="7"/>
  <c r="H10" i="7"/>
  <c r="H11" i="7"/>
  <c r="AW13" i="7"/>
  <c r="W7" i="7"/>
  <c r="W8" i="7"/>
  <c r="W9" i="7"/>
  <c r="W10" i="7"/>
  <c r="W11" i="7"/>
  <c r="AZ13" i="7"/>
  <c r="BC13" i="7"/>
  <c r="I7" i="7"/>
  <c r="I8" i="7"/>
  <c r="I9" i="7"/>
  <c r="I10" i="7"/>
  <c r="I11" i="7"/>
  <c r="AX13" i="7"/>
  <c r="X7" i="7"/>
  <c r="X8" i="7"/>
  <c r="X9" i="7"/>
  <c r="X10" i="7"/>
  <c r="X11" i="7"/>
  <c r="BA13" i="7"/>
  <c r="BD13" i="7"/>
  <c r="J7" i="7"/>
  <c r="J8" i="7"/>
  <c r="J9" i="7"/>
  <c r="J10" i="7"/>
  <c r="J11" i="7"/>
  <c r="AY13" i="7"/>
  <c r="Y7" i="7"/>
  <c r="Y8" i="7"/>
  <c r="Y9" i="7"/>
  <c r="Y10" i="7"/>
  <c r="Y11" i="7"/>
  <c r="BB13" i="7"/>
  <c r="BE13" i="7"/>
  <c r="W15" i="7"/>
  <c r="W16" i="7"/>
  <c r="W17" i="7"/>
  <c r="W18" i="7"/>
  <c r="W19" i="7"/>
  <c r="AW14" i="7"/>
  <c r="AZ14" i="7"/>
  <c r="BC14" i="7"/>
  <c r="X15" i="7"/>
  <c r="X16" i="7"/>
  <c r="X17" i="7"/>
  <c r="X18" i="7"/>
  <c r="X19" i="7"/>
  <c r="AX14" i="7"/>
  <c r="BA14" i="7"/>
  <c r="BD14" i="7"/>
  <c r="Y15" i="7"/>
  <c r="Y16" i="7"/>
  <c r="Y17" i="7"/>
  <c r="Y18" i="7"/>
  <c r="Y19" i="7"/>
  <c r="AY14" i="7"/>
  <c r="BB14" i="7"/>
  <c r="BE14" i="7"/>
  <c r="H23" i="7"/>
  <c r="H24" i="7"/>
  <c r="H25" i="7"/>
  <c r="H26" i="7"/>
  <c r="H27" i="7"/>
  <c r="AW15" i="7"/>
  <c r="W23" i="7"/>
  <c r="W24" i="7"/>
  <c r="W25" i="7"/>
  <c r="W26" i="7"/>
  <c r="W27" i="7"/>
  <c r="AZ15" i="7"/>
  <c r="BC15" i="7"/>
  <c r="I23" i="7"/>
  <c r="I24" i="7"/>
  <c r="I25" i="7"/>
  <c r="I26" i="7"/>
  <c r="I27" i="7"/>
  <c r="AX15" i="7"/>
  <c r="X23" i="7"/>
  <c r="X24" i="7"/>
  <c r="X25" i="7"/>
  <c r="X26" i="7"/>
  <c r="X27" i="7"/>
  <c r="BA15" i="7"/>
  <c r="BD15" i="7"/>
  <c r="J23" i="7"/>
  <c r="J24" i="7"/>
  <c r="J25" i="7"/>
  <c r="J26" i="7"/>
  <c r="J27" i="7"/>
  <c r="AY15" i="7"/>
  <c r="Y23" i="7"/>
  <c r="Y24" i="7"/>
  <c r="Y25" i="7"/>
  <c r="Y26" i="7"/>
  <c r="Y27" i="7"/>
  <c r="BB15" i="7"/>
  <c r="BE15" i="7"/>
  <c r="H31" i="7"/>
  <c r="H32" i="7"/>
  <c r="H33" i="7"/>
  <c r="H34" i="7"/>
  <c r="H35" i="7"/>
  <c r="AW16" i="7"/>
  <c r="W31" i="7"/>
  <c r="W32" i="7"/>
  <c r="W33" i="7"/>
  <c r="W34" i="7"/>
  <c r="W35" i="7"/>
  <c r="AZ16" i="7"/>
  <c r="BC16" i="7"/>
  <c r="I31" i="7"/>
  <c r="I32" i="7"/>
  <c r="I33" i="7"/>
  <c r="I34" i="7"/>
  <c r="I35" i="7"/>
  <c r="AX16" i="7"/>
  <c r="X31" i="7"/>
  <c r="X32" i="7"/>
  <c r="X33" i="7"/>
  <c r="X34" i="7"/>
  <c r="X35" i="7"/>
  <c r="BA16" i="7"/>
  <c r="BD16" i="7"/>
  <c r="J31" i="7"/>
  <c r="J32" i="7"/>
  <c r="J33" i="7"/>
  <c r="J34" i="7"/>
  <c r="J35" i="7"/>
  <c r="AY16" i="7"/>
  <c r="Y31" i="7"/>
  <c r="Y32" i="7"/>
  <c r="Y33" i="7"/>
  <c r="Y34" i="7"/>
  <c r="Y35" i="7"/>
  <c r="BB16" i="7"/>
  <c r="BE16" i="7"/>
  <c r="H39" i="7"/>
  <c r="H40" i="7"/>
  <c r="H41" i="7"/>
  <c r="H42" i="7"/>
  <c r="H43" i="7"/>
  <c r="AW17" i="7"/>
  <c r="W39" i="7"/>
  <c r="W40" i="7"/>
  <c r="W41" i="7"/>
  <c r="W42" i="7"/>
  <c r="W43" i="7"/>
  <c r="AZ17" i="7"/>
  <c r="BC17" i="7"/>
  <c r="I39" i="7"/>
  <c r="I40" i="7"/>
  <c r="I41" i="7"/>
  <c r="I42" i="7"/>
  <c r="I43" i="7"/>
  <c r="AX17" i="7"/>
  <c r="X39" i="7"/>
  <c r="X40" i="7"/>
  <c r="X41" i="7"/>
  <c r="X42" i="7"/>
  <c r="X43" i="7"/>
  <c r="BA17" i="7"/>
  <c r="BD17" i="7"/>
  <c r="J39" i="7"/>
  <c r="J40" i="7"/>
  <c r="J41" i="7"/>
  <c r="J42" i="7"/>
  <c r="J43" i="7"/>
  <c r="AY17" i="7"/>
  <c r="Y39" i="7"/>
  <c r="Y40" i="7"/>
  <c r="Y41" i="7"/>
  <c r="Y42" i="7"/>
  <c r="Y43" i="7"/>
  <c r="BB17" i="7"/>
  <c r="BE17" i="7"/>
  <c r="H47" i="7"/>
  <c r="H48" i="7"/>
  <c r="H49" i="7"/>
  <c r="H50" i="7"/>
  <c r="H51" i="7"/>
  <c r="AW18" i="7"/>
  <c r="W47" i="7"/>
  <c r="W48" i="7"/>
  <c r="W49" i="7"/>
  <c r="W50" i="7"/>
  <c r="W51" i="7"/>
  <c r="AZ18" i="7"/>
  <c r="BC18" i="7"/>
  <c r="I47" i="7"/>
  <c r="I48" i="7"/>
  <c r="I49" i="7"/>
  <c r="I50" i="7"/>
  <c r="I51" i="7"/>
  <c r="AX18" i="7"/>
  <c r="X47" i="7"/>
  <c r="X48" i="7"/>
  <c r="X49" i="7"/>
  <c r="X50" i="7"/>
  <c r="X51" i="7"/>
  <c r="BA18" i="7"/>
  <c r="BD18" i="7"/>
  <c r="J47" i="7"/>
  <c r="J48" i="7"/>
  <c r="J49" i="7"/>
  <c r="J50" i="7"/>
  <c r="J51" i="7"/>
  <c r="AY18" i="7"/>
  <c r="Y47" i="7"/>
  <c r="Y48" i="7"/>
  <c r="Y49" i="7"/>
  <c r="Y50" i="7"/>
  <c r="Y51" i="7"/>
  <c r="BB18" i="7"/>
  <c r="BE18" i="7"/>
  <c r="H55" i="7"/>
  <c r="H56" i="7"/>
  <c r="H57" i="7"/>
  <c r="H58" i="7"/>
  <c r="H59" i="7"/>
  <c r="AW19" i="7"/>
  <c r="W55" i="7"/>
  <c r="W56" i="7"/>
  <c r="W57" i="7"/>
  <c r="W58" i="7"/>
  <c r="W59" i="7"/>
  <c r="AZ19" i="7"/>
  <c r="BC19" i="7"/>
  <c r="I55" i="7"/>
  <c r="I56" i="7"/>
  <c r="I57" i="7"/>
  <c r="I58" i="7"/>
  <c r="I59" i="7"/>
  <c r="AX19" i="7"/>
  <c r="X55" i="7"/>
  <c r="X56" i="7"/>
  <c r="X57" i="7"/>
  <c r="X58" i="7"/>
  <c r="X59" i="7"/>
  <c r="BA19" i="7"/>
  <c r="BD19" i="7"/>
  <c r="J55" i="7"/>
  <c r="J56" i="7"/>
  <c r="J57" i="7"/>
  <c r="J58" i="7"/>
  <c r="J59" i="7"/>
  <c r="AY19" i="7"/>
  <c r="Y55" i="7"/>
  <c r="Y56" i="7"/>
  <c r="Y57" i="7"/>
  <c r="Y58" i="7"/>
  <c r="Y59" i="7"/>
  <c r="BB19" i="7"/>
  <c r="BE19" i="7"/>
  <c r="H63" i="7"/>
  <c r="H64" i="7"/>
  <c r="H65" i="7"/>
  <c r="H66" i="7"/>
  <c r="H67" i="7"/>
  <c r="AW20" i="7"/>
  <c r="W63" i="7"/>
  <c r="W64" i="7"/>
  <c r="W65" i="7"/>
  <c r="W66" i="7"/>
  <c r="W67" i="7"/>
  <c r="AZ20" i="7"/>
  <c r="BC20" i="7"/>
  <c r="I63" i="7"/>
  <c r="I64" i="7"/>
  <c r="I65" i="7"/>
  <c r="I66" i="7"/>
  <c r="I67" i="7"/>
  <c r="AX20" i="7"/>
  <c r="X63" i="7"/>
  <c r="X64" i="7"/>
  <c r="X65" i="7"/>
  <c r="X66" i="7"/>
  <c r="X67" i="7"/>
  <c r="BA20" i="7"/>
  <c r="BD20" i="7"/>
  <c r="J63" i="7"/>
  <c r="J64" i="7"/>
  <c r="J65" i="7"/>
  <c r="J66" i="7"/>
  <c r="J67" i="7"/>
  <c r="AY20" i="7"/>
  <c r="Y63" i="7"/>
  <c r="Y64" i="7"/>
  <c r="Y65" i="7"/>
  <c r="Y66" i="7"/>
  <c r="Y67" i="7"/>
  <c r="BB20" i="7"/>
  <c r="BE20" i="7"/>
  <c r="F72" i="7"/>
  <c r="F73" i="7"/>
  <c r="F74" i="7"/>
  <c r="F75" i="7"/>
  <c r="F76" i="7"/>
  <c r="AW21" i="7"/>
  <c r="U72" i="7"/>
  <c r="U73" i="7"/>
  <c r="U74" i="7"/>
  <c r="U75" i="7"/>
  <c r="U76" i="7"/>
  <c r="AZ21" i="7"/>
  <c r="BC21" i="7"/>
  <c r="G72" i="7"/>
  <c r="G73" i="7"/>
  <c r="G74" i="7"/>
  <c r="G75" i="7"/>
  <c r="G76" i="7"/>
  <c r="AX21" i="7"/>
  <c r="V72" i="7"/>
  <c r="V73" i="7"/>
  <c r="V74" i="7"/>
  <c r="V75" i="7"/>
  <c r="V76" i="7"/>
  <c r="BA21" i="7"/>
  <c r="BD21" i="7"/>
  <c r="H72" i="7"/>
  <c r="H73" i="7"/>
  <c r="H74" i="7"/>
  <c r="H75" i="7"/>
  <c r="H76" i="7"/>
  <c r="AY21" i="7"/>
  <c r="W72" i="7"/>
  <c r="W73" i="7"/>
  <c r="W74" i="7"/>
  <c r="W75" i="7"/>
  <c r="W76" i="7"/>
  <c r="BB21" i="7"/>
  <c r="BE21" i="7"/>
  <c r="D7" i="7"/>
  <c r="D8" i="7"/>
  <c r="D9" i="7"/>
  <c r="D10" i="7"/>
  <c r="D11" i="7"/>
  <c r="AX5" i="7"/>
  <c r="S7" i="7"/>
  <c r="S8" i="7"/>
  <c r="S9" i="7"/>
  <c r="S10" i="7"/>
  <c r="S11" i="7"/>
  <c r="BA5" i="7"/>
  <c r="BD5" i="7"/>
  <c r="E7" i="7"/>
  <c r="E8" i="7"/>
  <c r="E9" i="7"/>
  <c r="E10" i="7"/>
  <c r="E11" i="7"/>
  <c r="AY5" i="7"/>
  <c r="T7" i="7"/>
  <c r="T8" i="7"/>
  <c r="T9" i="7"/>
  <c r="T10" i="7"/>
  <c r="T11" i="7"/>
  <c r="BB5" i="7"/>
  <c r="BE5" i="7"/>
  <c r="C7" i="7"/>
  <c r="C8" i="7"/>
  <c r="C9" i="7"/>
  <c r="C10" i="7"/>
  <c r="C11" i="7"/>
  <c r="AW5" i="7"/>
  <c r="R7" i="7"/>
  <c r="R8" i="7"/>
  <c r="R9" i="7"/>
  <c r="R10" i="7"/>
  <c r="R11" i="7"/>
  <c r="AZ5" i="7"/>
  <c r="BC5" i="7"/>
  <c r="AS50" i="7"/>
  <c r="AS49" i="7"/>
  <c r="AR49" i="7"/>
  <c r="AS48" i="7"/>
  <c r="AR48" i="7"/>
  <c r="AQ48" i="7"/>
  <c r="AR47" i="7"/>
  <c r="AQ47" i="7"/>
  <c r="AS42" i="7"/>
  <c r="AS41" i="7"/>
  <c r="AR41" i="7"/>
  <c r="AS40" i="7"/>
  <c r="AR40" i="7"/>
  <c r="AQ40" i="7"/>
  <c r="AR39" i="7"/>
  <c r="AQ39" i="7"/>
  <c r="AS34" i="7"/>
  <c r="AS33" i="7"/>
  <c r="AR33" i="7"/>
  <c r="AS32" i="7"/>
  <c r="AR32" i="7"/>
  <c r="AQ32" i="7"/>
  <c r="AR31" i="7"/>
  <c r="AQ31" i="7"/>
  <c r="AS26" i="7"/>
  <c r="AS25" i="7"/>
  <c r="AR25" i="7"/>
  <c r="AS24" i="7"/>
  <c r="AR24" i="7"/>
  <c r="AQ24" i="7"/>
  <c r="AR23" i="7"/>
  <c r="AQ23" i="7"/>
  <c r="AS18" i="7"/>
  <c r="AS17" i="7"/>
  <c r="AR17" i="7"/>
  <c r="AS16" i="7"/>
  <c r="AR16" i="7"/>
  <c r="AQ16" i="7"/>
  <c r="AR15" i="7"/>
  <c r="AQ15" i="7"/>
  <c r="AS10" i="7"/>
  <c r="AS9" i="7"/>
  <c r="AR9" i="7"/>
  <c r="AS8" i="7"/>
  <c r="AR8" i="7"/>
  <c r="AQ8" i="7"/>
  <c r="AR7" i="7"/>
  <c r="AQ7" i="7"/>
  <c r="AL75" i="7"/>
  <c r="AL74" i="7"/>
  <c r="AK74" i="7"/>
  <c r="AL73" i="7"/>
  <c r="AK73" i="7"/>
  <c r="AJ73" i="7"/>
  <c r="AK72" i="7"/>
  <c r="AJ72" i="7"/>
  <c r="AN66" i="7"/>
  <c r="AN65" i="7"/>
  <c r="AM65" i="7"/>
  <c r="AN64" i="7"/>
  <c r="AM64" i="7"/>
  <c r="AL64" i="7"/>
  <c r="AM63" i="7"/>
  <c r="AL63" i="7"/>
  <c r="AN58" i="7"/>
  <c r="AN57" i="7"/>
  <c r="AM57" i="7"/>
  <c r="AN56" i="7"/>
  <c r="AM56" i="7"/>
  <c r="AL56" i="7"/>
  <c r="AM55" i="7"/>
  <c r="AL55" i="7"/>
  <c r="AN50" i="7"/>
  <c r="AN49" i="7"/>
  <c r="AM49" i="7"/>
  <c r="AN48" i="7"/>
  <c r="AM48" i="7"/>
  <c r="AL48" i="7"/>
  <c r="AM47" i="7"/>
  <c r="AL47" i="7"/>
  <c r="AN42" i="7"/>
  <c r="AN41" i="7"/>
  <c r="AM41" i="7"/>
  <c r="AN40" i="7"/>
  <c r="AM40" i="7"/>
  <c r="AL40" i="7"/>
  <c r="AM39" i="7"/>
  <c r="AL39" i="7"/>
  <c r="AN34" i="7"/>
  <c r="AN33" i="7"/>
  <c r="AM33" i="7"/>
  <c r="AN32" i="7"/>
  <c r="AM32" i="7"/>
  <c r="AL32" i="7"/>
  <c r="AM31" i="7"/>
  <c r="AL31" i="7"/>
  <c r="AN26" i="7"/>
  <c r="AN25" i="7"/>
  <c r="AM25" i="7"/>
  <c r="AN24" i="7"/>
  <c r="AM24" i="7"/>
  <c r="AL24" i="7"/>
  <c r="AM23" i="7"/>
  <c r="AL23" i="7"/>
  <c r="J18" i="7"/>
  <c r="AN18" i="7"/>
  <c r="J17" i="7"/>
  <c r="AN17" i="7"/>
  <c r="I17" i="7"/>
  <c r="AM17" i="7"/>
  <c r="J16" i="7"/>
  <c r="AN16" i="7"/>
  <c r="I16" i="7"/>
  <c r="AM16" i="7"/>
  <c r="H16" i="7"/>
  <c r="AL16" i="7"/>
  <c r="I15" i="7"/>
  <c r="AM15" i="7"/>
  <c r="H15" i="7"/>
  <c r="AL15" i="7"/>
  <c r="AN10" i="7"/>
  <c r="AN9" i="7"/>
  <c r="AM9" i="7"/>
  <c r="AN8" i="7"/>
  <c r="AM8" i="7"/>
  <c r="AL8" i="7"/>
  <c r="AM7" i="7"/>
  <c r="AL7" i="7"/>
  <c r="E66" i="7"/>
  <c r="T66" i="7"/>
  <c r="AI66" i="7"/>
  <c r="E65" i="7"/>
  <c r="T65" i="7"/>
  <c r="AI65" i="7"/>
  <c r="D65" i="7"/>
  <c r="S65" i="7"/>
  <c r="AH65" i="7"/>
  <c r="E64" i="7"/>
  <c r="T64" i="7"/>
  <c r="AI64" i="7"/>
  <c r="D64" i="7"/>
  <c r="S64" i="7"/>
  <c r="AH64" i="7"/>
  <c r="C64" i="7"/>
  <c r="R64" i="7"/>
  <c r="AG64" i="7"/>
  <c r="D63" i="7"/>
  <c r="S63" i="7"/>
  <c r="AH63" i="7"/>
  <c r="C63" i="7"/>
  <c r="R63" i="7"/>
  <c r="AG63" i="7"/>
  <c r="AI58" i="7"/>
  <c r="AI57" i="7"/>
  <c r="AH57" i="7"/>
  <c r="AI56" i="7"/>
  <c r="AH56" i="7"/>
  <c r="AG56" i="7"/>
  <c r="AH55" i="7"/>
  <c r="AG55" i="7"/>
  <c r="AI50" i="7"/>
  <c r="AI49" i="7"/>
  <c r="AH49" i="7"/>
  <c r="AI48" i="7"/>
  <c r="AH48" i="7"/>
  <c r="AG48" i="7"/>
  <c r="AH47" i="7"/>
  <c r="AG47" i="7"/>
  <c r="AI42" i="7"/>
  <c r="AI41" i="7"/>
  <c r="AH41" i="7"/>
  <c r="AI40" i="7"/>
  <c r="AH40" i="7"/>
  <c r="AG40" i="7"/>
  <c r="AH39" i="7"/>
  <c r="AG39" i="7"/>
  <c r="AI34" i="7"/>
  <c r="AI33" i="7"/>
  <c r="AH33" i="7"/>
  <c r="AI32" i="7"/>
  <c r="AH32" i="7"/>
  <c r="AG32" i="7"/>
  <c r="AH31" i="7"/>
  <c r="AG31" i="7"/>
  <c r="AI26" i="7"/>
  <c r="AI25" i="7"/>
  <c r="AH25" i="7"/>
  <c r="AI24" i="7"/>
  <c r="AH24" i="7"/>
  <c r="AG24" i="7"/>
  <c r="AH23" i="7"/>
  <c r="AG23" i="7"/>
  <c r="E18" i="7"/>
  <c r="AI18" i="7"/>
  <c r="E17" i="7"/>
  <c r="AI17" i="7"/>
  <c r="D17" i="7"/>
  <c r="AH17" i="7"/>
  <c r="E16" i="7"/>
  <c r="AI16" i="7"/>
  <c r="D16" i="7"/>
  <c r="AH16" i="7"/>
  <c r="C16" i="7"/>
  <c r="AG16" i="7"/>
  <c r="D15" i="7"/>
  <c r="AH15" i="7"/>
  <c r="C15" i="7"/>
  <c r="AG15" i="7"/>
  <c r="Y11" i="37"/>
  <c r="T84" i="37"/>
  <c r="T85" i="37"/>
  <c r="S83" i="37"/>
  <c r="S84" i="37"/>
  <c r="U81" i="37"/>
  <c r="S85" i="37"/>
  <c r="AD51" i="37"/>
  <c r="AD52" i="37"/>
  <c r="AE52" i="37"/>
  <c r="AC52" i="37"/>
  <c r="AD43" i="37"/>
  <c r="AD44" i="37"/>
  <c r="AE44" i="37"/>
  <c r="AC44" i="37"/>
  <c r="AD35" i="37"/>
  <c r="AD36" i="37"/>
  <c r="AE36" i="37"/>
  <c r="AC36" i="37"/>
  <c r="AD27" i="37"/>
  <c r="AD28" i="37"/>
  <c r="AE28" i="37"/>
  <c r="AC28" i="37"/>
  <c r="AD19" i="37"/>
  <c r="AD20" i="37"/>
  <c r="AE20" i="37"/>
  <c r="AC20" i="37"/>
  <c r="AD11" i="37"/>
  <c r="AD12" i="37"/>
  <c r="AE12" i="37"/>
  <c r="AC12" i="37"/>
  <c r="Z12" i="37"/>
  <c r="Y12" i="37"/>
  <c r="X12" i="37"/>
  <c r="Y19" i="37"/>
  <c r="Y20" i="37"/>
  <c r="Z20" i="37"/>
  <c r="X20" i="37"/>
  <c r="Y27" i="37"/>
  <c r="Y28" i="37"/>
  <c r="Z28" i="37"/>
  <c r="X28" i="37"/>
  <c r="Y35" i="37"/>
  <c r="Y36" i="37"/>
  <c r="Z36" i="37"/>
  <c r="X36" i="37"/>
  <c r="Y43" i="37"/>
  <c r="Y44" i="37"/>
  <c r="Z44" i="37"/>
  <c r="X44" i="37"/>
  <c r="Y51" i="37"/>
  <c r="Y52" i="37"/>
  <c r="Z52" i="37"/>
  <c r="X52" i="37"/>
  <c r="Y59" i="37"/>
  <c r="Y60" i="37"/>
  <c r="AE58" i="37"/>
  <c r="Z60" i="37"/>
  <c r="X60" i="37"/>
  <c r="Y67" i="37"/>
  <c r="Z68" i="37"/>
  <c r="Y68" i="37"/>
  <c r="X68" i="37"/>
  <c r="T76" i="37"/>
  <c r="T77" i="37"/>
  <c r="U77" i="37"/>
  <c r="S77" i="37"/>
  <c r="T67" i="37"/>
  <c r="T68" i="37"/>
  <c r="U68" i="37"/>
  <c r="S68" i="37"/>
  <c r="T59" i="37"/>
  <c r="T60" i="37"/>
  <c r="U60" i="37"/>
  <c r="S60" i="37"/>
  <c r="T51" i="37"/>
  <c r="T52" i="37"/>
  <c r="U52" i="37"/>
  <c r="S52" i="37"/>
  <c r="T43" i="37"/>
  <c r="T44" i="37"/>
  <c r="U44" i="37"/>
  <c r="S44" i="37"/>
  <c r="T35" i="37"/>
  <c r="T36" i="37"/>
  <c r="U36" i="37"/>
  <c r="S36" i="37"/>
  <c r="T27" i="37"/>
  <c r="T28" i="37"/>
  <c r="U28" i="37"/>
  <c r="S28" i="37"/>
  <c r="T19" i="37"/>
  <c r="T20" i="37"/>
  <c r="U20" i="37"/>
  <c r="S20" i="37"/>
  <c r="T11" i="37"/>
  <c r="AD57" i="37"/>
  <c r="AD56" i="37"/>
  <c r="AE57" i="37"/>
  <c r="AC56" i="37"/>
  <c r="AD55" i="37"/>
  <c r="AC55" i="37"/>
  <c r="U12" i="37"/>
  <c r="T12" i="37"/>
  <c r="S12" i="37"/>
  <c r="M26" i="37"/>
  <c r="M20" i="37"/>
  <c r="M28" i="37"/>
  <c r="N9" i="37"/>
  <c r="M9" i="37"/>
  <c r="M27" i="37"/>
  <c r="M22" i="37"/>
  <c r="M8" i="37"/>
  <c r="C8" i="37"/>
  <c r="M21" i="37"/>
  <c r="M16" i="37"/>
  <c r="O6" i="37"/>
  <c r="O10" i="37"/>
  <c r="N10" i="37"/>
  <c r="M15" i="37"/>
  <c r="BB78" i="5"/>
  <c r="BA78" i="5"/>
  <c r="AZ78" i="5"/>
  <c r="AM78" i="5"/>
  <c r="AL78" i="5"/>
  <c r="AK78" i="5"/>
  <c r="X78" i="5"/>
  <c r="W78" i="5"/>
  <c r="V78" i="5"/>
  <c r="BP78" i="5"/>
  <c r="BO78" i="5"/>
  <c r="BD69" i="5"/>
  <c r="BC69" i="5"/>
  <c r="BB69" i="5"/>
  <c r="AY69" i="5"/>
  <c r="AX69" i="5"/>
  <c r="AW69" i="5"/>
  <c r="AO69" i="5"/>
  <c r="AN69" i="5"/>
  <c r="AM69" i="5"/>
  <c r="AJ69" i="5"/>
  <c r="AI69" i="5"/>
  <c r="AH69" i="5"/>
  <c r="Z69" i="5"/>
  <c r="Y69" i="5"/>
  <c r="X69" i="5"/>
  <c r="U69" i="5"/>
  <c r="T69" i="5"/>
  <c r="S69" i="5"/>
  <c r="BS69" i="5"/>
  <c r="BL69" i="5"/>
  <c r="BD61" i="5"/>
  <c r="BC61" i="5"/>
  <c r="BB61" i="5"/>
  <c r="AY61" i="5"/>
  <c r="AX61" i="5"/>
  <c r="AW61" i="5"/>
  <c r="AO61" i="5"/>
  <c r="AN61" i="5"/>
  <c r="AM61" i="5"/>
  <c r="AJ61" i="5"/>
  <c r="AI61" i="5"/>
  <c r="AH61" i="5"/>
  <c r="Z61" i="5"/>
  <c r="Y61" i="5"/>
  <c r="X61" i="5"/>
  <c r="U61" i="5"/>
  <c r="T61" i="5"/>
  <c r="S61" i="5"/>
  <c r="BX59" i="5"/>
  <c r="BI59" i="5"/>
  <c r="AT59" i="5"/>
  <c r="AE59" i="5"/>
  <c r="BS61" i="5"/>
  <c r="BI58" i="5"/>
  <c r="BH58" i="5"/>
  <c r="AT58" i="5"/>
  <c r="AS58" i="5"/>
  <c r="AE58" i="5"/>
  <c r="AD58" i="5"/>
  <c r="BX57" i="5"/>
  <c r="BV56" i="5"/>
  <c r="BI57" i="5"/>
  <c r="BH57" i="5"/>
  <c r="BG57" i="5"/>
  <c r="AT57" i="5"/>
  <c r="AS57" i="5"/>
  <c r="AR57" i="5"/>
  <c r="AE57" i="5"/>
  <c r="AD57" i="5"/>
  <c r="AC57" i="5"/>
  <c r="BH56" i="5"/>
  <c r="BG56" i="5"/>
  <c r="AS56" i="5"/>
  <c r="AR56" i="5"/>
  <c r="AD56" i="5"/>
  <c r="AC56" i="5"/>
  <c r="BI53" i="5"/>
  <c r="BH53" i="5"/>
  <c r="BG53" i="5"/>
  <c r="BD53" i="5"/>
  <c r="BC53" i="5"/>
  <c r="BB53" i="5"/>
  <c r="AY53" i="5"/>
  <c r="AX53" i="5"/>
  <c r="AW53" i="5"/>
  <c r="AT53" i="5"/>
  <c r="AS53" i="5"/>
  <c r="AR53" i="5"/>
  <c r="AO53" i="5"/>
  <c r="AN53" i="5"/>
  <c r="AM53" i="5"/>
  <c r="AJ53" i="5"/>
  <c r="AI53" i="5"/>
  <c r="AH53" i="5"/>
  <c r="AE53" i="5"/>
  <c r="AD53" i="5"/>
  <c r="AC53" i="5"/>
  <c r="Z53" i="5"/>
  <c r="Y53" i="5"/>
  <c r="X53" i="5"/>
  <c r="U53" i="5"/>
  <c r="T53" i="5"/>
  <c r="S53" i="5"/>
  <c r="BX53" i="5"/>
  <c r="BW53" i="5"/>
  <c r="BV53" i="5"/>
  <c r="BM53" i="5"/>
  <c r="BL53" i="5"/>
  <c r="BH45" i="5"/>
  <c r="BG45" i="5"/>
  <c r="BD45" i="5"/>
  <c r="BC45" i="5"/>
  <c r="BB45" i="5"/>
  <c r="AY45" i="5"/>
  <c r="AX45" i="5"/>
  <c r="AW45" i="5"/>
  <c r="AT45" i="5"/>
  <c r="AS45" i="5"/>
  <c r="AR45" i="5"/>
  <c r="AO45" i="5"/>
  <c r="BI41" i="5"/>
  <c r="BI45" i="5"/>
  <c r="AN45" i="5"/>
  <c r="AM45" i="5"/>
  <c r="AJ45" i="5"/>
  <c r="AI45" i="5"/>
  <c r="AH45" i="5"/>
  <c r="AE45" i="5"/>
  <c r="AD45" i="5"/>
  <c r="AC45" i="5"/>
  <c r="Z45" i="5"/>
  <c r="Y45" i="5"/>
  <c r="X45" i="5"/>
  <c r="U45" i="5"/>
  <c r="T45" i="5"/>
  <c r="S45" i="5"/>
  <c r="BW45" i="5"/>
  <c r="BV45" i="5"/>
  <c r="BM45" i="5"/>
  <c r="BL45" i="5"/>
  <c r="BI37" i="5"/>
  <c r="BH37" i="5"/>
  <c r="BG37" i="5"/>
  <c r="BD37" i="5"/>
  <c r="BC37" i="5"/>
  <c r="BB37" i="5"/>
  <c r="AY37" i="5"/>
  <c r="AX37" i="5"/>
  <c r="AW37" i="5"/>
  <c r="AT37" i="5"/>
  <c r="AS37" i="5"/>
  <c r="AR37" i="5"/>
  <c r="AO37" i="5"/>
  <c r="AN37" i="5"/>
  <c r="AM37" i="5"/>
  <c r="AJ37" i="5"/>
  <c r="AI37" i="5"/>
  <c r="AH37" i="5"/>
  <c r="AE37" i="5"/>
  <c r="AD37" i="5"/>
  <c r="AC37" i="5"/>
  <c r="Z37" i="5"/>
  <c r="Y37" i="5"/>
  <c r="X37" i="5"/>
  <c r="U37" i="5"/>
  <c r="T37" i="5"/>
  <c r="S37" i="5"/>
  <c r="BW37" i="5"/>
  <c r="BV37" i="5"/>
  <c r="BM37" i="5"/>
  <c r="BL37" i="5"/>
  <c r="BI29" i="5"/>
  <c r="BH29" i="5"/>
  <c r="BG29" i="5"/>
  <c r="BD29" i="5"/>
  <c r="BC29" i="5"/>
  <c r="BB29" i="5"/>
  <c r="AY29" i="5"/>
  <c r="AX29" i="5"/>
  <c r="AW29" i="5"/>
  <c r="AT29" i="5"/>
  <c r="AS29" i="5"/>
  <c r="AR29" i="5"/>
  <c r="AO29" i="5"/>
  <c r="AN29" i="5"/>
  <c r="AM29" i="5"/>
  <c r="AJ29" i="5"/>
  <c r="AI29" i="5"/>
  <c r="AH29" i="5"/>
  <c r="AE29" i="5"/>
  <c r="AD29" i="5"/>
  <c r="AC29" i="5"/>
  <c r="Z29" i="5"/>
  <c r="Y29" i="5"/>
  <c r="X29" i="5"/>
  <c r="U29" i="5"/>
  <c r="T29" i="5"/>
  <c r="S29" i="5"/>
  <c r="BW29" i="5"/>
  <c r="BV29" i="5"/>
  <c r="BM29" i="5"/>
  <c r="BL29" i="5"/>
  <c r="BI21" i="5"/>
  <c r="BH21" i="5"/>
  <c r="BG21" i="5"/>
  <c r="BD21" i="5"/>
  <c r="BC21" i="5"/>
  <c r="BB21" i="5"/>
  <c r="AY21" i="5"/>
  <c r="AX21" i="5"/>
  <c r="AW21" i="5"/>
  <c r="AT21" i="5"/>
  <c r="AS21" i="5"/>
  <c r="AR21" i="5"/>
  <c r="AO21" i="5"/>
  <c r="AN21" i="5"/>
  <c r="AM21" i="5"/>
  <c r="AJ21" i="5"/>
  <c r="AI21" i="5"/>
  <c r="AH21" i="5"/>
  <c r="AE21" i="5"/>
  <c r="AD21" i="5"/>
  <c r="AC21" i="5"/>
  <c r="Z21" i="5"/>
  <c r="Y21" i="5"/>
  <c r="X21" i="5"/>
  <c r="U21" i="5"/>
  <c r="T21" i="5"/>
  <c r="S21" i="5"/>
  <c r="BW21" i="5"/>
  <c r="BV21" i="5"/>
  <c r="BM21" i="5"/>
  <c r="BL21" i="5"/>
  <c r="BI13" i="5"/>
  <c r="BH13" i="5"/>
  <c r="BG13" i="5"/>
  <c r="BD13" i="5"/>
  <c r="BC13" i="5"/>
  <c r="BB13" i="5"/>
  <c r="AY13" i="5"/>
  <c r="AX13" i="5"/>
  <c r="AW13" i="5"/>
  <c r="AT13" i="5"/>
  <c r="AS13" i="5"/>
  <c r="AR13" i="5"/>
  <c r="AO13" i="5"/>
  <c r="AN13" i="5"/>
  <c r="AM13" i="5"/>
  <c r="AJ13" i="5"/>
  <c r="AI13" i="5"/>
  <c r="AH13" i="5"/>
  <c r="AE13" i="5"/>
  <c r="AD13" i="5"/>
  <c r="AC13" i="5"/>
  <c r="Z13" i="5"/>
  <c r="Y13" i="5"/>
  <c r="X13" i="5"/>
  <c r="U13" i="5"/>
  <c r="T13" i="5"/>
  <c r="S13" i="5"/>
  <c r="BW13" i="5"/>
  <c r="BV13" i="5"/>
  <c r="BM13" i="5"/>
  <c r="BL13" i="5"/>
  <c r="N53" i="6"/>
  <c r="N45" i="6"/>
  <c r="N37" i="6"/>
  <c r="N29" i="6"/>
  <c r="N21" i="6"/>
  <c r="N13" i="6"/>
  <c r="I13" i="6"/>
  <c r="I21" i="6"/>
  <c r="I29" i="6"/>
  <c r="I37" i="6"/>
  <c r="I45" i="6"/>
  <c r="I53" i="6"/>
  <c r="I61" i="6"/>
  <c r="I69" i="6"/>
  <c r="G78" i="6"/>
  <c r="D69" i="6"/>
  <c r="D61" i="6"/>
  <c r="D53" i="6"/>
  <c r="D45" i="6"/>
  <c r="D37" i="6"/>
  <c r="D29" i="6"/>
  <c r="D21" i="6"/>
  <c r="F13" i="6"/>
  <c r="D13" i="6"/>
  <c r="P58" i="6"/>
  <c r="P57" i="6"/>
  <c r="N57" i="6"/>
  <c r="O56" i="6"/>
  <c r="N56" i="6"/>
  <c r="E13" i="6"/>
  <c r="BX59" i="4"/>
  <c r="BX58" i="4"/>
  <c r="BW58" i="4"/>
  <c r="BX57" i="4"/>
  <c r="BW57" i="4"/>
  <c r="BV57" i="4"/>
  <c r="BW56" i="4"/>
  <c r="BV56" i="4"/>
  <c r="BX53" i="4"/>
  <c r="BW53" i="4"/>
  <c r="BV53" i="4"/>
  <c r="BX45" i="4"/>
  <c r="BW45" i="4"/>
  <c r="BV45" i="4"/>
  <c r="BX37" i="4"/>
  <c r="BW37" i="4"/>
  <c r="BV37" i="4"/>
  <c r="BX29" i="4"/>
  <c r="BW29" i="4"/>
  <c r="BV29" i="4"/>
  <c r="BX21" i="4"/>
  <c r="BW21" i="4"/>
  <c r="BV21" i="4"/>
  <c r="BX13" i="4"/>
  <c r="BW13" i="4"/>
  <c r="BV13" i="4"/>
  <c r="BS13" i="4"/>
  <c r="BR13" i="4"/>
  <c r="BQ13" i="4"/>
  <c r="BS21" i="4"/>
  <c r="BR21" i="4"/>
  <c r="BQ21" i="4"/>
  <c r="BS29" i="4"/>
  <c r="BR29" i="4"/>
  <c r="BQ29" i="4"/>
  <c r="BS37" i="4"/>
  <c r="BR37" i="4"/>
  <c r="BQ37" i="4"/>
  <c r="BS45" i="4"/>
  <c r="BR45" i="4"/>
  <c r="BQ45" i="4"/>
  <c r="BS53" i="4"/>
  <c r="BR53" i="4"/>
  <c r="BQ53" i="4"/>
  <c r="BS61" i="4"/>
  <c r="BR61" i="4"/>
  <c r="BQ61" i="4"/>
  <c r="BS69" i="4"/>
  <c r="BR69" i="4"/>
  <c r="BQ69" i="4"/>
  <c r="BQ78" i="4"/>
  <c r="BP78" i="4"/>
  <c r="BO78" i="4"/>
  <c r="BN69" i="4"/>
  <c r="BM69" i="4"/>
  <c r="BL69" i="4"/>
  <c r="BN61" i="4"/>
  <c r="BM61" i="4"/>
  <c r="BL61" i="4"/>
  <c r="BN53" i="4"/>
  <c r="BM53" i="4"/>
  <c r="BL53" i="4"/>
  <c r="BN45" i="4"/>
  <c r="BM45" i="4"/>
  <c r="BL45" i="4"/>
  <c r="BN37" i="4"/>
  <c r="BM37" i="4"/>
  <c r="BL37" i="4"/>
  <c r="BN29" i="4"/>
  <c r="BM29" i="4"/>
  <c r="BL29" i="4"/>
  <c r="BN21" i="4"/>
  <c r="BM21" i="4"/>
  <c r="BL21" i="4"/>
  <c r="BM13" i="4"/>
  <c r="BN13" i="4"/>
  <c r="BL13" i="4"/>
  <c r="BI59" i="4"/>
  <c r="BI58" i="4"/>
  <c r="BH58" i="4"/>
  <c r="BI57" i="4"/>
  <c r="BH57" i="4"/>
  <c r="BG57" i="4"/>
  <c r="BH56" i="4"/>
  <c r="BG56" i="4"/>
  <c r="AE59" i="4"/>
  <c r="U85" i="37"/>
  <c r="AE56" i="37"/>
  <c r="N28" i="37"/>
  <c r="O28" i="37"/>
  <c r="N26" i="37"/>
  <c r="O26" i="37"/>
  <c r="N21" i="37"/>
  <c r="O21" i="37"/>
  <c r="N20" i="37"/>
  <c r="O20" i="37"/>
  <c r="O15" i="37"/>
  <c r="N27" i="37"/>
  <c r="O27" i="37"/>
  <c r="N22" i="37"/>
  <c r="O22" i="37"/>
  <c r="N16" i="37"/>
  <c r="O16" i="37"/>
  <c r="M10" i="37"/>
  <c r="E21" i="6"/>
  <c r="E29" i="6"/>
  <c r="E37" i="6"/>
  <c r="E45" i="6"/>
  <c r="E53" i="6"/>
  <c r="E61" i="6"/>
  <c r="E69" i="6"/>
  <c r="H78" i="6"/>
  <c r="J69" i="6"/>
  <c r="O57" i="6"/>
  <c r="O58" i="6"/>
  <c r="P59" i="6"/>
  <c r="J61" i="6"/>
  <c r="J53" i="6"/>
  <c r="J45" i="6"/>
  <c r="J37" i="6"/>
  <c r="J29" i="6"/>
  <c r="J21" i="6"/>
  <c r="J13" i="6"/>
  <c r="O13" i="6"/>
  <c r="O21" i="6"/>
  <c r="O29" i="6"/>
  <c r="O37" i="6"/>
  <c r="O45" i="6"/>
  <c r="O53" i="6"/>
  <c r="F21" i="6"/>
  <c r="F29" i="6"/>
  <c r="F37" i="6"/>
  <c r="F45" i="6"/>
  <c r="F53" i="6"/>
  <c r="F61" i="6"/>
  <c r="F69" i="6"/>
  <c r="I78" i="6"/>
  <c r="K69" i="6"/>
  <c r="K61" i="6"/>
  <c r="K53" i="6"/>
  <c r="K45" i="6"/>
  <c r="K37" i="6"/>
  <c r="K29" i="6"/>
  <c r="K21" i="6"/>
  <c r="K13" i="6"/>
  <c r="P13" i="6"/>
  <c r="P21" i="6"/>
  <c r="P29" i="6"/>
  <c r="P37" i="6"/>
  <c r="P45" i="6"/>
  <c r="P53" i="6"/>
  <c r="BW56" i="5"/>
  <c r="BR53" i="5"/>
  <c r="BS53" i="5"/>
  <c r="BL61" i="5"/>
  <c r="BN53" i="5"/>
  <c r="BV57" i="5"/>
  <c r="BR21" i="5"/>
  <c r="BQ29" i="5"/>
  <c r="BN29" i="5"/>
  <c r="BX29" i="5"/>
  <c r="BS29" i="5"/>
  <c r="BR61" i="5"/>
  <c r="BM61" i="5"/>
  <c r="BQ13" i="5"/>
  <c r="BN13" i="5"/>
  <c r="BX13" i="5"/>
  <c r="BS13" i="5"/>
  <c r="BR37" i="5"/>
  <c r="BR45" i="5"/>
  <c r="BS45" i="5"/>
  <c r="BN45" i="5"/>
  <c r="BX45" i="5"/>
  <c r="BX58" i="5"/>
  <c r="BN69" i="5"/>
  <c r="BW57" i="5"/>
  <c r="BR13" i="5"/>
  <c r="BQ21" i="5"/>
  <c r="BN21" i="5"/>
  <c r="BX21" i="5"/>
  <c r="BS21" i="5"/>
  <c r="BR29" i="5"/>
  <c r="BQ37" i="5"/>
  <c r="BN37" i="5"/>
  <c r="BX37" i="5"/>
  <c r="BS37" i="5"/>
  <c r="BQ45" i="5"/>
  <c r="BQ53" i="5"/>
  <c r="BN61" i="5"/>
  <c r="BW58" i="5"/>
  <c r="BM69" i="5"/>
  <c r="BR69" i="5"/>
  <c r="BQ69" i="5"/>
  <c r="BQ78" i="5"/>
  <c r="BQ61" i="5"/>
  <c r="U85" i="1"/>
  <c r="T85" i="1"/>
  <c r="S85" i="1"/>
  <c r="AE58" i="4"/>
  <c r="AE57" i="4"/>
  <c r="AD57" i="4"/>
  <c r="AD58" i="4"/>
  <c r="AD56" i="4"/>
  <c r="AC57" i="4"/>
  <c r="AC56" i="4"/>
  <c r="AT58" i="4"/>
  <c r="AT59" i="4"/>
  <c r="AT57" i="4"/>
  <c r="AS57" i="4"/>
  <c r="AS58" i="4"/>
  <c r="AS56" i="4"/>
  <c r="AR57" i="4"/>
  <c r="AR56" i="4"/>
  <c r="R65" i="7"/>
  <c r="R66" i="7"/>
  <c r="S66" i="7"/>
  <c r="T63" i="7"/>
  <c r="AB55" i="7"/>
  <c r="AD57" i="7"/>
  <c r="AB56" i="7"/>
  <c r="AD58" i="7"/>
  <c r="AC57" i="7"/>
  <c r="AC56" i="7"/>
  <c r="AD55" i="7"/>
  <c r="AC55" i="7"/>
  <c r="AD56" i="7"/>
  <c r="T67" i="7"/>
  <c r="S67" i="7"/>
  <c r="R67" i="7"/>
  <c r="U9" i="6"/>
  <c r="AM13" i="6"/>
  <c r="Z9" i="6"/>
  <c r="AE9" i="6"/>
  <c r="S11" i="6"/>
  <c r="X11" i="6"/>
  <c r="AC11" i="6"/>
  <c r="S12" i="6"/>
  <c r="T12" i="6"/>
  <c r="X12" i="6"/>
  <c r="Y12" i="6"/>
  <c r="AC12" i="6"/>
  <c r="AD12" i="6"/>
  <c r="U17" i="6"/>
  <c r="Z17" i="6"/>
  <c r="AE17" i="6"/>
  <c r="S19" i="6"/>
  <c r="X19" i="6"/>
  <c r="AC19" i="6"/>
  <c r="S20" i="6"/>
  <c r="T20" i="6"/>
  <c r="X20" i="6"/>
  <c r="Y20" i="6"/>
  <c r="AC20" i="6"/>
  <c r="AD20" i="6"/>
  <c r="U25" i="6"/>
  <c r="AM29" i="6"/>
  <c r="Z25" i="6"/>
  <c r="AE25" i="6"/>
  <c r="S27" i="6"/>
  <c r="X27" i="6"/>
  <c r="AC27" i="6"/>
  <c r="S28" i="6"/>
  <c r="T28" i="6"/>
  <c r="X28" i="6"/>
  <c r="Y28" i="6"/>
  <c r="AC28" i="6"/>
  <c r="AD28" i="6"/>
  <c r="AT29" i="6"/>
  <c r="AJ29" i="6"/>
  <c r="AS29" i="6"/>
  <c r="AI29" i="6"/>
  <c r="AT21" i="6"/>
  <c r="AS21" i="6"/>
  <c r="X21" i="6"/>
  <c r="AM21" i="6"/>
  <c r="AT13" i="6"/>
  <c r="AS13" i="6"/>
  <c r="AO29" i="6"/>
  <c r="AR29" i="6"/>
  <c r="AN29" i="6"/>
  <c r="AH29" i="6"/>
  <c r="AO21" i="6"/>
  <c r="AR21" i="6"/>
  <c r="AN21" i="6"/>
  <c r="AO13" i="6"/>
  <c r="AR13" i="6"/>
  <c r="AN13" i="6"/>
  <c r="X29" i="6"/>
  <c r="AD29" i="6"/>
  <c r="Z21" i="6"/>
  <c r="T21" i="6"/>
  <c r="Z29" i="6"/>
  <c r="AD21" i="6"/>
  <c r="S13" i="6"/>
  <c r="T29" i="6"/>
  <c r="AE13" i="6"/>
  <c r="H17" i="7"/>
  <c r="AB59" i="7"/>
  <c r="AC59" i="7"/>
  <c r="AE21" i="6"/>
  <c r="AC21" i="6"/>
  <c r="Y21" i="6"/>
  <c r="U21" i="6"/>
  <c r="S21" i="6"/>
  <c r="AC13" i="6"/>
  <c r="U13" i="6"/>
  <c r="AE29" i="6"/>
  <c r="AC29" i="6"/>
  <c r="Y29" i="6"/>
  <c r="U29" i="6"/>
  <c r="S29" i="6"/>
  <c r="Y13" i="6"/>
  <c r="AD13" i="6"/>
  <c r="Z13" i="6"/>
  <c r="X13" i="6"/>
  <c r="T13" i="6"/>
  <c r="AH13" i="6"/>
  <c r="I18" i="7"/>
  <c r="X35" i="6"/>
  <c r="Y36" i="6"/>
  <c r="X51" i="6"/>
  <c r="Y52" i="6"/>
  <c r="X68" i="6"/>
  <c r="V76" i="6"/>
  <c r="W77" i="6"/>
  <c r="U65" i="6"/>
  <c r="S59" i="6"/>
  <c r="U57" i="6"/>
  <c r="AJ37" i="6"/>
  <c r="S36" i="6"/>
  <c r="AI8" i="7"/>
  <c r="AG7" i="7"/>
  <c r="V77" i="6"/>
  <c r="AM78" i="6"/>
  <c r="AL78" i="6"/>
  <c r="Y68" i="6"/>
  <c r="T68" i="6"/>
  <c r="S68" i="6"/>
  <c r="X67" i="6"/>
  <c r="S67" i="6"/>
  <c r="AJ69" i="6"/>
  <c r="Y60" i="6"/>
  <c r="X60" i="6"/>
  <c r="T60" i="6"/>
  <c r="S60" i="6"/>
  <c r="X59" i="6"/>
  <c r="AO61" i="6"/>
  <c r="AJ61" i="6"/>
  <c r="AD52" i="6"/>
  <c r="AC52" i="6"/>
  <c r="X52" i="6"/>
  <c r="T52" i="6"/>
  <c r="S52" i="6"/>
  <c r="AC51" i="6"/>
  <c r="S51" i="6"/>
  <c r="AT53" i="6"/>
  <c r="AO53" i="6"/>
  <c r="AJ53" i="6"/>
  <c r="AS53" i="6"/>
  <c r="AM53" i="6"/>
  <c r="U49" i="6"/>
  <c r="AH53" i="6"/>
  <c r="AD44" i="6"/>
  <c r="AC44" i="6"/>
  <c r="Y44" i="6"/>
  <c r="X44" i="6"/>
  <c r="T44" i="6"/>
  <c r="S44" i="6"/>
  <c r="AC43" i="6"/>
  <c r="X43" i="6"/>
  <c r="S43" i="6"/>
  <c r="AT45" i="6"/>
  <c r="AJ45" i="6"/>
  <c r="AM45" i="6"/>
  <c r="U41" i="6"/>
  <c r="AI45" i="6"/>
  <c r="AD36" i="6"/>
  <c r="AC36" i="6"/>
  <c r="X36" i="6"/>
  <c r="T36" i="6"/>
  <c r="AC35" i="6"/>
  <c r="S35" i="6"/>
  <c r="AO37" i="6"/>
  <c r="AM37" i="6"/>
  <c r="U33" i="6"/>
  <c r="AI37" i="6"/>
  <c r="AH37" i="6"/>
  <c r="H18" i="7"/>
  <c r="D18" i="7"/>
  <c r="C17" i="7"/>
  <c r="E15" i="7"/>
  <c r="AH9" i="7"/>
  <c r="BA78" i="4"/>
  <c r="AZ78" i="4"/>
  <c r="BB78" i="4"/>
  <c r="BC69" i="4"/>
  <c r="BB69" i="4"/>
  <c r="AY69" i="4"/>
  <c r="AX69" i="4"/>
  <c r="AW69" i="4"/>
  <c r="BD61" i="4"/>
  <c r="BC61" i="4"/>
  <c r="BB61" i="4"/>
  <c r="AY61" i="4"/>
  <c r="AX61" i="4"/>
  <c r="AW61" i="4"/>
  <c r="BH53" i="4"/>
  <c r="BG53" i="4"/>
  <c r="BC53" i="4"/>
  <c r="BB53" i="4"/>
  <c r="AY53" i="4"/>
  <c r="AX53" i="4"/>
  <c r="AW53" i="4"/>
  <c r="BH45" i="4"/>
  <c r="BG45" i="4"/>
  <c r="BC45" i="4"/>
  <c r="BB45" i="4"/>
  <c r="AY45" i="4"/>
  <c r="AX45" i="4"/>
  <c r="AW45" i="4"/>
  <c r="BH37" i="4"/>
  <c r="BG37" i="4"/>
  <c r="BC37" i="4"/>
  <c r="BB37" i="4"/>
  <c r="AY37" i="4"/>
  <c r="AX37" i="4"/>
  <c r="AW37" i="4"/>
  <c r="BH29" i="4"/>
  <c r="BG29" i="4"/>
  <c r="BC29" i="4"/>
  <c r="BB29" i="4"/>
  <c r="AY29" i="4"/>
  <c r="AX29" i="4"/>
  <c r="AW29" i="4"/>
  <c r="BI21" i="4"/>
  <c r="BH21" i="4"/>
  <c r="BG21" i="4"/>
  <c r="BC21" i="4"/>
  <c r="BB21" i="4"/>
  <c r="AY21" i="4"/>
  <c r="AX21" i="4"/>
  <c r="AW21" i="4"/>
  <c r="BH13" i="4"/>
  <c r="BG13" i="4"/>
  <c r="BC13" i="4"/>
  <c r="BB13" i="4"/>
  <c r="AX13" i="4"/>
  <c r="AW13" i="4"/>
  <c r="AL78" i="4"/>
  <c r="AK78" i="4"/>
  <c r="AM78" i="4"/>
  <c r="AN69" i="4"/>
  <c r="AM69" i="4"/>
  <c r="AJ69" i="4"/>
  <c r="BD69" i="4"/>
  <c r="AI69" i="4"/>
  <c r="AH69" i="4"/>
  <c r="AO61" i="4"/>
  <c r="AN61" i="4"/>
  <c r="AM61" i="4"/>
  <c r="AJ61" i="4"/>
  <c r="AI61" i="4"/>
  <c r="AH61" i="4"/>
  <c r="AS53" i="4"/>
  <c r="AR53" i="4"/>
  <c r="AN53" i="4"/>
  <c r="AM53" i="4"/>
  <c r="AJ53" i="4"/>
  <c r="BD53" i="4"/>
  <c r="AI53" i="4"/>
  <c r="AH53" i="4"/>
  <c r="AS45" i="4"/>
  <c r="AR45" i="4"/>
  <c r="AN45" i="4"/>
  <c r="AM45" i="4"/>
  <c r="AJ45" i="4"/>
  <c r="BD45" i="4"/>
  <c r="AI45" i="4"/>
  <c r="AH45" i="4"/>
  <c r="AS37" i="4"/>
  <c r="AR37" i="4"/>
  <c r="AN37" i="4"/>
  <c r="AM37" i="4"/>
  <c r="AJ37" i="4"/>
  <c r="BD37" i="4"/>
  <c r="AI37" i="4"/>
  <c r="AH37" i="4"/>
  <c r="AS29" i="4"/>
  <c r="AR29" i="4"/>
  <c r="AN29" i="4"/>
  <c r="AM29" i="4"/>
  <c r="AJ29" i="4"/>
  <c r="BD29" i="4"/>
  <c r="AI29" i="4"/>
  <c r="AH29" i="4"/>
  <c r="AT21" i="4"/>
  <c r="AS21" i="4"/>
  <c r="AR21" i="4"/>
  <c r="AN21" i="4"/>
  <c r="AM21" i="4"/>
  <c r="AJ21" i="4"/>
  <c r="BD21" i="4"/>
  <c r="AI21" i="4"/>
  <c r="AH21" i="4"/>
  <c r="AS13" i="4"/>
  <c r="AR13" i="4"/>
  <c r="AN13" i="4"/>
  <c r="AM13" i="4"/>
  <c r="AI13" i="4"/>
  <c r="AH13" i="4"/>
  <c r="AJ13" i="4"/>
  <c r="BD13" i="4"/>
  <c r="W78" i="4"/>
  <c r="V78" i="4"/>
  <c r="X78" i="4"/>
  <c r="Y69" i="4"/>
  <c r="X69" i="4"/>
  <c r="U69" i="4"/>
  <c r="AO69" i="4"/>
  <c r="T69" i="4"/>
  <c r="S69" i="4"/>
  <c r="Y61" i="4"/>
  <c r="X61" i="4"/>
  <c r="U61" i="4"/>
  <c r="T61" i="4"/>
  <c r="S61" i="4"/>
  <c r="Z61" i="4"/>
  <c r="AD53" i="4"/>
  <c r="AC53" i="4"/>
  <c r="Y53" i="4"/>
  <c r="X53" i="4"/>
  <c r="U53" i="4"/>
  <c r="T53" i="4"/>
  <c r="S53" i="4"/>
  <c r="AE53" i="4"/>
  <c r="Z53" i="4"/>
  <c r="AT53" i="4"/>
  <c r="AD45" i="4"/>
  <c r="AC45" i="4"/>
  <c r="Y45" i="4"/>
  <c r="X45" i="4"/>
  <c r="U45" i="4"/>
  <c r="T45" i="4"/>
  <c r="S45" i="4"/>
  <c r="AE45" i="4"/>
  <c r="AD37" i="4"/>
  <c r="AC37" i="4"/>
  <c r="Y37" i="4"/>
  <c r="X37" i="4"/>
  <c r="U37" i="4"/>
  <c r="AO37" i="4"/>
  <c r="BI37" i="4"/>
  <c r="T37" i="4"/>
  <c r="S37" i="4"/>
  <c r="AE37" i="4"/>
  <c r="AD29" i="4"/>
  <c r="AC29" i="4"/>
  <c r="Y29" i="4"/>
  <c r="X29" i="4"/>
  <c r="U29" i="4"/>
  <c r="T29" i="4"/>
  <c r="S29" i="4"/>
  <c r="AE21" i="4"/>
  <c r="AD21" i="4"/>
  <c r="AC21" i="4"/>
  <c r="Y21" i="4"/>
  <c r="X21" i="4"/>
  <c r="U21" i="4"/>
  <c r="AO21" i="4"/>
  <c r="T21" i="4"/>
  <c r="S21" i="4"/>
  <c r="AD13" i="4"/>
  <c r="AC13" i="4"/>
  <c r="Y13" i="4"/>
  <c r="X13" i="4"/>
  <c r="T13" i="4"/>
  <c r="S13" i="4"/>
  <c r="AD57" i="6"/>
  <c r="AS57" i="6"/>
  <c r="AE58" i="6"/>
  <c r="AT58" i="6"/>
  <c r="AH69" i="6"/>
  <c r="AN37" i="6"/>
  <c r="AT37" i="6"/>
  <c r="AH45" i="6"/>
  <c r="AS45" i="6"/>
  <c r="AO45" i="6"/>
  <c r="AN53" i="6"/>
  <c r="AD56" i="6"/>
  <c r="AC57" i="6"/>
  <c r="AR57" i="6"/>
  <c r="AE57" i="6"/>
  <c r="AD58" i="6"/>
  <c r="AS58" i="6"/>
  <c r="AH61" i="6"/>
  <c r="AE59" i="6"/>
  <c r="AT59" i="6"/>
  <c r="AN61" i="6"/>
  <c r="C18" i="7"/>
  <c r="C66" i="7"/>
  <c r="Z29" i="4"/>
  <c r="AT29" i="4"/>
  <c r="AE13" i="4"/>
  <c r="AY13" i="4"/>
  <c r="AE29" i="4"/>
  <c r="Z37" i="4"/>
  <c r="AI13" i="6"/>
  <c r="C65" i="7"/>
  <c r="S37" i="6"/>
  <c r="U37" i="6"/>
  <c r="S69" i="6"/>
  <c r="T37" i="6"/>
  <c r="S45" i="6"/>
  <c r="AI61" i="6"/>
  <c r="Z57" i="6"/>
  <c r="X61" i="6"/>
  <c r="AI69" i="6"/>
  <c r="U69" i="6"/>
  <c r="AQ27" i="7"/>
  <c r="AD45" i="6"/>
  <c r="AH7" i="7"/>
  <c r="AR45" i="6"/>
  <c r="S53" i="6"/>
  <c r="AG8" i="7"/>
  <c r="AI10" i="7"/>
  <c r="AR37" i="6"/>
  <c r="AN45" i="6"/>
  <c r="AD53" i="6"/>
  <c r="W78" i="6"/>
  <c r="Y69" i="6"/>
  <c r="Y61" i="6"/>
  <c r="Y53" i="6"/>
  <c r="X53" i="6"/>
  <c r="X45" i="6"/>
  <c r="Y37" i="6"/>
  <c r="X37" i="6"/>
  <c r="U61" i="6"/>
  <c r="S61" i="6"/>
  <c r="U53" i="6"/>
  <c r="T45" i="6"/>
  <c r="AI9" i="7"/>
  <c r="AO53" i="4"/>
  <c r="AO45" i="4"/>
  <c r="BI41" i="4"/>
  <c r="AO29" i="4"/>
  <c r="U45" i="6"/>
  <c r="AD52" i="1"/>
  <c r="AC52" i="1"/>
  <c r="AD44" i="1"/>
  <c r="AC44" i="1"/>
  <c r="AD36" i="1"/>
  <c r="AC36" i="1"/>
  <c r="AD28" i="1"/>
  <c r="AC28" i="1"/>
  <c r="AD20" i="1"/>
  <c r="AC20" i="1"/>
  <c r="AE20" i="1"/>
  <c r="AD12" i="1"/>
  <c r="AC12" i="1"/>
  <c r="T77" i="1"/>
  <c r="S77" i="1"/>
  <c r="Y68" i="1"/>
  <c r="X68" i="1"/>
  <c r="Y60" i="1"/>
  <c r="X60" i="1"/>
  <c r="Y52" i="1"/>
  <c r="X52" i="1"/>
  <c r="Y44" i="1"/>
  <c r="X44" i="1"/>
  <c r="Y36" i="1"/>
  <c r="X36" i="1"/>
  <c r="Y28" i="1"/>
  <c r="X28" i="1"/>
  <c r="Y20" i="1"/>
  <c r="X20" i="1"/>
  <c r="Y12" i="1"/>
  <c r="X12" i="1"/>
  <c r="U68" i="1"/>
  <c r="T68" i="1"/>
  <c r="S68" i="1"/>
  <c r="U60" i="1"/>
  <c r="T60" i="1"/>
  <c r="S60" i="1"/>
  <c r="U52" i="1"/>
  <c r="T52" i="1"/>
  <c r="S52" i="1"/>
  <c r="U44" i="1"/>
  <c r="T44" i="1"/>
  <c r="S44" i="1"/>
  <c r="U36" i="1"/>
  <c r="T36" i="1"/>
  <c r="S36" i="1"/>
  <c r="U28" i="1"/>
  <c r="T28" i="1"/>
  <c r="S28" i="1"/>
  <c r="T20" i="1"/>
  <c r="S20" i="1"/>
  <c r="U20" i="1"/>
  <c r="T12" i="1"/>
  <c r="S12" i="1"/>
  <c r="C25" i="5"/>
  <c r="C26" i="5"/>
  <c r="C27" i="5"/>
  <c r="C16" i="5"/>
  <c r="C17" i="5"/>
  <c r="C18" i="5"/>
  <c r="O8" i="5"/>
  <c r="M27" i="5"/>
  <c r="N8" i="5"/>
  <c r="M8" i="5"/>
  <c r="O7" i="5"/>
  <c r="M26" i="5"/>
  <c r="N7" i="5"/>
  <c r="M21" i="5"/>
  <c r="M7" i="5"/>
  <c r="C7" i="5"/>
  <c r="C8" i="5"/>
  <c r="C9" i="5"/>
  <c r="O6" i="5"/>
  <c r="M25" i="5"/>
  <c r="N6" i="5"/>
  <c r="M20" i="5"/>
  <c r="M6" i="5"/>
  <c r="M15" i="5"/>
  <c r="O5" i="5"/>
  <c r="N5" i="5"/>
  <c r="M5" i="5"/>
  <c r="C25" i="4"/>
  <c r="C26" i="4"/>
  <c r="C27" i="4"/>
  <c r="C16" i="4"/>
  <c r="C17" i="4"/>
  <c r="C18" i="4"/>
  <c r="C7" i="4"/>
  <c r="C8" i="4"/>
  <c r="C9" i="4"/>
  <c r="O8" i="4"/>
  <c r="M27" i="4"/>
  <c r="N8" i="4"/>
  <c r="M8" i="4"/>
  <c r="O7" i="4"/>
  <c r="N7" i="4"/>
  <c r="M21" i="4"/>
  <c r="M7" i="4"/>
  <c r="O6" i="4"/>
  <c r="M25" i="4"/>
  <c r="N6" i="4"/>
  <c r="M6" i="4"/>
  <c r="M15" i="4"/>
  <c r="O5" i="4"/>
  <c r="N5" i="4"/>
  <c r="M19" i="4"/>
  <c r="M5" i="4"/>
  <c r="M14" i="4"/>
  <c r="C6" i="1"/>
  <c r="C10" i="1"/>
  <c r="C11" i="1"/>
  <c r="C12" i="1"/>
  <c r="C8" i="1"/>
  <c r="O7" i="1"/>
  <c r="O8" i="1"/>
  <c r="O9" i="1"/>
  <c r="N7" i="1"/>
  <c r="N8" i="1"/>
  <c r="N9" i="1"/>
  <c r="N6" i="1"/>
  <c r="O6" i="1"/>
  <c r="M7" i="1"/>
  <c r="M8" i="1"/>
  <c r="M9" i="1"/>
  <c r="M6" i="1"/>
  <c r="T53" i="6"/>
  <c r="AI53" i="6"/>
  <c r="V78" i="6"/>
  <c r="AK78" i="6"/>
  <c r="AD37" i="6"/>
  <c r="AS37" i="6"/>
  <c r="AM61" i="6"/>
  <c r="Y45" i="6"/>
  <c r="AC56" i="6"/>
  <c r="AC53" i="6"/>
  <c r="AR53" i="6"/>
  <c r="AO69" i="6"/>
  <c r="AT57" i="6"/>
  <c r="AN69" i="6"/>
  <c r="AS56" i="6"/>
  <c r="Z61" i="6"/>
  <c r="M14" i="5"/>
  <c r="T61" i="6"/>
  <c r="T69" i="6"/>
  <c r="AI43" i="7"/>
  <c r="AG11" i="7"/>
  <c r="AT37" i="4"/>
  <c r="M20" i="4"/>
  <c r="M26" i="4"/>
  <c r="E63" i="7"/>
  <c r="AI67" i="7"/>
  <c r="AI35" i="7"/>
  <c r="AI59" i="7"/>
  <c r="D66" i="7"/>
  <c r="M15" i="1"/>
  <c r="M10" i="1"/>
  <c r="N10" i="1"/>
  <c r="M22" i="1"/>
  <c r="M28" i="1"/>
  <c r="M21" i="1"/>
  <c r="M27" i="1"/>
  <c r="AI19" i="7"/>
  <c r="N27" i="1"/>
  <c r="O27" i="1"/>
  <c r="N22" i="1"/>
  <c r="O22" i="1"/>
  <c r="N20" i="1"/>
  <c r="O20" i="1"/>
  <c r="N15" i="1"/>
  <c r="O15" i="1"/>
  <c r="N28" i="1"/>
  <c r="O28" i="1"/>
  <c r="N26" i="1"/>
  <c r="O26" i="1"/>
  <c r="N21" i="1"/>
  <c r="N16" i="1"/>
  <c r="O16" i="1"/>
  <c r="O10" i="1"/>
  <c r="M16" i="1"/>
  <c r="Z20" i="1"/>
  <c r="Z36" i="1"/>
  <c r="Z52" i="1"/>
  <c r="Z68" i="1"/>
  <c r="AE12" i="1"/>
  <c r="AE28" i="1"/>
  <c r="AE44" i="1"/>
  <c r="Z12" i="1"/>
  <c r="Z44" i="1"/>
  <c r="Z60" i="1"/>
  <c r="U77" i="1"/>
  <c r="AE36" i="1"/>
  <c r="AE52" i="1"/>
  <c r="M26" i="1"/>
  <c r="M20" i="1"/>
  <c r="AH19" i="7"/>
  <c r="AI51" i="7"/>
  <c r="AL35" i="7"/>
  <c r="AR11" i="7"/>
  <c r="AG19" i="7"/>
  <c r="AM27" i="7"/>
  <c r="AM19" i="7"/>
  <c r="X74" i="6"/>
  <c r="Z33" i="6"/>
  <c r="AC37" i="6"/>
  <c r="AG35" i="7"/>
  <c r="AC45" i="6"/>
  <c r="AR27" i="7"/>
  <c r="Z65" i="6"/>
  <c r="I19" i="7"/>
  <c r="AL59" i="7"/>
  <c r="X69" i="6"/>
  <c r="AL19" i="7"/>
  <c r="H19" i="7"/>
  <c r="Z49" i="6"/>
  <c r="Z53" i="6"/>
  <c r="Z41" i="6"/>
  <c r="Z45" i="6"/>
  <c r="AI27" i="7"/>
  <c r="AS19" i="7"/>
  <c r="AQ11" i="7"/>
  <c r="AL51" i="7"/>
  <c r="AL27" i="7"/>
  <c r="AG59" i="7"/>
  <c r="BI53" i="4"/>
  <c r="AG51" i="7"/>
  <c r="BI45" i="4"/>
  <c r="BI29" i="4"/>
  <c r="AG27" i="7"/>
  <c r="AH8" i="7"/>
  <c r="AH11" i="7"/>
  <c r="N45" i="5"/>
  <c r="O45" i="5"/>
  <c r="N44" i="5"/>
  <c r="O44" i="5"/>
  <c r="N43" i="5"/>
  <c r="O43" i="5"/>
  <c r="N39" i="5"/>
  <c r="O39" i="5"/>
  <c r="N38" i="5"/>
  <c r="O38" i="5"/>
  <c r="N37" i="5"/>
  <c r="O37" i="5"/>
  <c r="N33" i="5"/>
  <c r="O33" i="5"/>
  <c r="N32" i="5"/>
  <c r="O32" i="5"/>
  <c r="N26" i="5"/>
  <c r="O26" i="5"/>
  <c r="N20" i="5"/>
  <c r="O20" i="5"/>
  <c r="N19" i="5"/>
  <c r="O19" i="5"/>
  <c r="N15" i="5"/>
  <c r="O15" i="5"/>
  <c r="N27" i="5"/>
  <c r="O27" i="5"/>
  <c r="N25" i="5"/>
  <c r="O25" i="5"/>
  <c r="N21" i="5"/>
  <c r="O21" i="5"/>
  <c r="N14" i="5"/>
  <c r="O14" i="5"/>
  <c r="N63" i="5"/>
  <c r="O63" i="5"/>
  <c r="N62" i="5"/>
  <c r="O62" i="5"/>
  <c r="N61" i="5"/>
  <c r="O61" i="5"/>
  <c r="N57" i="5"/>
  <c r="O57" i="5"/>
  <c r="N56" i="5"/>
  <c r="O56" i="5"/>
  <c r="N55" i="5"/>
  <c r="O55" i="5"/>
  <c r="N51" i="5"/>
  <c r="O51" i="5"/>
  <c r="N50" i="5"/>
  <c r="O50" i="5"/>
  <c r="M19" i="5"/>
  <c r="N50" i="4"/>
  <c r="O50" i="4"/>
  <c r="N55" i="4"/>
  <c r="O55" i="4"/>
  <c r="N57" i="4"/>
  <c r="O57" i="4"/>
  <c r="N62" i="4"/>
  <c r="C32" i="4"/>
  <c r="N51" i="4"/>
  <c r="O51" i="4"/>
  <c r="N56" i="4"/>
  <c r="O56" i="4"/>
  <c r="N61" i="4"/>
  <c r="O61" i="4"/>
  <c r="N63" i="4"/>
  <c r="O63" i="4"/>
  <c r="N32" i="4"/>
  <c r="O32" i="4"/>
  <c r="N37" i="4"/>
  <c r="O37" i="4"/>
  <c r="N39" i="4"/>
  <c r="O39" i="4"/>
  <c r="N44" i="4"/>
  <c r="O44" i="4"/>
  <c r="N33" i="4"/>
  <c r="O33" i="4"/>
  <c r="N38" i="4"/>
  <c r="N43" i="4"/>
  <c r="O43" i="4"/>
  <c r="N45" i="4"/>
  <c r="O45" i="4"/>
  <c r="N26" i="4"/>
  <c r="O26" i="4"/>
  <c r="N21" i="4"/>
  <c r="O21" i="4"/>
  <c r="N19" i="4"/>
  <c r="O19" i="4"/>
  <c r="N14" i="4"/>
  <c r="N27" i="4"/>
  <c r="O27" i="4"/>
  <c r="N25" i="4"/>
  <c r="O25" i="4"/>
  <c r="N20" i="4"/>
  <c r="O20" i="4"/>
  <c r="N15" i="4"/>
  <c r="O15" i="4"/>
  <c r="AM69" i="6"/>
  <c r="AR56" i="6"/>
  <c r="AH43" i="7"/>
  <c r="AH51" i="7"/>
  <c r="AH35" i="7"/>
  <c r="AK76" i="7"/>
  <c r="AM51" i="7"/>
  <c r="AM43" i="7"/>
  <c r="AM35" i="7"/>
  <c r="E67" i="7"/>
  <c r="AG43" i="7"/>
  <c r="U13" i="4"/>
  <c r="AO13" i="4"/>
  <c r="BI13" i="4"/>
  <c r="O14" i="4"/>
  <c r="O38" i="4"/>
  <c r="O62" i="4"/>
  <c r="AR51" i="7"/>
  <c r="Z13" i="4"/>
  <c r="AM67" i="7"/>
  <c r="O21" i="1"/>
  <c r="U12" i="1"/>
  <c r="AM11" i="7"/>
  <c r="Z37" i="6"/>
  <c r="X78" i="6"/>
  <c r="AR43" i="7"/>
  <c r="Z69" i="6"/>
  <c r="C67" i="7"/>
  <c r="AG67" i="7"/>
  <c r="AH67" i="7"/>
  <c r="D67" i="7"/>
  <c r="AE33" i="6"/>
  <c r="AE49" i="6"/>
  <c r="AE53" i="6"/>
  <c r="AE41" i="6"/>
  <c r="AE45" i="6"/>
  <c r="AQ51" i="7"/>
  <c r="AM59" i="7"/>
  <c r="AL43" i="7"/>
  <c r="AH59" i="7"/>
  <c r="AH27" i="7"/>
  <c r="Z69" i="4"/>
  <c r="Z45" i="4"/>
  <c r="Z21" i="4"/>
  <c r="AT13" i="4"/>
  <c r="Z28" i="1"/>
  <c r="AD59" i="7"/>
  <c r="AN51" i="7"/>
  <c r="AN59" i="7"/>
  <c r="AL11" i="7"/>
  <c r="AQ19" i="7"/>
  <c r="AQ35" i="7"/>
  <c r="AQ43" i="7"/>
  <c r="AR19" i="7"/>
  <c r="AR35" i="7"/>
  <c r="AJ76" i="7"/>
  <c r="AL67" i="7"/>
  <c r="AE37" i="6"/>
  <c r="AT45" i="4"/>
  <c r="AJ13" i="6"/>
  <c r="AN27" i="7"/>
  <c r="AN35" i="7"/>
  <c r="AL76" i="7"/>
  <c r="AS51" i="7"/>
  <c r="J15" i="7"/>
  <c r="AS27" i="7"/>
  <c r="AI11" i="7"/>
  <c r="J19" i="7"/>
  <c r="AN19" i="7"/>
  <c r="AN67" i="7"/>
  <c r="AN43" i="7"/>
  <c r="AS35" i="7"/>
  <c r="AN11" i="7"/>
  <c r="AS11" i="7"/>
  <c r="AS43" i="7"/>
</calcChain>
</file>

<file path=xl/sharedStrings.xml><?xml version="1.0" encoding="utf-8"?>
<sst xmlns="http://schemas.openxmlformats.org/spreadsheetml/2006/main" count="4350" uniqueCount="134">
  <si>
    <t>km/año</t>
  </si>
  <si>
    <t>km/día</t>
  </si>
  <si>
    <t>km/mes</t>
  </si>
  <si>
    <t>Euro I</t>
  </si>
  <si>
    <t>Euro II</t>
  </si>
  <si>
    <t>Euro III</t>
  </si>
  <si>
    <t>Convencional</t>
  </si>
  <si>
    <t>Total buses de la flota</t>
  </si>
  <si>
    <t>Total</t>
  </si>
  <si>
    <t>Total buses por Cooperativa</t>
  </si>
  <si>
    <t>Cooperativa Jerpazsol</t>
  </si>
  <si>
    <t>Cooperativa Tungurahua</t>
  </si>
  <si>
    <t>Cooperativa Libertadores</t>
  </si>
  <si>
    <t>Distancia promedio recorrida</t>
  </si>
  <si>
    <t>Distancia Recorrida (km)</t>
  </si>
  <si>
    <t>Distancia total recorrido</t>
  </si>
  <si>
    <t>Turnos completos por bus</t>
  </si>
  <si>
    <t>Tiempo parcial recorrido (horas)</t>
  </si>
  <si>
    <t>Tiempo total recorrido (horas)</t>
  </si>
  <si>
    <t>Caso real por divisiones seccionales</t>
  </si>
  <si>
    <t>Datos fleet</t>
  </si>
  <si>
    <t>Población</t>
  </si>
  <si>
    <t>Km/año</t>
  </si>
  <si>
    <t>Mean Fleet Mileage (km)</t>
  </si>
  <si>
    <t>año 2000</t>
  </si>
  <si>
    <t>año 2007</t>
  </si>
  <si>
    <t>año 2015</t>
  </si>
  <si>
    <t>Distancia Recorrida (km) - Tramo bajada</t>
  </si>
  <si>
    <t>inclinación</t>
  </si>
  <si>
    <t>Distancia Recorrida (km) - Tramo planicie</t>
  </si>
  <si>
    <t>Distancia Recorrida (km) - Tramo subida</t>
  </si>
  <si>
    <t>Datos fleet - Tramo bajada</t>
  </si>
  <si>
    <t>Datos fleet - Tramo plano</t>
  </si>
  <si>
    <t>2 downhill</t>
  </si>
  <si>
    <t>4 uphill</t>
  </si>
  <si>
    <t>2 uphill</t>
  </si>
  <si>
    <t>4 downhill</t>
  </si>
  <si>
    <t>Datos fleet - Tramo subida</t>
  </si>
  <si>
    <t>Emision de CO (toneladas)</t>
  </si>
  <si>
    <t>Emision de VOC (toneladas)</t>
  </si>
  <si>
    <t>Emision de NMVOC (toneladas)</t>
  </si>
  <si>
    <t>Emision de CH4 (toneladas)</t>
  </si>
  <si>
    <t>Emision de NOX (toneladas)</t>
  </si>
  <si>
    <t>Emision de NO (toneladas)</t>
  </si>
  <si>
    <t>Emision de NO2 (toneladas)</t>
  </si>
  <si>
    <t>Emision de N2O (toneladas)</t>
  </si>
  <si>
    <t>Emision de NH3 (toneladas)</t>
  </si>
  <si>
    <t>Emision de PM2.5 (toneladas)</t>
  </si>
  <si>
    <t>Emision de PM10 (toneladas)</t>
  </si>
  <si>
    <t>Emision de PM (ESCAPE) (toneladas)</t>
  </si>
  <si>
    <t>Emision de EC  (toneladas)</t>
  </si>
  <si>
    <t>Emision de OM  (toneladas)</t>
  </si>
  <si>
    <t>Emision de FC  (toneladas)</t>
  </si>
  <si>
    <t>Emision de CO2  (toneladas)</t>
  </si>
  <si>
    <t>Emision de SO2  (toneladas)</t>
  </si>
  <si>
    <t>EMISIONES  GASEOSAS PRODUCIDAS</t>
  </si>
  <si>
    <t>EMISIONES DE METALES PRODUCIDOS</t>
  </si>
  <si>
    <t>Emision de Pb (Kilogramos)</t>
  </si>
  <si>
    <t>Emision de Cadmio (Kilogramos)</t>
  </si>
  <si>
    <t>Emision de Cobre (Kilogramos)</t>
  </si>
  <si>
    <t>Emision de Niquel (Kilogramos)</t>
  </si>
  <si>
    <t>Emision de Selenio (Kilogramos)</t>
  </si>
  <si>
    <t>Emision de Zinc (Kilogramos)</t>
  </si>
  <si>
    <t xml:space="preserve">Total  </t>
  </si>
  <si>
    <t>km/semana</t>
  </si>
  <si>
    <t>Totales emisiones</t>
  </si>
  <si>
    <t>CO</t>
  </si>
  <si>
    <t>VOC</t>
  </si>
  <si>
    <t>NMVOC</t>
  </si>
  <si>
    <t>CH4</t>
  </si>
  <si>
    <t>NOX</t>
  </si>
  <si>
    <t>NO</t>
  </si>
  <si>
    <t>NO2</t>
  </si>
  <si>
    <t>N2O</t>
  </si>
  <si>
    <t>NH3</t>
  </si>
  <si>
    <t>PM2.5</t>
  </si>
  <si>
    <t>PM10</t>
  </si>
  <si>
    <t>PM (escape)</t>
  </si>
  <si>
    <t>EC</t>
  </si>
  <si>
    <t>OM</t>
  </si>
  <si>
    <t>FC</t>
  </si>
  <si>
    <t>CO2</t>
  </si>
  <si>
    <t>SO2</t>
  </si>
  <si>
    <t>Pb</t>
  </si>
  <si>
    <t>Cadmio</t>
  </si>
  <si>
    <t>Cobre</t>
  </si>
  <si>
    <t>Niquel</t>
  </si>
  <si>
    <t>Selenio</t>
  </si>
  <si>
    <t>Zinc</t>
  </si>
  <si>
    <t>Recorrido Real</t>
  </si>
  <si>
    <t>Recorrido plano</t>
  </si>
  <si>
    <t>Velocidad = 20 km/h (diferencia de toneladas producidas)</t>
  </si>
  <si>
    <t>Total flota</t>
  </si>
  <si>
    <t>NA</t>
  </si>
  <si>
    <t>Relación CO2/FC</t>
  </si>
  <si>
    <t>Velocidad = 25 km/h , 100% carga, sin pendiente - configuración plana</t>
  </si>
  <si>
    <t>Velocidad = 25 km/h (Recorrido bajada) (-2 grados pendiente)</t>
  </si>
  <si>
    <t>Velocidad = 25 km/h (Recorrido plano)</t>
  </si>
  <si>
    <t>Velocidad = 25 km/h, +4º pendiente (Recorrido subida)</t>
  </si>
  <si>
    <t>Velocidad = 25 km/h, 100% carga (Recorrido total ida)</t>
  </si>
  <si>
    <t>Velocidad = 25 km/h (Recorrido subida) (+2 grados pendiente)</t>
  </si>
  <si>
    <t>Velocidad = 25 km/h, -4 grados (Recorrido bajada)</t>
  </si>
  <si>
    <t>Velocidad = 25 km/h, 100% carga (Recorrido total regreso)</t>
  </si>
  <si>
    <t>Velocidad = 25 km/h (Recorrido ida + regreso)</t>
  </si>
  <si>
    <t>Velocidad = 25 km/h (Recorrido regreso)</t>
  </si>
  <si>
    <t>Velocidad = 25 km/h (Recorrido real)</t>
  </si>
  <si>
    <t>Velocidad = 25 km/h , Recorrido plano</t>
  </si>
  <si>
    <t>Diferencia de emisiones</t>
  </si>
  <si>
    <t>Estimaciones bajo valores normalizados (Recorrido real) (por bus)</t>
  </si>
  <si>
    <t>Emision de CO (g/km)</t>
  </si>
  <si>
    <t>Emision de VOC (g/km)</t>
  </si>
  <si>
    <t>Emision de NMVOC (g/km)</t>
  </si>
  <si>
    <t>Emision de CH4 (g/km)</t>
  </si>
  <si>
    <t>Emision de NOX (g/km)</t>
  </si>
  <si>
    <t>Emision de NO (g/km)</t>
  </si>
  <si>
    <t>Emision de NO2 (g/km)</t>
  </si>
  <si>
    <t>Emision de N2O (g/km)</t>
  </si>
  <si>
    <t>Emision de SO2  (g/km)</t>
  </si>
  <si>
    <t>Emision de NH3 (g/km)</t>
  </si>
  <si>
    <t>Emision de PM2.5 (g/km)</t>
  </si>
  <si>
    <t>Emision de PM10 (g/km)</t>
  </si>
  <si>
    <t>Emision de PM (ESCAPE) (g/km)</t>
  </si>
  <si>
    <t>Emision de EC  (g/km)</t>
  </si>
  <si>
    <t>Emision de OM  (g/km)</t>
  </si>
  <si>
    <t>Emision de FC  (g/km)</t>
  </si>
  <si>
    <t>Emision de Pb (mg/km)</t>
  </si>
  <si>
    <t>Emision de Cadmio (mg/km)</t>
  </si>
  <si>
    <t>Emision de Cobre (mg/km)</t>
  </si>
  <si>
    <t>Emision de Niquel (mg/km)</t>
  </si>
  <si>
    <t>Emision de Selenio (mg/km)</t>
  </si>
  <si>
    <t>Emision de Zinc (mg/km)</t>
  </si>
  <si>
    <t>Estimaciones bajo valores normalizados (Recorrido real) (por kilometro y por bus)</t>
  </si>
  <si>
    <t>Emision de CO2  (kg/km)</t>
  </si>
  <si>
    <t>Emision de FC  (l/100km)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</si>
</sst>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2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0" xfId="0" applyBorder="1"/>
    <xf numFmtId="0" fontId="0" fillId="0" borderId="1" xfId="0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Font="1"/>
    <xf numFmtId="2" fontId="0" fillId="0" borderId="1" xfId="0" applyNumberFormat="1" applyBorder="1"/>
    <xf numFmtId="164" fontId="0" fillId="0" borderId="1" xfId="0" applyNumberFormat="1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6" xfId="0" applyFont="1" applyBorder="1"/>
    <xf numFmtId="0" fontId="0" fillId="0" borderId="7" xfId="0" applyBorder="1"/>
    <xf numFmtId="0" fontId="1" fillId="0" borderId="10" xfId="0" applyFont="1" applyBorder="1"/>
    <xf numFmtId="0" fontId="0" fillId="0" borderId="15" xfId="0" applyBorder="1"/>
    <xf numFmtId="0" fontId="1" fillId="0" borderId="16" xfId="0" applyFont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5" xfId="0" applyBorder="1"/>
    <xf numFmtId="0" fontId="0" fillId="0" borderId="22" xfId="0" applyBorder="1"/>
    <xf numFmtId="0" fontId="0" fillId="0" borderId="16" xfId="0" applyBorder="1"/>
    <xf numFmtId="165" fontId="0" fillId="0" borderId="0" xfId="0" applyNumberFormat="1"/>
    <xf numFmtId="166" fontId="0" fillId="0" borderId="1" xfId="0" applyNumberFormat="1" applyBorder="1"/>
    <xf numFmtId="165" fontId="0" fillId="0" borderId="1" xfId="0" applyNumberFormat="1" applyBorder="1"/>
    <xf numFmtId="0" fontId="1" fillId="0" borderId="0" xfId="0" applyFont="1" applyBorder="1" applyAlignment="1">
      <alignment horizontal="center"/>
    </xf>
    <xf numFmtId="164" fontId="0" fillId="0" borderId="7" xfId="0" applyNumberFormat="1" applyBorder="1"/>
    <xf numFmtId="2" fontId="0" fillId="0" borderId="7" xfId="0" applyNumberFormat="1" applyBorder="1"/>
    <xf numFmtId="164" fontId="0" fillId="0" borderId="6" xfId="0" applyNumberFormat="1" applyBorder="1"/>
    <xf numFmtId="164" fontId="0" fillId="0" borderId="29" xfId="0" applyNumberFormat="1" applyBorder="1"/>
    <xf numFmtId="164" fontId="0" fillId="0" borderId="28" xfId="0" applyNumberFormat="1" applyBorder="1"/>
    <xf numFmtId="2" fontId="0" fillId="0" borderId="6" xfId="0" applyNumberForma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</cellXfs>
  <cellStyles count="2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hartsheet" Target="chartsheets/sheet8.xml"/><Relationship Id="rId20" Type="http://schemas.openxmlformats.org/officeDocument/2006/relationships/chartsheet" Target="chartsheets/sheet14.xml"/><Relationship Id="rId21" Type="http://schemas.openxmlformats.org/officeDocument/2006/relationships/chartsheet" Target="chartsheets/sheet15.xml"/><Relationship Id="rId22" Type="http://schemas.openxmlformats.org/officeDocument/2006/relationships/chartsheet" Target="chartsheets/sheet16.xml"/><Relationship Id="rId23" Type="http://schemas.openxmlformats.org/officeDocument/2006/relationships/worksheet" Target="worksheets/sheet7.xml"/><Relationship Id="rId24" Type="http://schemas.openxmlformats.org/officeDocument/2006/relationships/chartsheet" Target="chartsheets/sheet17.xml"/><Relationship Id="rId25" Type="http://schemas.openxmlformats.org/officeDocument/2006/relationships/chartsheet" Target="chartsheets/sheet18.xml"/><Relationship Id="rId26" Type="http://schemas.openxmlformats.org/officeDocument/2006/relationships/chartsheet" Target="chartsheets/sheet19.xml"/><Relationship Id="rId27" Type="http://schemas.openxmlformats.org/officeDocument/2006/relationships/chartsheet" Target="chartsheets/sheet20.xml"/><Relationship Id="rId28" Type="http://schemas.openxmlformats.org/officeDocument/2006/relationships/theme" Target="theme/theme1.xml"/><Relationship Id="rId29" Type="http://schemas.openxmlformats.org/officeDocument/2006/relationships/styles" Target="styles.xml"/><Relationship Id="rId30" Type="http://schemas.openxmlformats.org/officeDocument/2006/relationships/sharedStrings" Target="sharedStrings.xml"/><Relationship Id="rId31" Type="http://schemas.openxmlformats.org/officeDocument/2006/relationships/calcChain" Target="calcChain.xml"/><Relationship Id="rId10" Type="http://schemas.openxmlformats.org/officeDocument/2006/relationships/worksheet" Target="worksheets/sheet2.xml"/><Relationship Id="rId11" Type="http://schemas.openxmlformats.org/officeDocument/2006/relationships/worksheet" Target="worksheets/sheet3.xml"/><Relationship Id="rId12" Type="http://schemas.openxmlformats.org/officeDocument/2006/relationships/worksheet" Target="worksheets/sheet4.xml"/><Relationship Id="rId13" Type="http://schemas.openxmlformats.org/officeDocument/2006/relationships/worksheet" Target="worksheets/sheet5.xml"/><Relationship Id="rId14" Type="http://schemas.openxmlformats.org/officeDocument/2006/relationships/worksheet" Target="worksheets/sheet6.xml"/><Relationship Id="rId15" Type="http://schemas.openxmlformats.org/officeDocument/2006/relationships/chartsheet" Target="chartsheets/sheet9.xml"/><Relationship Id="rId16" Type="http://schemas.openxmlformats.org/officeDocument/2006/relationships/chartsheet" Target="chartsheets/sheet10.xml"/><Relationship Id="rId17" Type="http://schemas.openxmlformats.org/officeDocument/2006/relationships/chartsheet" Target="chartsheets/sheet11.xml"/><Relationship Id="rId18" Type="http://schemas.openxmlformats.org/officeDocument/2006/relationships/chartsheet" Target="chartsheets/sheet12.xml"/><Relationship Id="rId19" Type="http://schemas.openxmlformats.org/officeDocument/2006/relationships/chartsheet" Target="chartsheets/sheet13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chartsheet" Target="chartsheets/sheet2.xml"/><Relationship Id="rId4" Type="http://schemas.openxmlformats.org/officeDocument/2006/relationships/chartsheet" Target="chartsheets/sheet3.xml"/><Relationship Id="rId5" Type="http://schemas.openxmlformats.org/officeDocument/2006/relationships/chartsheet" Target="chartsheets/sheet4.xml"/><Relationship Id="rId6" Type="http://schemas.openxmlformats.org/officeDocument/2006/relationships/chartsheet" Target="chartsheets/sheet5.xml"/><Relationship Id="rId7" Type="http://schemas.openxmlformats.org/officeDocument/2006/relationships/chartsheet" Target="chartsheets/sheet6.xml"/><Relationship Id="rId8" Type="http://schemas.openxmlformats.org/officeDocument/2006/relationships/chartsheet" Target="chartsheets/sheet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Consumo</a:t>
            </a:r>
            <a:r>
              <a:rPr lang="es-ES" baseline="0"/>
              <a:t> de combustible y emisiones de CO2 - Ambato configuración plana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'Plano todo'!$X$55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FC</c:v>
              </c:pt>
              <c:pt idx="1">
                <c:v>CO2</c:v>
              </c:pt>
            </c:strLit>
          </c:cat>
          <c:val>
            <c:numRef>
              <c:f>('Plano todo'!$X$60,'Plano todo'!$X$68)</c:f>
              <c:numCache>
                <c:formatCode>0.00</c:formatCode>
                <c:ptCount val="2"/>
                <c:pt idx="0">
                  <c:v>4710.92</c:v>
                </c:pt>
                <c:pt idx="1">
                  <c:v>14875.1</c:v>
                </c:pt>
              </c:numCache>
            </c:numRef>
          </c:val>
        </c:ser>
        <c:ser>
          <c:idx val="1"/>
          <c:order val="1"/>
          <c:tx>
            <c:strRef>
              <c:f>'Plano todo'!$Y$55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FC</c:v>
              </c:pt>
              <c:pt idx="1">
                <c:v>CO2</c:v>
              </c:pt>
            </c:strLit>
          </c:cat>
          <c:val>
            <c:numRef>
              <c:f>('Plano todo'!$Y$60,'Plano todo'!$Y$68)</c:f>
              <c:numCache>
                <c:formatCode>0.00</c:formatCode>
                <c:ptCount val="2"/>
                <c:pt idx="0">
                  <c:v>5631.26</c:v>
                </c:pt>
                <c:pt idx="1">
                  <c:v>17779.29</c:v>
                </c:pt>
              </c:numCache>
            </c:numRef>
          </c:val>
        </c:ser>
        <c:ser>
          <c:idx val="2"/>
          <c:order val="2"/>
          <c:tx>
            <c:strRef>
              <c:f>'Plano todo'!$Z$55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FC</c:v>
              </c:pt>
              <c:pt idx="1">
                <c:v>CO2</c:v>
              </c:pt>
            </c:strLit>
          </c:cat>
          <c:val>
            <c:numRef>
              <c:f>('Plano todo'!$Z$60,'Plano todo'!$Z$68)</c:f>
              <c:numCache>
                <c:formatCode>0.00</c:formatCode>
                <c:ptCount val="2"/>
                <c:pt idx="0">
                  <c:v>5700.97</c:v>
                </c:pt>
                <c:pt idx="1">
                  <c:v>17987.14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1533208"/>
        <c:axId val="2101536680"/>
      </c:barChart>
      <c:catAx>
        <c:axId val="2101533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1536680"/>
        <c:crosses val="autoZero"/>
        <c:auto val="1"/>
        <c:lblAlgn val="ctr"/>
        <c:lblOffset val="100"/>
        <c:noMultiLvlLbl val="0"/>
      </c:catAx>
      <c:valAx>
        <c:axId val="210153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Consumo de combustible, emisión</a:t>
                </a:r>
                <a:r>
                  <a:rPr lang="es-ES" baseline="0"/>
                  <a:t> CO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1533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CO, VOC y NMVOC - Ambato</a:t>
            </a:r>
            <a:r>
              <a:rPr lang="es-ES" baseline="0"/>
              <a:t> configuración real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'Recorrido real'!$S$15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CO</c:v>
              </c:pt>
              <c:pt idx="1">
                <c:v>VOC</c:v>
              </c:pt>
              <c:pt idx="2">
                <c:v>NMVOC</c:v>
              </c:pt>
            </c:strLit>
          </c:cat>
          <c:val>
            <c:numRef>
              <c:f>('Recorrido real'!$S$12,'Recorrido real'!$S$20,'Recorrido real'!$S$28)</c:f>
              <c:numCache>
                <c:formatCode>General</c:formatCode>
                <c:ptCount val="3"/>
                <c:pt idx="0">
                  <c:v>58.76</c:v>
                </c:pt>
                <c:pt idx="1">
                  <c:v>16.93</c:v>
                </c:pt>
                <c:pt idx="2">
                  <c:v>14.78</c:v>
                </c:pt>
              </c:numCache>
            </c:numRef>
          </c:val>
        </c:ser>
        <c:ser>
          <c:idx val="1"/>
          <c:order val="1"/>
          <c:tx>
            <c:strRef>
              <c:f>'Recorrido real'!$T$15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CO</c:v>
              </c:pt>
              <c:pt idx="1">
                <c:v>VOC</c:v>
              </c:pt>
              <c:pt idx="2">
                <c:v>NMVOC</c:v>
              </c:pt>
            </c:strLit>
          </c:cat>
          <c:val>
            <c:numRef>
              <c:f>('Recorrido real'!$T$12,'Recorrido real'!$T$20,'Recorrido real'!$T$28)</c:f>
              <c:numCache>
                <c:formatCode>General</c:formatCode>
                <c:ptCount val="3"/>
                <c:pt idx="0">
                  <c:v>69.88</c:v>
                </c:pt>
                <c:pt idx="1">
                  <c:v>19.55</c:v>
                </c:pt>
                <c:pt idx="2">
                  <c:v>17.13</c:v>
                </c:pt>
              </c:numCache>
            </c:numRef>
          </c:val>
        </c:ser>
        <c:ser>
          <c:idx val="2"/>
          <c:order val="2"/>
          <c:tx>
            <c:strRef>
              <c:f>'Recorrido real'!$Z$23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CO</c:v>
              </c:pt>
              <c:pt idx="1">
                <c:v>VOC</c:v>
              </c:pt>
              <c:pt idx="2">
                <c:v>NMVOC</c:v>
              </c:pt>
            </c:strLit>
          </c:cat>
          <c:val>
            <c:numRef>
              <c:f>('Recorrido real'!$U$12,'Recorrido real'!$U$20,'Recorrido real'!$U$28)</c:f>
              <c:numCache>
                <c:formatCode>General</c:formatCode>
                <c:ptCount val="3"/>
                <c:pt idx="0">
                  <c:v>52.79</c:v>
                </c:pt>
                <c:pt idx="1">
                  <c:v>10.24</c:v>
                </c:pt>
                <c:pt idx="2">
                  <c:v>8.34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3724680"/>
        <c:axId val="2079540552"/>
      </c:barChart>
      <c:catAx>
        <c:axId val="2103724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540552"/>
        <c:crosses val="autoZero"/>
        <c:auto val="1"/>
        <c:lblAlgn val="ctr"/>
        <c:lblOffset val="100"/>
        <c:noMultiLvlLbl val="0"/>
      </c:catAx>
      <c:valAx>
        <c:axId val="207954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724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CH4 y SO2 - Ambato configuración real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'Recorrido real'!$S$55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CH4</c:v>
              </c:pt>
              <c:pt idx="1">
                <c:v>SO2</c:v>
              </c:pt>
            </c:strLit>
          </c:cat>
          <c:val>
            <c:numRef>
              <c:f>('Recorrido real'!$S$36,'Recorrido real'!$S$77)</c:f>
              <c:numCache>
                <c:formatCode>General</c:formatCode>
                <c:ptCount val="2"/>
                <c:pt idx="0">
                  <c:v>2.12</c:v>
                </c:pt>
                <c:pt idx="1">
                  <c:v>4.39</c:v>
                </c:pt>
              </c:numCache>
            </c:numRef>
          </c:val>
        </c:ser>
        <c:ser>
          <c:idx val="1"/>
          <c:order val="1"/>
          <c:tx>
            <c:strRef>
              <c:f>'Recorrido real'!$T$55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CH4</c:v>
              </c:pt>
              <c:pt idx="1">
                <c:v>SO2</c:v>
              </c:pt>
            </c:strLit>
          </c:cat>
          <c:val>
            <c:numRef>
              <c:f>('Recorrido real'!$T$36,'Recorrido real'!$T$77)</c:f>
              <c:numCache>
                <c:formatCode>General</c:formatCode>
                <c:ptCount val="2"/>
                <c:pt idx="0">
                  <c:v>2.4</c:v>
                </c:pt>
                <c:pt idx="1">
                  <c:v>5.260000000000001</c:v>
                </c:pt>
              </c:numCache>
            </c:numRef>
          </c:val>
        </c:ser>
        <c:ser>
          <c:idx val="2"/>
          <c:order val="2"/>
          <c:tx>
            <c:strRef>
              <c:f>'Recorrido real'!$U$55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CH4</c:v>
              </c:pt>
              <c:pt idx="1">
                <c:v>SO2</c:v>
              </c:pt>
            </c:strLit>
          </c:cat>
          <c:val>
            <c:numRef>
              <c:f>('Recorrido real'!$U$36,'Recorrido real'!$U$77)</c:f>
              <c:numCache>
                <c:formatCode>General</c:formatCode>
                <c:ptCount val="2"/>
                <c:pt idx="0">
                  <c:v>1.94</c:v>
                </c:pt>
                <c:pt idx="1">
                  <c:v>5.38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3615288"/>
        <c:axId val="2103618824"/>
      </c:barChart>
      <c:catAx>
        <c:axId val="2103615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618824"/>
        <c:crosses val="autoZero"/>
        <c:auto val="1"/>
        <c:lblAlgn val="ctr"/>
        <c:lblOffset val="100"/>
        <c:noMultiLvlLbl val="0"/>
      </c:catAx>
      <c:valAx>
        <c:axId val="2103618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615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</a:t>
            </a:r>
            <a:r>
              <a:rPr lang="es-ES" baseline="0"/>
              <a:t> de NOx, NO y NO2 - Ambato configuración real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'Recorrido real'!$S$39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Nox</c:v>
              </c:pt>
              <c:pt idx="1">
                <c:v>NO</c:v>
              </c:pt>
              <c:pt idx="2">
                <c:v>NO2</c:v>
              </c:pt>
            </c:strLit>
          </c:cat>
          <c:val>
            <c:numRef>
              <c:f>('Recorrido real'!$S$44,'Recorrido real'!$S$52,'Recorrido real'!$S$60)</c:f>
              <c:numCache>
                <c:formatCode>General</c:formatCode>
                <c:ptCount val="3"/>
                <c:pt idx="0">
                  <c:v>194.82</c:v>
                </c:pt>
                <c:pt idx="1">
                  <c:v>173.4</c:v>
                </c:pt>
                <c:pt idx="2">
                  <c:v>21.47</c:v>
                </c:pt>
              </c:numCache>
            </c:numRef>
          </c:val>
        </c:ser>
        <c:ser>
          <c:idx val="1"/>
          <c:order val="1"/>
          <c:tx>
            <c:strRef>
              <c:f>'Recorrido real'!$T$39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Nox</c:v>
              </c:pt>
              <c:pt idx="1">
                <c:v>NO</c:v>
              </c:pt>
              <c:pt idx="2">
                <c:v>NO2</c:v>
              </c:pt>
            </c:strLit>
          </c:cat>
          <c:val>
            <c:numRef>
              <c:f>('Recorrido real'!$T$44,'Recorrido real'!$T$52,'Recorrido real'!$T$60)</c:f>
              <c:numCache>
                <c:formatCode>General</c:formatCode>
                <c:ptCount val="3"/>
                <c:pt idx="0">
                  <c:v>230.63</c:v>
                </c:pt>
                <c:pt idx="1">
                  <c:v>205.28</c:v>
                </c:pt>
                <c:pt idx="2">
                  <c:v>25.35</c:v>
                </c:pt>
              </c:numCache>
            </c:numRef>
          </c:val>
        </c:ser>
        <c:ser>
          <c:idx val="2"/>
          <c:order val="2"/>
          <c:tx>
            <c:strRef>
              <c:f>'Recorrido real'!$U$39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Nox</c:v>
              </c:pt>
              <c:pt idx="1">
                <c:v>NO</c:v>
              </c:pt>
              <c:pt idx="2">
                <c:v>NO2</c:v>
              </c:pt>
            </c:strLit>
          </c:cat>
          <c:val>
            <c:numRef>
              <c:f>('Recorrido real'!$U$44,'Recorrido real'!$U$52,'Recorrido real'!$U$60)</c:f>
              <c:numCache>
                <c:formatCode>General</c:formatCode>
                <c:ptCount val="3"/>
                <c:pt idx="0">
                  <c:v>187.74</c:v>
                </c:pt>
                <c:pt idx="1">
                  <c:v>165.22</c:v>
                </c:pt>
                <c:pt idx="2">
                  <c:v>22.53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3685256"/>
        <c:axId val="2103688792"/>
      </c:barChart>
      <c:catAx>
        <c:axId val="2103685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688792"/>
        <c:crosses val="autoZero"/>
        <c:auto val="1"/>
        <c:lblAlgn val="ctr"/>
        <c:lblOffset val="100"/>
        <c:noMultiLvlLbl val="0"/>
      </c:catAx>
      <c:valAx>
        <c:axId val="2103688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685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N2O y NH3 - Ambato configuración real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'Recorrido real'!$S$72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N20</c:v>
              </c:pt>
              <c:pt idx="1">
                <c:v>NH3</c:v>
              </c:pt>
            </c:strLit>
          </c:cat>
          <c:val>
            <c:numRef>
              <c:f>('Recorrido real'!$S$68,'Recorrido real'!$S$85)</c:f>
              <c:numCache>
                <c:formatCode>General</c:formatCode>
                <c:ptCount val="2"/>
                <c:pt idx="0">
                  <c:v>0.3</c:v>
                </c:pt>
                <c:pt idx="1">
                  <c:v>0.032</c:v>
                </c:pt>
              </c:numCache>
            </c:numRef>
          </c:val>
        </c:ser>
        <c:ser>
          <c:idx val="1"/>
          <c:order val="1"/>
          <c:tx>
            <c:strRef>
              <c:f>'Recorrido real'!$T$72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N20</c:v>
              </c:pt>
              <c:pt idx="1">
                <c:v>NH3</c:v>
              </c:pt>
            </c:strLit>
          </c:cat>
          <c:val>
            <c:numRef>
              <c:f>('Recorrido real'!$T$68,'Recorrido real'!$T$85)</c:f>
              <c:numCache>
                <c:formatCode>General</c:formatCode>
                <c:ptCount val="2"/>
                <c:pt idx="0">
                  <c:v>0.294</c:v>
                </c:pt>
                <c:pt idx="1">
                  <c:v>0.036</c:v>
                </c:pt>
              </c:numCache>
            </c:numRef>
          </c:val>
        </c:ser>
        <c:ser>
          <c:idx val="2"/>
          <c:order val="2"/>
          <c:tx>
            <c:strRef>
              <c:f>'Recorrido real'!$U$72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N20</c:v>
              </c:pt>
              <c:pt idx="1">
                <c:v>NH3</c:v>
              </c:pt>
            </c:strLit>
          </c:cat>
          <c:val>
            <c:numRef>
              <c:f>('Recorrido real'!$U$68,'Recorrido real'!$U$85)</c:f>
              <c:numCache>
                <c:formatCode>General</c:formatCode>
                <c:ptCount val="2"/>
                <c:pt idx="0">
                  <c:v>0.15</c:v>
                </c:pt>
                <c:pt idx="1">
                  <c:v>0.06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1347640"/>
        <c:axId val="2101351176"/>
      </c:barChart>
      <c:catAx>
        <c:axId val="210134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1351176"/>
        <c:crosses val="autoZero"/>
        <c:auto val="1"/>
        <c:lblAlgn val="ctr"/>
        <c:lblOffset val="100"/>
        <c:noMultiLvlLbl val="0"/>
      </c:catAx>
      <c:valAx>
        <c:axId val="210135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</a:t>
                </a:r>
                <a:r>
                  <a:rPr lang="es-ES" baseline="0"/>
                  <a:t>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1347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</a:t>
            </a:r>
            <a:r>
              <a:rPr lang="es-ES" baseline="0"/>
              <a:t> de material particulado y de carbón - Ambato configuración real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'Recorrido real'!$X$15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PM2.5</c:v>
              </c:pt>
              <c:pt idx="1">
                <c:v>PM10</c:v>
              </c:pt>
              <c:pt idx="2">
                <c:v>Pmescape</c:v>
              </c:pt>
              <c:pt idx="3">
                <c:v>EC</c:v>
              </c:pt>
              <c:pt idx="4">
                <c:v>OM</c:v>
              </c:pt>
            </c:strLit>
          </c:cat>
          <c:val>
            <c:numRef>
              <c:f>('Recorrido real'!$X$20,'Recorrido real'!$X$28,'Recorrido real'!$X$36,'Recorrido real'!$X$44,'Recorrido real'!$X$52)</c:f>
              <c:numCache>
                <c:formatCode>General</c:formatCode>
                <c:ptCount val="5"/>
                <c:pt idx="0">
                  <c:v>9.01</c:v>
                </c:pt>
                <c:pt idx="1">
                  <c:v>9.6</c:v>
                </c:pt>
                <c:pt idx="2">
                  <c:v>8.45</c:v>
                </c:pt>
                <c:pt idx="3">
                  <c:v>4.550000000000001</c:v>
                </c:pt>
                <c:pt idx="4">
                  <c:v>3.06</c:v>
                </c:pt>
              </c:numCache>
            </c:numRef>
          </c:val>
        </c:ser>
        <c:ser>
          <c:idx val="1"/>
          <c:order val="1"/>
          <c:tx>
            <c:strRef>
              <c:f>'Recorrido real'!$Y$15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PM2.5</c:v>
              </c:pt>
              <c:pt idx="1">
                <c:v>PM10</c:v>
              </c:pt>
              <c:pt idx="2">
                <c:v>Pmescape</c:v>
              </c:pt>
              <c:pt idx="3">
                <c:v>EC</c:v>
              </c:pt>
              <c:pt idx="4">
                <c:v>OM</c:v>
              </c:pt>
            </c:strLit>
          </c:cat>
          <c:val>
            <c:numRef>
              <c:f>('Recorrido real'!$Y$20,'Recorrido real'!$Y$28,'Recorrido real'!$Y$36,'Recorrido real'!$Y$44,'Recorrido real'!$Y$52)</c:f>
              <c:numCache>
                <c:formatCode>General</c:formatCode>
                <c:ptCount val="5"/>
                <c:pt idx="0">
                  <c:v>9.739999999999998</c:v>
                </c:pt>
                <c:pt idx="1">
                  <c:v>10.48</c:v>
                </c:pt>
                <c:pt idx="2">
                  <c:v>9.11</c:v>
                </c:pt>
                <c:pt idx="3">
                  <c:v>4.91</c:v>
                </c:pt>
                <c:pt idx="4">
                  <c:v>3.29</c:v>
                </c:pt>
              </c:numCache>
            </c:numRef>
          </c:val>
        </c:ser>
        <c:ser>
          <c:idx val="2"/>
          <c:order val="2"/>
          <c:tx>
            <c:strRef>
              <c:f>'Recorrido real'!$Z$15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PM2.5</c:v>
              </c:pt>
              <c:pt idx="1">
                <c:v>PM10</c:v>
              </c:pt>
              <c:pt idx="2">
                <c:v>Pmescape</c:v>
              </c:pt>
              <c:pt idx="3">
                <c:v>EC</c:v>
              </c:pt>
              <c:pt idx="4">
                <c:v>OM</c:v>
              </c:pt>
            </c:strLit>
          </c:cat>
          <c:val>
            <c:numRef>
              <c:f>('Recorrido real'!$Z$20,'Recorrido real'!$Z$28,'Recorrido real'!$Z$36,'Recorrido real'!$Z$44,'Recorrido real'!$Z$52)</c:f>
              <c:numCache>
                <c:formatCode>General</c:formatCode>
                <c:ptCount val="5"/>
                <c:pt idx="0">
                  <c:v>4.88</c:v>
                </c:pt>
                <c:pt idx="1">
                  <c:v>5.7</c:v>
                </c:pt>
                <c:pt idx="2">
                  <c:v>4.16</c:v>
                </c:pt>
                <c:pt idx="3">
                  <c:v>2.76</c:v>
                </c:pt>
                <c:pt idx="4">
                  <c:v>1.06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9597960"/>
        <c:axId val="2079601496"/>
      </c:barChart>
      <c:catAx>
        <c:axId val="2079597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601496"/>
        <c:crosses val="autoZero"/>
        <c:auto val="1"/>
        <c:lblAlgn val="ctr"/>
        <c:lblOffset val="100"/>
        <c:noMultiLvlLbl val="0"/>
      </c:catAx>
      <c:valAx>
        <c:axId val="207960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597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Plomo,</a:t>
            </a:r>
            <a:r>
              <a:rPr lang="es-ES" baseline="0"/>
              <a:t> Cobre y Zinc </a:t>
            </a:r>
            <a:r>
              <a:rPr lang="es-ES"/>
              <a:t>- Ambato configuración real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'Recorrido real'!$AC$39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Pb</c:v>
              </c:pt>
              <c:pt idx="1">
                <c:v>Cu</c:v>
              </c:pt>
              <c:pt idx="2">
                <c:v>Zn</c:v>
              </c:pt>
            </c:strLit>
          </c:cat>
          <c:val>
            <c:numRef>
              <c:f>('Recorrido real'!$AC$12,'Recorrido real'!$AC$28,'Recorrido real'!$AC$52)</c:f>
              <c:numCache>
                <c:formatCode>General</c:formatCode>
                <c:ptCount val="3"/>
                <c:pt idx="0">
                  <c:v>2.18</c:v>
                </c:pt>
                <c:pt idx="1">
                  <c:v>17.31</c:v>
                </c:pt>
                <c:pt idx="2">
                  <c:v>14.04</c:v>
                </c:pt>
              </c:numCache>
            </c:numRef>
          </c:val>
        </c:ser>
        <c:ser>
          <c:idx val="1"/>
          <c:order val="1"/>
          <c:tx>
            <c:strRef>
              <c:f>'Recorrido real'!$AD$39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Pb</c:v>
              </c:pt>
              <c:pt idx="1">
                <c:v>Cu</c:v>
              </c:pt>
              <c:pt idx="2">
                <c:v>Zn</c:v>
              </c:pt>
            </c:strLit>
          </c:cat>
          <c:val>
            <c:numRef>
              <c:f>('Recorrido real'!$AD$12,'Recorrido real'!$AD$28,'Recorrido real'!$AD$52)</c:f>
              <c:numCache>
                <c:formatCode>General</c:formatCode>
                <c:ptCount val="3"/>
                <c:pt idx="0">
                  <c:v>2.89</c:v>
                </c:pt>
                <c:pt idx="1">
                  <c:v>21.03</c:v>
                </c:pt>
                <c:pt idx="2">
                  <c:v>16.91</c:v>
                </c:pt>
              </c:numCache>
            </c:numRef>
          </c:val>
        </c:ser>
        <c:ser>
          <c:idx val="2"/>
          <c:order val="2"/>
          <c:tx>
            <c:strRef>
              <c:f>'Recorrido real'!$AE$39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Pb</c:v>
              </c:pt>
              <c:pt idx="1">
                <c:v>Cu</c:v>
              </c:pt>
              <c:pt idx="2">
                <c:v>Zn</c:v>
              </c:pt>
            </c:strLit>
          </c:cat>
          <c:val>
            <c:numRef>
              <c:f>('Recorrido real'!$AE$12,'Recorrido real'!$AE$28,'Recorrido real'!$AE$52)</c:f>
              <c:numCache>
                <c:formatCode>General</c:formatCode>
                <c:ptCount val="3"/>
                <c:pt idx="0">
                  <c:v>3.15</c:v>
                </c:pt>
                <c:pt idx="1">
                  <c:v>23.21</c:v>
                </c:pt>
                <c:pt idx="2">
                  <c:v>17.79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3005656"/>
        <c:axId val="2103009304"/>
      </c:barChart>
      <c:catAx>
        <c:axId val="210300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009304"/>
        <c:crosses val="autoZero"/>
        <c:auto val="1"/>
        <c:lblAlgn val="ctr"/>
        <c:lblOffset val="100"/>
        <c:noMultiLvlLbl val="0"/>
      </c:catAx>
      <c:valAx>
        <c:axId val="210300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(kg)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005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Cadmio, Níquel</a:t>
            </a:r>
            <a:r>
              <a:rPr lang="es-ES" baseline="0"/>
              <a:t> y Selenio - Ambato configuración real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'Recorrido real'!$AC$31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Cd</c:v>
              </c:pt>
              <c:pt idx="1">
                <c:v>Ni</c:v>
              </c:pt>
              <c:pt idx="2">
                <c:v>Se</c:v>
              </c:pt>
            </c:strLit>
          </c:cat>
          <c:val>
            <c:numRef>
              <c:f>('Recorrido real'!$AC$20,'Recorrido real'!$AC$36,'Recorrido real'!$AC$44)</c:f>
              <c:numCache>
                <c:formatCode>General</c:formatCode>
                <c:ptCount val="3"/>
                <c:pt idx="0">
                  <c:v>0.066</c:v>
                </c:pt>
                <c:pt idx="1">
                  <c:v>0.171</c:v>
                </c:pt>
                <c:pt idx="2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'Recorrido real'!$AD$31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Cd</c:v>
              </c:pt>
              <c:pt idx="1">
                <c:v>Ni</c:v>
              </c:pt>
              <c:pt idx="2">
                <c:v>Se</c:v>
              </c:pt>
            </c:strLit>
          </c:cat>
          <c:val>
            <c:numRef>
              <c:f>('Recorrido real'!$AD$20,'Recorrido real'!$AD$36,'Recorrido real'!$AD$44)</c:f>
              <c:numCache>
                <c:formatCode>General</c:formatCode>
                <c:ptCount val="3"/>
                <c:pt idx="0">
                  <c:v>0.049</c:v>
                </c:pt>
                <c:pt idx="1">
                  <c:v>0.196</c:v>
                </c:pt>
                <c:pt idx="2">
                  <c:v>0.008</c:v>
                </c:pt>
              </c:numCache>
            </c:numRef>
          </c:val>
        </c:ser>
        <c:ser>
          <c:idx val="2"/>
          <c:order val="2"/>
          <c:tx>
            <c:strRef>
              <c:f>'Recorrido real'!$AE$31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Cd</c:v>
              </c:pt>
              <c:pt idx="1">
                <c:v>Ni</c:v>
              </c:pt>
              <c:pt idx="2">
                <c:v>Se</c:v>
              </c:pt>
            </c:strLit>
          </c:cat>
          <c:val>
            <c:numRef>
              <c:f>('Recorrido real'!$AE$20,'Recorrido real'!$AE$36,'Recorrido real'!$AE$44)</c:f>
              <c:numCache>
                <c:formatCode>General</c:formatCode>
                <c:ptCount val="3"/>
                <c:pt idx="0">
                  <c:v>0.072</c:v>
                </c:pt>
                <c:pt idx="1">
                  <c:v>0.2</c:v>
                </c:pt>
                <c:pt idx="2">
                  <c:v>0.014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3087144"/>
        <c:axId val="2103090792"/>
      </c:barChart>
      <c:catAx>
        <c:axId val="210308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090792"/>
        <c:crosses val="autoZero"/>
        <c:auto val="1"/>
        <c:lblAlgn val="ctr"/>
        <c:lblOffset val="100"/>
        <c:noMultiLvlLbl val="0"/>
      </c:catAx>
      <c:valAx>
        <c:axId val="2103090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087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Diferencia</a:t>
            </a:r>
            <a:r>
              <a:rPr lang="es-ES" baseline="0"/>
              <a:t> de cantidad de FC y emisión de CO2 - Ambato real vs plano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'Real vs Plano'!$BC$4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FC</c:v>
              </c:pt>
              <c:pt idx="1">
                <c:v>CO2</c:v>
              </c:pt>
            </c:strLit>
          </c:cat>
          <c:val>
            <c:numRef>
              <c:f>'Real vs Plano'!$BC$19:$BC$20</c:f>
              <c:numCache>
                <c:formatCode>0.0</c:formatCode>
                <c:ptCount val="2"/>
                <c:pt idx="0">
                  <c:v>156.1800000000003</c:v>
                </c:pt>
                <c:pt idx="1">
                  <c:v>492.1000000000004</c:v>
                </c:pt>
              </c:numCache>
            </c:numRef>
          </c:val>
        </c:ser>
        <c:ser>
          <c:idx val="1"/>
          <c:order val="1"/>
          <c:tx>
            <c:strRef>
              <c:f>'Real vs Plano'!$BD$4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FC</c:v>
              </c:pt>
              <c:pt idx="1">
                <c:v>CO2</c:v>
              </c:pt>
            </c:strLit>
          </c:cat>
          <c:val>
            <c:numRef>
              <c:f>'Real vs Plano'!$BD$19:$BD$20</c:f>
              <c:numCache>
                <c:formatCode>0.0</c:formatCode>
                <c:ptCount val="2"/>
                <c:pt idx="0">
                  <c:v>196.6799999999994</c:v>
                </c:pt>
                <c:pt idx="1">
                  <c:v>619.7799999999988</c:v>
                </c:pt>
              </c:numCache>
            </c:numRef>
          </c:val>
        </c:ser>
        <c:ser>
          <c:idx val="2"/>
          <c:order val="2"/>
          <c:tx>
            <c:strRef>
              <c:f>'Real vs Plano'!$BE$4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FC</c:v>
              </c:pt>
              <c:pt idx="1">
                <c:v>CO2</c:v>
              </c:pt>
            </c:strLit>
          </c:cat>
          <c:val>
            <c:numRef>
              <c:f>'Real vs Plano'!$BE$19:$BE$20</c:f>
              <c:numCache>
                <c:formatCode>0.0</c:formatCode>
                <c:ptCount val="2"/>
                <c:pt idx="0">
                  <c:v>262.5799999999999</c:v>
                </c:pt>
                <c:pt idx="1">
                  <c:v>827.4000000000014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2363000"/>
        <c:axId val="2102366472"/>
      </c:barChart>
      <c:catAx>
        <c:axId val="2102363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366472"/>
        <c:crosses val="autoZero"/>
        <c:auto val="1"/>
        <c:lblAlgn val="ctr"/>
        <c:lblOffset val="100"/>
        <c:noMultiLvlLbl val="0"/>
      </c:catAx>
      <c:valAx>
        <c:axId val="210236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Diferencia en 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363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Diferencia</a:t>
            </a:r>
            <a:r>
              <a:rPr lang="es-ES" baseline="0"/>
              <a:t> en emisión de CO, VOC, NMVOC - Ambato real vs plano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'Real vs Plano'!$BC$4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CO</c:v>
              </c:pt>
              <c:pt idx="1">
                <c:v>VOC</c:v>
              </c:pt>
              <c:pt idx="2">
                <c:v>NMVOC</c:v>
              </c:pt>
            </c:strLit>
          </c:cat>
          <c:val>
            <c:numRef>
              <c:f>'Real vs Plano'!$BC$5:$BC$7</c:f>
              <c:numCache>
                <c:formatCode>0.0</c:formatCode>
                <c:ptCount val="3"/>
                <c:pt idx="0">
                  <c:v>0.77000000000001</c:v>
                </c:pt>
                <c:pt idx="1">
                  <c:v>-0.719999999999995</c:v>
                </c:pt>
                <c:pt idx="2">
                  <c:v>-0.719999999999999</c:v>
                </c:pt>
              </c:numCache>
            </c:numRef>
          </c:val>
        </c:ser>
        <c:ser>
          <c:idx val="1"/>
          <c:order val="1"/>
          <c:tx>
            <c:strRef>
              <c:f>'Real vs Plano'!$BD$4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CO</c:v>
              </c:pt>
              <c:pt idx="1">
                <c:v>VOC</c:v>
              </c:pt>
              <c:pt idx="2">
                <c:v>NMVOC</c:v>
              </c:pt>
            </c:strLit>
          </c:cat>
          <c:val>
            <c:numRef>
              <c:f>'Real vs Plano'!$BD$5:$BD$7</c:f>
              <c:numCache>
                <c:formatCode>0.0</c:formatCode>
                <c:ptCount val="3"/>
                <c:pt idx="0">
                  <c:v>1.689999999999998</c:v>
                </c:pt>
                <c:pt idx="1">
                  <c:v>-0.82</c:v>
                </c:pt>
                <c:pt idx="2">
                  <c:v>-0.82</c:v>
                </c:pt>
              </c:numCache>
            </c:numRef>
          </c:val>
        </c:ser>
        <c:ser>
          <c:idx val="2"/>
          <c:order val="2"/>
          <c:tx>
            <c:strRef>
              <c:f>'Real vs Plano'!$BE$4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CO</c:v>
              </c:pt>
              <c:pt idx="1">
                <c:v>VOC</c:v>
              </c:pt>
              <c:pt idx="2">
                <c:v>NMVOC</c:v>
              </c:pt>
            </c:strLit>
          </c:cat>
          <c:val>
            <c:numRef>
              <c:f>'Real vs Plano'!$BE$5:$BE$7</c:f>
              <c:numCache>
                <c:formatCode>0.0</c:formatCode>
                <c:ptCount val="3"/>
                <c:pt idx="0">
                  <c:v>0.880000000000002</c:v>
                </c:pt>
                <c:pt idx="1">
                  <c:v>-0.210000000000001</c:v>
                </c:pt>
                <c:pt idx="2">
                  <c:v>-0.17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2176888"/>
        <c:axId val="2102180360"/>
      </c:barChart>
      <c:catAx>
        <c:axId val="2102176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180360"/>
        <c:crosses val="autoZero"/>
        <c:auto val="1"/>
        <c:lblAlgn val="ctr"/>
        <c:lblOffset val="100"/>
        <c:noMultiLvlLbl val="0"/>
      </c:catAx>
      <c:valAx>
        <c:axId val="2102180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Diferencia en 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176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Diferencia emisión de NOx, NO, NO2 y N2O - Ambato real vs plano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'Real vs Plano'!$AW$4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4"/>
              <c:pt idx="0">
                <c:v>NOX</c:v>
              </c:pt>
              <c:pt idx="1">
                <c:v>NO</c:v>
              </c:pt>
              <c:pt idx="2">
                <c:v>NO2</c:v>
              </c:pt>
              <c:pt idx="3">
                <c:v>N2O</c:v>
              </c:pt>
            </c:strLit>
          </c:cat>
          <c:val>
            <c:numRef>
              <c:f>'Real vs Plano'!$BC$9:$BC$12</c:f>
              <c:numCache>
                <c:formatCode>0.0</c:formatCode>
                <c:ptCount val="4"/>
                <c:pt idx="0">
                  <c:v>8.159999999999996</c:v>
                </c:pt>
                <c:pt idx="1">
                  <c:v>7.280000000000001</c:v>
                </c:pt>
                <c:pt idx="2">
                  <c:v>0.939999999999998</c:v>
                </c:pt>
                <c:pt idx="3">
                  <c:v>0.939999999999998</c:v>
                </c:pt>
              </c:numCache>
            </c:numRef>
          </c:val>
        </c:ser>
        <c:ser>
          <c:idx val="1"/>
          <c:order val="1"/>
          <c:tx>
            <c:strRef>
              <c:f>'Real vs Plano'!$AX$4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4"/>
              <c:pt idx="0">
                <c:v>NOX</c:v>
              </c:pt>
              <c:pt idx="1">
                <c:v>NO</c:v>
              </c:pt>
              <c:pt idx="2">
                <c:v>NO2</c:v>
              </c:pt>
              <c:pt idx="3">
                <c:v>N2O</c:v>
              </c:pt>
            </c:strLit>
          </c:cat>
          <c:val>
            <c:numRef>
              <c:f>'Real vs Plano'!$BD$9:$BD$12</c:f>
              <c:numCache>
                <c:formatCode>0.0</c:formatCode>
                <c:ptCount val="4"/>
                <c:pt idx="0">
                  <c:v>9.439999999999997</c:v>
                </c:pt>
                <c:pt idx="1">
                  <c:v>8.419999999999987</c:v>
                </c:pt>
                <c:pt idx="2">
                  <c:v>1.02</c:v>
                </c:pt>
                <c:pt idx="3">
                  <c:v>1.02</c:v>
                </c:pt>
              </c:numCache>
            </c:numRef>
          </c:val>
        </c:ser>
        <c:ser>
          <c:idx val="2"/>
          <c:order val="2"/>
          <c:tx>
            <c:strRef>
              <c:f>'Real vs Plano'!$AY$4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4"/>
              <c:pt idx="0">
                <c:v>NOX</c:v>
              </c:pt>
              <c:pt idx="1">
                <c:v>NO</c:v>
              </c:pt>
              <c:pt idx="2">
                <c:v>NO2</c:v>
              </c:pt>
              <c:pt idx="3">
                <c:v>N2O</c:v>
              </c:pt>
            </c:strLit>
          </c:cat>
          <c:val>
            <c:numRef>
              <c:f>'Real vs Plano'!$BE$9:$BE$12</c:f>
              <c:numCache>
                <c:formatCode>0.0</c:formatCode>
                <c:ptCount val="4"/>
                <c:pt idx="0">
                  <c:v>6.72999999999999</c:v>
                </c:pt>
                <c:pt idx="1">
                  <c:v>5.960000000000008</c:v>
                </c:pt>
                <c:pt idx="2">
                  <c:v>0.770000000000003</c:v>
                </c:pt>
                <c:pt idx="3">
                  <c:v>0.770000000000003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2199384"/>
        <c:axId val="2102202856"/>
      </c:barChart>
      <c:catAx>
        <c:axId val="2102199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202856"/>
        <c:crosses val="autoZero"/>
        <c:auto val="1"/>
        <c:lblAlgn val="ctr"/>
        <c:lblOffset val="100"/>
        <c:noMultiLvlLbl val="0"/>
      </c:catAx>
      <c:valAx>
        <c:axId val="210220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Diferencia en</a:t>
                </a:r>
                <a:r>
                  <a:rPr lang="es-ES" baseline="0"/>
                  <a:t> cantidad emitida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199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CO, VOC y NMVOC - Ambato</a:t>
            </a:r>
            <a:r>
              <a:rPr lang="es-ES" baseline="0"/>
              <a:t> configuración plana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'Plano todo'!$S$15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CO</c:v>
              </c:pt>
              <c:pt idx="1">
                <c:v>VOC</c:v>
              </c:pt>
              <c:pt idx="2">
                <c:v>NMVOC</c:v>
              </c:pt>
            </c:strLit>
          </c:cat>
          <c:val>
            <c:numRef>
              <c:f>('Plano todo'!$S$12,'Plano todo'!$S$20,'Plano todo'!$S$28)</c:f>
              <c:numCache>
                <c:formatCode>0.00</c:formatCode>
                <c:ptCount val="3"/>
                <c:pt idx="0">
                  <c:v>57.99</c:v>
                </c:pt>
                <c:pt idx="1">
                  <c:v>17.65</c:v>
                </c:pt>
                <c:pt idx="2">
                  <c:v>15.5</c:v>
                </c:pt>
              </c:numCache>
            </c:numRef>
          </c:val>
        </c:ser>
        <c:ser>
          <c:idx val="1"/>
          <c:order val="1"/>
          <c:tx>
            <c:strRef>
              <c:f>'Plano todo'!$T$15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CO</c:v>
              </c:pt>
              <c:pt idx="1">
                <c:v>VOC</c:v>
              </c:pt>
              <c:pt idx="2">
                <c:v>NMVOC</c:v>
              </c:pt>
            </c:strLit>
          </c:cat>
          <c:val>
            <c:numRef>
              <c:f>('Plano todo'!$T$12,'Plano todo'!$T$20,'Plano todo'!$T$28)</c:f>
              <c:numCache>
                <c:formatCode>0.00</c:formatCode>
                <c:ptCount val="3"/>
                <c:pt idx="0">
                  <c:v>68.19</c:v>
                </c:pt>
                <c:pt idx="1">
                  <c:v>20.37</c:v>
                </c:pt>
                <c:pt idx="2">
                  <c:v>17.95</c:v>
                </c:pt>
              </c:numCache>
            </c:numRef>
          </c:val>
        </c:ser>
        <c:ser>
          <c:idx val="2"/>
          <c:order val="2"/>
          <c:tx>
            <c:strRef>
              <c:f>'Plano todo'!$Z$23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CO</c:v>
              </c:pt>
              <c:pt idx="1">
                <c:v>VOC</c:v>
              </c:pt>
              <c:pt idx="2">
                <c:v>NMVOC</c:v>
              </c:pt>
            </c:strLit>
          </c:cat>
          <c:val>
            <c:numRef>
              <c:f>('Plano todo'!$U$12,'Plano todo'!$U$20,'Plano todo'!$U$28)</c:f>
              <c:numCache>
                <c:formatCode>0.00</c:formatCode>
                <c:ptCount val="3"/>
                <c:pt idx="0">
                  <c:v>51.91</c:v>
                </c:pt>
                <c:pt idx="1">
                  <c:v>10.45</c:v>
                </c:pt>
                <c:pt idx="2">
                  <c:v>8.51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1601912"/>
        <c:axId val="2101605384"/>
      </c:barChart>
      <c:catAx>
        <c:axId val="210160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1605384"/>
        <c:crosses val="autoZero"/>
        <c:auto val="1"/>
        <c:lblAlgn val="ctr"/>
        <c:lblOffset val="100"/>
        <c:noMultiLvlLbl val="0"/>
      </c:catAx>
      <c:valAx>
        <c:axId val="210160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1601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Diferencia emisión</a:t>
            </a:r>
            <a:r>
              <a:rPr lang="es-ES" baseline="0"/>
              <a:t> material particulado y de carbón - Ambato real vs plano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'Real vs Plano'!$AW$4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4"/>
              <c:pt idx="0">
                <c:v>PM10</c:v>
              </c:pt>
              <c:pt idx="1">
                <c:v>Pmescape</c:v>
              </c:pt>
              <c:pt idx="2">
                <c:v>EC</c:v>
              </c:pt>
              <c:pt idx="3">
                <c:v>OM</c:v>
              </c:pt>
            </c:strLit>
          </c:cat>
          <c:val>
            <c:numRef>
              <c:f>'Real vs Plano'!$BC$15:$BC$18</c:f>
              <c:numCache>
                <c:formatCode>0.00</c:formatCode>
                <c:ptCount val="4"/>
                <c:pt idx="0">
                  <c:v>0.220000000000001</c:v>
                </c:pt>
                <c:pt idx="1">
                  <c:v>0.219999999999999</c:v>
                </c:pt>
                <c:pt idx="2">
                  <c:v>0.0900000000000007</c:v>
                </c:pt>
                <c:pt idx="3">
                  <c:v>0.0900000000000003</c:v>
                </c:pt>
              </c:numCache>
            </c:numRef>
          </c:val>
        </c:ser>
        <c:ser>
          <c:idx val="1"/>
          <c:order val="1"/>
          <c:tx>
            <c:strRef>
              <c:f>'Real vs Plano'!$AX$4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4"/>
              <c:pt idx="0">
                <c:v>PM10</c:v>
              </c:pt>
              <c:pt idx="1">
                <c:v>Pmescape</c:v>
              </c:pt>
              <c:pt idx="2">
                <c:v>EC</c:v>
              </c:pt>
              <c:pt idx="3">
                <c:v>OM</c:v>
              </c:pt>
            </c:strLit>
          </c:cat>
          <c:val>
            <c:numRef>
              <c:f>'Real vs Plano'!$BD$15:$BD$18</c:f>
              <c:numCache>
                <c:formatCode>0.00</c:formatCode>
                <c:ptCount val="4"/>
                <c:pt idx="0">
                  <c:v>0.229999999999999</c:v>
                </c:pt>
                <c:pt idx="1">
                  <c:v>0.26</c:v>
                </c:pt>
                <c:pt idx="2">
                  <c:v>0.109999999999999</c:v>
                </c:pt>
                <c:pt idx="3">
                  <c:v>0.100000000000001</c:v>
                </c:pt>
              </c:numCache>
            </c:numRef>
          </c:val>
        </c:ser>
        <c:ser>
          <c:idx val="2"/>
          <c:order val="2"/>
          <c:tx>
            <c:strRef>
              <c:f>'Real vs Plano'!$AY$4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4"/>
              <c:pt idx="0">
                <c:v>PM10</c:v>
              </c:pt>
              <c:pt idx="1">
                <c:v>Pmescape</c:v>
              </c:pt>
              <c:pt idx="2">
                <c:v>EC</c:v>
              </c:pt>
              <c:pt idx="3">
                <c:v>OM</c:v>
              </c:pt>
            </c:strLit>
          </c:cat>
          <c:val>
            <c:numRef>
              <c:f>'Real vs Plano'!$BE$15:$BE$18</c:f>
              <c:numCache>
                <c:formatCode>0.00</c:formatCode>
                <c:ptCount val="4"/>
                <c:pt idx="0">
                  <c:v>0.12</c:v>
                </c:pt>
                <c:pt idx="1">
                  <c:v>0.12</c:v>
                </c:pt>
                <c:pt idx="2">
                  <c:v>0.0700000000000003</c:v>
                </c:pt>
                <c:pt idx="3">
                  <c:v>0.0700000000000001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2257848"/>
        <c:axId val="2102261320"/>
      </c:barChart>
      <c:catAx>
        <c:axId val="2102257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261320"/>
        <c:crosses val="autoZero"/>
        <c:auto val="1"/>
        <c:lblAlgn val="ctr"/>
        <c:lblOffset val="100"/>
        <c:noMultiLvlLbl val="0"/>
      </c:catAx>
      <c:valAx>
        <c:axId val="2102261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Diferencia en</a:t>
                </a:r>
                <a:r>
                  <a:rPr lang="es-ES" baseline="0"/>
                  <a:t> cantidad emitida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257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CH4 y SO2 - Ambato configuración plana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'Plano todo'!$S$72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CH4</c:v>
              </c:pt>
              <c:pt idx="1">
                <c:v>SO2</c:v>
              </c:pt>
            </c:strLit>
          </c:cat>
          <c:val>
            <c:numRef>
              <c:f>('Plano todo'!$S$36,'Plano todo'!$S$77)</c:f>
              <c:numCache>
                <c:formatCode>0.00</c:formatCode>
                <c:ptCount val="2"/>
                <c:pt idx="0">
                  <c:v>2.14</c:v>
                </c:pt>
                <c:pt idx="1">
                  <c:v>4.24</c:v>
                </c:pt>
              </c:numCache>
            </c:numRef>
          </c:val>
        </c:ser>
        <c:ser>
          <c:idx val="1"/>
          <c:order val="1"/>
          <c:tx>
            <c:strRef>
              <c:f>'Plano todo'!$T$72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CH4</c:v>
              </c:pt>
              <c:pt idx="1">
                <c:v>SO2</c:v>
              </c:pt>
            </c:strLit>
          </c:cat>
          <c:val>
            <c:numRef>
              <c:f>('Plano todo'!$T$36,'Plano todo'!$T$77)</c:f>
              <c:numCache>
                <c:formatCode>0.00</c:formatCode>
                <c:ptCount val="2"/>
                <c:pt idx="0">
                  <c:v>2.42</c:v>
                </c:pt>
                <c:pt idx="1">
                  <c:v>5.07</c:v>
                </c:pt>
              </c:numCache>
            </c:numRef>
          </c:val>
        </c:ser>
        <c:ser>
          <c:idx val="2"/>
          <c:order val="2"/>
          <c:tx>
            <c:strRef>
              <c:f>'Plano todo'!$U$72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CH4</c:v>
              </c:pt>
              <c:pt idx="1">
                <c:v>SO2</c:v>
              </c:pt>
            </c:strLit>
          </c:cat>
          <c:val>
            <c:numRef>
              <c:f>('Plano todo'!$U$36,'Plano todo'!$U$77)</c:f>
              <c:numCache>
                <c:formatCode>0.00</c:formatCode>
                <c:ptCount val="2"/>
                <c:pt idx="0">
                  <c:v>1.92</c:v>
                </c:pt>
                <c:pt idx="1">
                  <c:v>5.27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1830184"/>
        <c:axId val="2101833656"/>
      </c:barChart>
      <c:catAx>
        <c:axId val="2101830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1833656"/>
        <c:crosses val="autoZero"/>
        <c:auto val="1"/>
        <c:lblAlgn val="ctr"/>
        <c:lblOffset val="100"/>
        <c:noMultiLvlLbl val="0"/>
      </c:catAx>
      <c:valAx>
        <c:axId val="2101833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1830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</a:t>
            </a:r>
            <a:r>
              <a:rPr lang="es-ES" baseline="0"/>
              <a:t> de NOx, NO y NO2 - Ambato configuración plana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'Plano todo'!$S$39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Nox</c:v>
              </c:pt>
              <c:pt idx="1">
                <c:v>NO</c:v>
              </c:pt>
              <c:pt idx="2">
                <c:v>NO2</c:v>
              </c:pt>
            </c:strLit>
          </c:cat>
          <c:val>
            <c:numRef>
              <c:f>('Plano todo'!$S$44,'Plano todo'!$S$52,'Plano todo'!$S$60)</c:f>
              <c:numCache>
                <c:formatCode>0.00</c:formatCode>
                <c:ptCount val="3"/>
                <c:pt idx="0">
                  <c:v>186.66</c:v>
                </c:pt>
                <c:pt idx="1">
                  <c:v>166.12</c:v>
                </c:pt>
                <c:pt idx="2">
                  <c:v>20.53</c:v>
                </c:pt>
              </c:numCache>
            </c:numRef>
          </c:val>
        </c:ser>
        <c:ser>
          <c:idx val="1"/>
          <c:order val="1"/>
          <c:tx>
            <c:strRef>
              <c:f>'Plano todo'!$T$39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Nox</c:v>
              </c:pt>
              <c:pt idx="1">
                <c:v>NO</c:v>
              </c:pt>
              <c:pt idx="2">
                <c:v>NO2</c:v>
              </c:pt>
            </c:strLit>
          </c:cat>
          <c:val>
            <c:numRef>
              <c:f>('Plano todo'!$T$44,'Plano todo'!$T$52,'Plano todo'!$T$60)</c:f>
              <c:numCache>
                <c:formatCode>0.00</c:formatCode>
                <c:ptCount val="3"/>
                <c:pt idx="0">
                  <c:v>221.19</c:v>
                </c:pt>
                <c:pt idx="1">
                  <c:v>196.86</c:v>
                </c:pt>
                <c:pt idx="2">
                  <c:v>24.33</c:v>
                </c:pt>
              </c:numCache>
            </c:numRef>
          </c:val>
        </c:ser>
        <c:ser>
          <c:idx val="2"/>
          <c:order val="2"/>
          <c:tx>
            <c:strRef>
              <c:f>'Plano todo'!$U$39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Nox</c:v>
              </c:pt>
              <c:pt idx="1">
                <c:v>NO</c:v>
              </c:pt>
              <c:pt idx="2">
                <c:v>NO2</c:v>
              </c:pt>
            </c:strLit>
          </c:cat>
          <c:val>
            <c:numRef>
              <c:f>('Plano todo'!$U$44,'Plano todo'!$U$52,'Plano todo'!$U$60)</c:f>
              <c:numCache>
                <c:formatCode>0.00</c:formatCode>
                <c:ptCount val="3"/>
                <c:pt idx="0">
                  <c:v>181.01</c:v>
                </c:pt>
                <c:pt idx="1">
                  <c:v>159.26</c:v>
                </c:pt>
                <c:pt idx="2">
                  <c:v>21.76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2159816"/>
        <c:axId val="2102163288"/>
      </c:barChart>
      <c:catAx>
        <c:axId val="2102159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163288"/>
        <c:crosses val="autoZero"/>
        <c:auto val="1"/>
        <c:lblAlgn val="ctr"/>
        <c:lblOffset val="100"/>
        <c:noMultiLvlLbl val="0"/>
      </c:catAx>
      <c:valAx>
        <c:axId val="2102163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159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N2O y NH3 - Ambato configuración plana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'Plano todo'!$S$72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N20</c:v>
              </c:pt>
              <c:pt idx="1">
                <c:v>NH3</c:v>
              </c:pt>
            </c:strLit>
          </c:cat>
          <c:val>
            <c:numRef>
              <c:f>('Plano todo'!$S$68,'Plano todo'!$S$85)</c:f>
              <c:numCache>
                <c:formatCode>0.000</c:formatCode>
                <c:ptCount val="2"/>
                <c:pt idx="0" formatCode="0.00">
                  <c:v>0.27</c:v>
                </c:pt>
                <c:pt idx="1">
                  <c:v>0.04</c:v>
                </c:pt>
              </c:numCache>
            </c:numRef>
          </c:val>
        </c:ser>
        <c:ser>
          <c:idx val="1"/>
          <c:order val="1"/>
          <c:tx>
            <c:strRef>
              <c:f>'Plano todo'!$T$72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N20</c:v>
              </c:pt>
              <c:pt idx="1">
                <c:v>NH3</c:v>
              </c:pt>
            </c:strLit>
          </c:cat>
          <c:val>
            <c:numRef>
              <c:f>('Plano todo'!$T$68,'Plano todo'!$T$85)</c:f>
              <c:numCache>
                <c:formatCode>0.000</c:formatCode>
                <c:ptCount val="2"/>
                <c:pt idx="0" formatCode="0.00">
                  <c:v>0.31</c:v>
                </c:pt>
                <c:pt idx="1">
                  <c:v>0.039</c:v>
                </c:pt>
              </c:numCache>
            </c:numRef>
          </c:val>
        </c:ser>
        <c:ser>
          <c:idx val="2"/>
          <c:order val="2"/>
          <c:tx>
            <c:strRef>
              <c:f>'Plano todo'!$U$72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N20</c:v>
              </c:pt>
              <c:pt idx="1">
                <c:v>NH3</c:v>
              </c:pt>
            </c:strLit>
          </c:cat>
          <c:val>
            <c:numRef>
              <c:f>('Plano todo'!$U$68,'Plano todo'!$U$85)</c:f>
              <c:numCache>
                <c:formatCode>0.000</c:formatCode>
                <c:ptCount val="2"/>
                <c:pt idx="0" formatCode="0.00">
                  <c:v>0.16</c:v>
                </c:pt>
                <c:pt idx="1">
                  <c:v>0.049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79849288"/>
        <c:axId val="2088287832"/>
      </c:barChart>
      <c:catAx>
        <c:axId val="207984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88287832"/>
        <c:crosses val="autoZero"/>
        <c:auto val="1"/>
        <c:lblAlgn val="ctr"/>
        <c:lblOffset val="100"/>
        <c:noMultiLvlLbl val="0"/>
      </c:catAx>
      <c:valAx>
        <c:axId val="2088287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7984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</a:t>
            </a:r>
            <a:r>
              <a:rPr lang="es-ES" baseline="0"/>
              <a:t> de material particulado y de carbón - Ambato configuración plana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'Plano todo'!$X$15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PM2.5</c:v>
              </c:pt>
              <c:pt idx="1">
                <c:v>PM10</c:v>
              </c:pt>
              <c:pt idx="2">
                <c:v>Pmescape</c:v>
              </c:pt>
              <c:pt idx="3">
                <c:v>EC</c:v>
              </c:pt>
              <c:pt idx="4">
                <c:v>OM</c:v>
              </c:pt>
            </c:strLit>
          </c:cat>
          <c:val>
            <c:numRef>
              <c:f>('Plano todo'!$X$20,'Plano todo'!$X$28,'Plano todo'!$X$36,'Plano todo'!$X$44,'Plano todo'!$X$52)</c:f>
              <c:numCache>
                <c:formatCode>0.00</c:formatCode>
                <c:ptCount val="5"/>
                <c:pt idx="0">
                  <c:v>8.78</c:v>
                </c:pt>
                <c:pt idx="1">
                  <c:v>9.379999999999998</c:v>
                </c:pt>
                <c:pt idx="2">
                  <c:v>8.23</c:v>
                </c:pt>
                <c:pt idx="3">
                  <c:v>4.46</c:v>
                </c:pt>
                <c:pt idx="4">
                  <c:v>2.97</c:v>
                </c:pt>
              </c:numCache>
            </c:numRef>
          </c:val>
        </c:ser>
        <c:ser>
          <c:idx val="1"/>
          <c:order val="1"/>
          <c:tx>
            <c:strRef>
              <c:f>'Plano todo'!$Y$15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PM2.5</c:v>
              </c:pt>
              <c:pt idx="1">
                <c:v>PM10</c:v>
              </c:pt>
              <c:pt idx="2">
                <c:v>Pmescape</c:v>
              </c:pt>
              <c:pt idx="3">
                <c:v>EC</c:v>
              </c:pt>
              <c:pt idx="4">
                <c:v>OM</c:v>
              </c:pt>
            </c:strLit>
          </c:cat>
          <c:val>
            <c:numRef>
              <c:f>('Plano todo'!$Y$20,'Plano todo'!$Y$28,'Plano todo'!$Y$36,'Plano todo'!$Y$44,'Plano todo'!$Y$52)</c:f>
              <c:numCache>
                <c:formatCode>0.00</c:formatCode>
                <c:ptCount val="5"/>
                <c:pt idx="0">
                  <c:v>9.53</c:v>
                </c:pt>
                <c:pt idx="1">
                  <c:v>10.25</c:v>
                </c:pt>
                <c:pt idx="2">
                  <c:v>8.85</c:v>
                </c:pt>
                <c:pt idx="3">
                  <c:v>4.8</c:v>
                </c:pt>
                <c:pt idx="4">
                  <c:v>3.19</c:v>
                </c:pt>
              </c:numCache>
            </c:numRef>
          </c:val>
        </c:ser>
        <c:ser>
          <c:idx val="2"/>
          <c:order val="2"/>
          <c:tx>
            <c:strRef>
              <c:f>'Plano todo'!$Z$15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PM2.5</c:v>
              </c:pt>
              <c:pt idx="1">
                <c:v>PM10</c:v>
              </c:pt>
              <c:pt idx="2">
                <c:v>Pmescape</c:v>
              </c:pt>
              <c:pt idx="3">
                <c:v>EC</c:v>
              </c:pt>
              <c:pt idx="4">
                <c:v>OM</c:v>
              </c:pt>
            </c:strLit>
          </c:cat>
          <c:val>
            <c:numRef>
              <c:f>('Plano todo'!$Z$20,'Plano todo'!$Z$28,'Plano todo'!$Z$36,'Plano todo'!$Z$44,'Plano todo'!$Z$52)</c:f>
              <c:numCache>
                <c:formatCode>0.00</c:formatCode>
                <c:ptCount val="5"/>
                <c:pt idx="0">
                  <c:v>4.78</c:v>
                </c:pt>
                <c:pt idx="1">
                  <c:v>5.58</c:v>
                </c:pt>
                <c:pt idx="2">
                  <c:v>4.04</c:v>
                </c:pt>
                <c:pt idx="3">
                  <c:v>2.69</c:v>
                </c:pt>
                <c:pt idx="4">
                  <c:v>0.99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069890504"/>
        <c:axId val="2069893976"/>
      </c:barChart>
      <c:catAx>
        <c:axId val="2069890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9893976"/>
        <c:crosses val="autoZero"/>
        <c:auto val="1"/>
        <c:lblAlgn val="ctr"/>
        <c:lblOffset val="100"/>
        <c:noMultiLvlLbl val="0"/>
      </c:catAx>
      <c:valAx>
        <c:axId val="2069893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9890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Plomo,</a:t>
            </a:r>
            <a:r>
              <a:rPr lang="es-ES" baseline="0"/>
              <a:t> Cobre y Zinc </a:t>
            </a:r>
            <a:r>
              <a:rPr lang="es-ES"/>
              <a:t>- Ambato configuración plana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'Plano todo'!$AC$39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Pb</c:v>
              </c:pt>
              <c:pt idx="1">
                <c:v>Cu</c:v>
              </c:pt>
              <c:pt idx="2">
                <c:v>Zn</c:v>
              </c:pt>
            </c:strLit>
          </c:cat>
          <c:val>
            <c:numRef>
              <c:f>('Plano todo'!$AC$12,'Plano todo'!$AC$28,'Plano todo'!$AC$52)</c:f>
              <c:numCache>
                <c:formatCode>0.00</c:formatCode>
                <c:ptCount val="3"/>
                <c:pt idx="0">
                  <c:v>2.32</c:v>
                </c:pt>
                <c:pt idx="1">
                  <c:v>17.3</c:v>
                </c:pt>
                <c:pt idx="2" formatCode="0.000">
                  <c:v>12.69522392</c:v>
                </c:pt>
              </c:numCache>
            </c:numRef>
          </c:val>
        </c:ser>
        <c:ser>
          <c:idx val="1"/>
          <c:order val="1"/>
          <c:tx>
            <c:strRef>
              <c:f>'Plano todo'!$AD$39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Pb</c:v>
              </c:pt>
              <c:pt idx="1">
                <c:v>Cu</c:v>
              </c:pt>
              <c:pt idx="2">
                <c:v>Zn</c:v>
              </c:pt>
            </c:strLit>
          </c:cat>
          <c:val>
            <c:numRef>
              <c:f>('Plano todo'!$AD$12,'Plano todo'!$AD$28,'Plano todo'!$AD$52)</c:f>
              <c:numCache>
                <c:formatCode>0.00</c:formatCode>
                <c:ptCount val="3"/>
                <c:pt idx="0">
                  <c:v>2.81</c:v>
                </c:pt>
                <c:pt idx="1">
                  <c:v>20.99</c:v>
                </c:pt>
                <c:pt idx="2" formatCode="0.000">
                  <c:v>15.26</c:v>
                </c:pt>
              </c:numCache>
            </c:numRef>
          </c:val>
        </c:ser>
        <c:ser>
          <c:idx val="2"/>
          <c:order val="2"/>
          <c:tx>
            <c:strRef>
              <c:f>'Plano todo'!$AE$39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Pb</c:v>
              </c:pt>
              <c:pt idx="1">
                <c:v>Cu</c:v>
              </c:pt>
              <c:pt idx="2">
                <c:v>Zn</c:v>
              </c:pt>
            </c:strLit>
          </c:cat>
          <c:val>
            <c:numRef>
              <c:f>('Plano todo'!$AE$12,'Plano todo'!$AE$28,'Plano todo'!$AE$52)</c:f>
              <c:numCache>
                <c:formatCode>0.00</c:formatCode>
                <c:ptCount val="3"/>
                <c:pt idx="0">
                  <c:v>3.07</c:v>
                </c:pt>
                <c:pt idx="1">
                  <c:v>23.18</c:v>
                </c:pt>
                <c:pt idx="2" formatCode="0.000">
                  <c:v>15.94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2773320"/>
        <c:axId val="2102776792"/>
      </c:barChart>
      <c:catAx>
        <c:axId val="2102773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776792"/>
        <c:crosses val="autoZero"/>
        <c:auto val="1"/>
        <c:lblAlgn val="ctr"/>
        <c:lblOffset val="100"/>
        <c:noMultiLvlLbl val="0"/>
      </c:catAx>
      <c:valAx>
        <c:axId val="2102776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</a:t>
                </a:r>
                <a:r>
                  <a:rPr lang="es-ES" baseline="0"/>
                  <a:t> emitida (kg)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773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Emisión de Cadmio, Níquel</a:t>
            </a:r>
            <a:r>
              <a:rPr lang="es-ES" baseline="0"/>
              <a:t> y Selenio - Ambato configuración plana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'Plano todo'!$AC$31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Cd</c:v>
              </c:pt>
              <c:pt idx="1">
                <c:v>Ni</c:v>
              </c:pt>
              <c:pt idx="2">
                <c:v>Se</c:v>
              </c:pt>
            </c:strLit>
          </c:cat>
          <c:val>
            <c:numRef>
              <c:f>('Plano todo'!$AC$20,'Plano todo'!$AC$36,'Plano todo'!$AC$44)</c:f>
              <c:numCache>
                <c:formatCode>0.0000</c:formatCode>
                <c:ptCount val="3"/>
                <c:pt idx="0" formatCode="0.000">
                  <c:v>0.049</c:v>
                </c:pt>
                <c:pt idx="1">
                  <c:v>0.158</c:v>
                </c:pt>
                <c:pt idx="2">
                  <c:v>0.012</c:v>
                </c:pt>
              </c:numCache>
            </c:numRef>
          </c:val>
        </c:ser>
        <c:ser>
          <c:idx val="1"/>
          <c:order val="1"/>
          <c:tx>
            <c:strRef>
              <c:f>'Plano todo'!$AD$31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Cd</c:v>
              </c:pt>
              <c:pt idx="1">
                <c:v>Ni</c:v>
              </c:pt>
              <c:pt idx="2">
                <c:v>Se</c:v>
              </c:pt>
            </c:strLit>
          </c:cat>
          <c:val>
            <c:numRef>
              <c:f>('Plano todo'!$AD$20,'Plano todo'!$AD$36,'Plano todo'!$AD$44)</c:f>
              <c:numCache>
                <c:formatCode>0.0000</c:formatCode>
                <c:ptCount val="3"/>
                <c:pt idx="0" formatCode="0.000">
                  <c:v>0.059</c:v>
                </c:pt>
                <c:pt idx="1">
                  <c:v>0.191</c:v>
                </c:pt>
                <c:pt idx="2">
                  <c:v>0.013</c:v>
                </c:pt>
              </c:numCache>
            </c:numRef>
          </c:val>
        </c:ser>
        <c:ser>
          <c:idx val="2"/>
          <c:order val="2"/>
          <c:tx>
            <c:strRef>
              <c:f>'Plano todo'!$AE$31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3"/>
              <c:pt idx="0">
                <c:v>Cd</c:v>
              </c:pt>
              <c:pt idx="1">
                <c:v>Ni</c:v>
              </c:pt>
              <c:pt idx="2">
                <c:v>Se</c:v>
              </c:pt>
            </c:strLit>
          </c:cat>
          <c:val>
            <c:numRef>
              <c:f>('Plano todo'!$AE$20,'Plano todo'!$AE$36,'Plano todo'!$AE$44)</c:f>
              <c:numCache>
                <c:formatCode>0.0000</c:formatCode>
                <c:ptCount val="3"/>
                <c:pt idx="0" formatCode="0.000">
                  <c:v>0.061</c:v>
                </c:pt>
                <c:pt idx="1">
                  <c:v>0.206</c:v>
                </c:pt>
                <c:pt idx="2">
                  <c:v>0.016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2841768"/>
        <c:axId val="2102845176"/>
      </c:barChart>
      <c:catAx>
        <c:axId val="2102841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845176"/>
        <c:crosses val="autoZero"/>
        <c:auto val="1"/>
        <c:lblAlgn val="ctr"/>
        <c:lblOffset val="100"/>
        <c:noMultiLvlLbl val="0"/>
      </c:catAx>
      <c:valAx>
        <c:axId val="2102845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Cantidad emitida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2841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Consumo</a:t>
            </a:r>
            <a:r>
              <a:rPr lang="es-ES" baseline="0"/>
              <a:t> de combustible y emisiones de CO2 - Ambato configuración real</a:t>
            </a:r>
            <a:endParaRPr lang="es-E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'Recorrido real'!$X$55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FC</c:v>
              </c:pt>
              <c:pt idx="1">
                <c:v>CO2</c:v>
              </c:pt>
            </c:strLit>
          </c:cat>
          <c:val>
            <c:numRef>
              <c:f>('Recorrido real'!$X$60,'Recorrido real'!$X$68)</c:f>
              <c:numCache>
                <c:formatCode>General</c:formatCode>
                <c:ptCount val="2"/>
                <c:pt idx="0">
                  <c:v>4867.1</c:v>
                </c:pt>
                <c:pt idx="1">
                  <c:v>15367.2</c:v>
                </c:pt>
              </c:numCache>
            </c:numRef>
          </c:val>
        </c:ser>
        <c:ser>
          <c:idx val="1"/>
          <c:order val="1"/>
          <c:tx>
            <c:strRef>
              <c:f>'Recorrido real'!$Y$55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FC</c:v>
              </c:pt>
              <c:pt idx="1">
                <c:v>CO2</c:v>
              </c:pt>
            </c:strLit>
          </c:cat>
          <c:val>
            <c:numRef>
              <c:f>('Recorrido real'!$Y$60,'Recorrido real'!$Y$68)</c:f>
              <c:numCache>
                <c:formatCode>General</c:formatCode>
                <c:ptCount val="2"/>
                <c:pt idx="0">
                  <c:v>5827.94</c:v>
                </c:pt>
                <c:pt idx="1">
                  <c:v>18399.07</c:v>
                </c:pt>
              </c:numCache>
            </c:numRef>
          </c:val>
        </c:ser>
        <c:ser>
          <c:idx val="2"/>
          <c:order val="2"/>
          <c:tx>
            <c:strRef>
              <c:f>'Recorrido real'!$Z$55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pt idx="0">
                <c:v>FC</c:v>
              </c:pt>
              <c:pt idx="1">
                <c:v>CO2</c:v>
              </c:pt>
            </c:strLit>
          </c:cat>
          <c:val>
            <c:numRef>
              <c:f>('Recorrido real'!$Z$60,'Recorrido real'!$Z$68)</c:f>
              <c:numCache>
                <c:formatCode>General</c:formatCode>
                <c:ptCount val="2"/>
                <c:pt idx="0">
                  <c:v>5963.55</c:v>
                </c:pt>
                <c:pt idx="1">
                  <c:v>18814.54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103796664"/>
        <c:axId val="2103800200"/>
      </c:barChart>
      <c:catAx>
        <c:axId val="2103796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800200"/>
        <c:crosses val="autoZero"/>
        <c:auto val="1"/>
        <c:lblAlgn val="ctr"/>
        <c:lblOffset val="100"/>
        <c:noMultiLvlLbl val="0"/>
      </c:catAx>
      <c:valAx>
        <c:axId val="2103800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Consumo de combustible, emisión</a:t>
                </a:r>
                <a:r>
                  <a:rPr lang="es-ES" baseline="0"/>
                  <a:t> CO (t)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03796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2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9193696" cy="5604565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8781" cy="6072187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000" cy="562000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AE85"/>
  <sheetViews>
    <sheetView topLeftCell="O64" workbookViewId="0">
      <selection activeCell="S2" sqref="R2:AE85"/>
    </sheetView>
  </sheetViews>
  <sheetFormatPr baseColWidth="10" defaultRowHeight="14" x14ac:dyDescent="0"/>
  <cols>
    <col min="2" max="2" width="29.6640625" bestFit="1" customWidth="1"/>
    <col min="5" max="10" width="15.6640625" customWidth="1"/>
    <col min="12" max="12" width="13" bestFit="1" customWidth="1"/>
    <col min="15" max="15" width="23.6640625" bestFit="1" customWidth="1"/>
    <col min="19" max="20" width="12.5" bestFit="1" customWidth="1"/>
    <col min="21" max="21" width="11.5" bestFit="1" customWidth="1"/>
  </cols>
  <sheetData>
    <row r="2" spans="2:31">
      <c r="S2" s="39" t="s">
        <v>95</v>
      </c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2:31" ht="15" thickBot="1"/>
    <row r="4" spans="2:31" ht="15" thickBot="1">
      <c r="B4" s="39" t="s">
        <v>14</v>
      </c>
      <c r="C4" s="39"/>
      <c r="E4" s="5"/>
      <c r="F4" s="41" t="s">
        <v>9</v>
      </c>
      <c r="G4" s="42"/>
      <c r="H4" s="42"/>
      <c r="I4" s="43"/>
      <c r="J4" s="5"/>
      <c r="L4" s="39" t="s">
        <v>7</v>
      </c>
      <c r="M4" s="39"/>
      <c r="N4" s="39"/>
      <c r="O4" s="39"/>
      <c r="R4" s="39" t="s">
        <v>55</v>
      </c>
      <c r="S4" s="39"/>
      <c r="T4" s="39"/>
      <c r="U4" s="39"/>
      <c r="V4" s="39"/>
      <c r="W4" s="39"/>
      <c r="X4" s="39"/>
      <c r="Y4" s="39"/>
      <c r="Z4" s="39"/>
      <c r="AB4" s="39" t="s">
        <v>56</v>
      </c>
      <c r="AC4" s="39"/>
      <c r="AD4" s="39"/>
      <c r="AE4" s="39"/>
    </row>
    <row r="5" spans="2:31">
      <c r="B5" s="3" t="s">
        <v>13</v>
      </c>
      <c r="C5" s="2">
        <v>25.6</v>
      </c>
      <c r="E5" s="1"/>
      <c r="J5" s="1"/>
      <c r="L5" s="3"/>
      <c r="M5" s="3">
        <v>2000</v>
      </c>
      <c r="N5" s="3">
        <v>2007</v>
      </c>
      <c r="O5" s="3">
        <v>2015</v>
      </c>
    </row>
    <row r="6" spans="2:31">
      <c r="B6" s="3" t="s">
        <v>15</v>
      </c>
      <c r="C6" s="2">
        <f>C5*2</f>
        <v>51.2</v>
      </c>
      <c r="E6" s="1"/>
      <c r="F6" s="39" t="s">
        <v>10</v>
      </c>
      <c r="G6" s="39"/>
      <c r="H6" s="39"/>
      <c r="I6" s="39"/>
      <c r="J6" s="1"/>
      <c r="L6" s="3" t="s">
        <v>6</v>
      </c>
      <c r="M6" s="2">
        <f>G8+G15+G22</f>
        <v>115</v>
      </c>
      <c r="N6" s="2">
        <f t="shared" ref="N6:O9" si="0">H8+H15+H22</f>
        <v>125</v>
      </c>
      <c r="O6" s="2">
        <f t="shared" si="0"/>
        <v>0</v>
      </c>
      <c r="R6" s="39" t="s">
        <v>38</v>
      </c>
      <c r="S6" s="39"/>
      <c r="T6" s="39"/>
      <c r="U6" s="39"/>
      <c r="W6" s="39" t="s">
        <v>46</v>
      </c>
      <c r="X6" s="39"/>
      <c r="Y6" s="39"/>
      <c r="Z6" s="39"/>
      <c r="AB6" s="39" t="s">
        <v>57</v>
      </c>
      <c r="AC6" s="39"/>
      <c r="AD6" s="39"/>
      <c r="AE6" s="39"/>
    </row>
    <row r="7" spans="2:31">
      <c r="B7" s="3" t="s">
        <v>17</v>
      </c>
      <c r="C7" s="2">
        <v>1.5</v>
      </c>
      <c r="E7" s="1"/>
      <c r="F7" s="3"/>
      <c r="G7" s="3">
        <v>2000</v>
      </c>
      <c r="H7" s="3">
        <v>2007</v>
      </c>
      <c r="I7" s="3">
        <v>2015</v>
      </c>
      <c r="J7" s="1"/>
      <c r="L7" s="3" t="s">
        <v>3</v>
      </c>
      <c r="M7" s="2">
        <f>G9+G16+G23</f>
        <v>82</v>
      </c>
      <c r="N7" s="2">
        <f t="shared" si="0"/>
        <v>65</v>
      </c>
      <c r="O7" s="2">
        <f t="shared" si="0"/>
        <v>31</v>
      </c>
      <c r="R7" s="3"/>
      <c r="S7" s="3">
        <v>2000</v>
      </c>
      <c r="T7" s="3">
        <v>2007</v>
      </c>
      <c r="U7" s="3">
        <v>2015</v>
      </c>
      <c r="W7" s="3"/>
      <c r="X7" s="3">
        <v>2000</v>
      </c>
      <c r="Y7" s="3">
        <v>2007</v>
      </c>
      <c r="Z7" s="3">
        <v>2015</v>
      </c>
      <c r="AB7" s="3"/>
      <c r="AC7" s="3">
        <v>2000</v>
      </c>
      <c r="AD7" s="3">
        <v>2007</v>
      </c>
      <c r="AE7" s="3">
        <v>2015</v>
      </c>
    </row>
    <row r="8" spans="2:31">
      <c r="B8" s="3" t="s">
        <v>18</v>
      </c>
      <c r="C8" s="2">
        <f>C7*2</f>
        <v>3</v>
      </c>
      <c r="E8" s="1"/>
      <c r="F8" s="3" t="s">
        <v>6</v>
      </c>
      <c r="G8" s="2">
        <v>0</v>
      </c>
      <c r="H8" s="2">
        <v>0</v>
      </c>
      <c r="I8" s="2">
        <v>0</v>
      </c>
      <c r="J8" s="1"/>
      <c r="L8" s="3" t="s">
        <v>4</v>
      </c>
      <c r="M8" s="2">
        <f>G10+G17+G24</f>
        <v>0</v>
      </c>
      <c r="N8" s="2">
        <f t="shared" si="0"/>
        <v>49</v>
      </c>
      <c r="O8" s="2">
        <f t="shared" si="0"/>
        <v>136</v>
      </c>
      <c r="R8" s="3" t="s">
        <v>6</v>
      </c>
      <c r="S8" s="8">
        <v>43.26</v>
      </c>
      <c r="T8" s="8">
        <v>48.08</v>
      </c>
      <c r="U8" s="8" t="s">
        <v>93</v>
      </c>
      <c r="W8" s="3" t="s">
        <v>6</v>
      </c>
      <c r="X8" s="31">
        <v>0.02</v>
      </c>
      <c r="Y8" s="31">
        <v>0.02</v>
      </c>
      <c r="Z8" s="30" t="s">
        <v>93</v>
      </c>
      <c r="AB8" s="3" t="s">
        <v>6</v>
      </c>
      <c r="AC8" s="8">
        <v>1.36</v>
      </c>
      <c r="AD8" s="8">
        <v>1.48</v>
      </c>
      <c r="AE8" s="8" t="s">
        <v>93</v>
      </c>
    </row>
    <row r="9" spans="2:31">
      <c r="B9" s="3" t="s">
        <v>16</v>
      </c>
      <c r="C9" s="8">
        <v>4.6666999999999996</v>
      </c>
      <c r="F9" s="3" t="s">
        <v>3</v>
      </c>
      <c r="G9" s="2">
        <v>35</v>
      </c>
      <c r="H9" s="2">
        <v>35</v>
      </c>
      <c r="I9" s="2">
        <v>0</v>
      </c>
      <c r="L9" s="3" t="s">
        <v>5</v>
      </c>
      <c r="M9" s="2">
        <f>G11+G18+G25</f>
        <v>0</v>
      </c>
      <c r="N9" s="2">
        <f t="shared" si="0"/>
        <v>0</v>
      </c>
      <c r="O9" s="2">
        <f t="shared" si="0"/>
        <v>97</v>
      </c>
      <c r="R9" s="3" t="s">
        <v>3</v>
      </c>
      <c r="S9" s="8">
        <v>14.73</v>
      </c>
      <c r="T9" s="8">
        <v>11.94</v>
      </c>
      <c r="U9" s="8">
        <v>6.49</v>
      </c>
      <c r="W9" s="3" t="s">
        <v>3</v>
      </c>
      <c r="X9" s="31">
        <v>0.02</v>
      </c>
      <c r="Y9" s="31">
        <v>0.01</v>
      </c>
      <c r="Z9" s="31">
        <v>6.0000000000000001E-3</v>
      </c>
      <c r="AB9" s="3" t="s">
        <v>3</v>
      </c>
      <c r="AC9" s="8">
        <v>0.96</v>
      </c>
      <c r="AD9" s="8">
        <v>0.76</v>
      </c>
      <c r="AE9" s="8">
        <v>0.36</v>
      </c>
    </row>
    <row r="10" spans="2:31">
      <c r="B10" s="3" t="s">
        <v>1</v>
      </c>
      <c r="C10" s="9">
        <f>C6*C9</f>
        <v>238.93503999999999</v>
      </c>
      <c r="F10" s="3" t="s">
        <v>4</v>
      </c>
      <c r="G10" s="2">
        <v>0</v>
      </c>
      <c r="H10" s="2">
        <v>12</v>
      </c>
      <c r="I10" s="2">
        <v>16</v>
      </c>
      <c r="L10" s="4" t="s">
        <v>63</v>
      </c>
      <c r="M10" s="4">
        <f>M6+M7+M8+M9</f>
        <v>197</v>
      </c>
      <c r="N10" s="4">
        <f>N6+N7+N8+N9</f>
        <v>239</v>
      </c>
      <c r="O10" s="4">
        <f>O6+O7+O8+O9</f>
        <v>264</v>
      </c>
      <c r="R10" s="3" t="s">
        <v>4</v>
      </c>
      <c r="S10" s="8" t="s">
        <v>93</v>
      </c>
      <c r="T10" s="8">
        <v>8.17</v>
      </c>
      <c r="U10" s="8">
        <v>25.83</v>
      </c>
      <c r="W10" s="3" t="s">
        <v>4</v>
      </c>
      <c r="X10" s="30" t="s">
        <v>93</v>
      </c>
      <c r="Y10" s="31">
        <v>8.9999999999999993E-3</v>
      </c>
      <c r="Z10" s="31">
        <v>2.5000000000000001E-2</v>
      </c>
      <c r="AB10" s="3" t="s">
        <v>4</v>
      </c>
      <c r="AC10" s="8" t="s">
        <v>93</v>
      </c>
      <c r="AD10" s="8">
        <v>0.56999999999999995</v>
      </c>
      <c r="AE10" s="8">
        <v>1.58</v>
      </c>
    </row>
    <row r="11" spans="2:31">
      <c r="B11" s="3" t="s">
        <v>64</v>
      </c>
      <c r="C11" s="9">
        <f>C10*5</f>
        <v>1194.6751999999999</v>
      </c>
      <c r="F11" s="3" t="s">
        <v>5</v>
      </c>
      <c r="G11" s="2">
        <v>0</v>
      </c>
      <c r="H11" s="2">
        <v>0</v>
      </c>
      <c r="I11" s="2">
        <v>35</v>
      </c>
      <c r="R11" s="3" t="s">
        <v>5</v>
      </c>
      <c r="S11" s="8" t="s">
        <v>93</v>
      </c>
      <c r="T11" s="8" t="s">
        <v>93</v>
      </c>
      <c r="U11" s="8">
        <v>19.59</v>
      </c>
      <c r="W11" s="3" t="s">
        <v>5</v>
      </c>
      <c r="X11" s="30" t="s">
        <v>93</v>
      </c>
      <c r="Y11" s="30" t="s">
        <v>93</v>
      </c>
      <c r="Z11" s="31">
        <v>1.7999999999999999E-2</v>
      </c>
      <c r="AB11" s="3" t="s">
        <v>5</v>
      </c>
      <c r="AC11" s="8" t="s">
        <v>93</v>
      </c>
      <c r="AD11" s="8" t="s">
        <v>93</v>
      </c>
      <c r="AE11" s="8">
        <v>1.1299999999999999</v>
      </c>
    </row>
    <row r="12" spans="2:31">
      <c r="B12" s="3" t="s">
        <v>0</v>
      </c>
      <c r="C12" s="9">
        <f>C11*52.14</f>
        <v>62290.364927999995</v>
      </c>
      <c r="L12" s="39" t="s">
        <v>20</v>
      </c>
      <c r="M12" s="39"/>
      <c r="N12" s="39"/>
      <c r="O12" s="39"/>
      <c r="R12" s="4" t="s">
        <v>8</v>
      </c>
      <c r="S12" s="8">
        <f>SUM(S8:S11)</f>
        <v>57.989999999999995</v>
      </c>
      <c r="T12" s="8">
        <f>SUM(T8:T11)</f>
        <v>68.19</v>
      </c>
      <c r="U12" s="8">
        <f>SUM(U8:U11)</f>
        <v>51.91</v>
      </c>
      <c r="W12" s="4" t="s">
        <v>8</v>
      </c>
      <c r="X12" s="31">
        <f>SUM(X8:X11)</f>
        <v>0.04</v>
      </c>
      <c r="Y12" s="31">
        <f>SUM(Y8:Y11)</f>
        <v>3.9E-2</v>
      </c>
      <c r="Z12" s="31">
        <f>SUM(Z8:Z11)</f>
        <v>4.9000000000000002E-2</v>
      </c>
      <c r="AB12" s="4" t="s">
        <v>8</v>
      </c>
      <c r="AC12" s="8">
        <f>SUM(AC8:AC11)</f>
        <v>2.3200000000000003</v>
      </c>
      <c r="AD12" s="8">
        <f>SUM(AD8:AD11)</f>
        <v>2.81</v>
      </c>
      <c r="AE12" s="8">
        <f>SUM(AE8:AE11)</f>
        <v>3.07</v>
      </c>
    </row>
    <row r="13" spans="2:31">
      <c r="F13" s="39" t="s">
        <v>11</v>
      </c>
      <c r="G13" s="39"/>
      <c r="H13" s="39"/>
      <c r="I13" s="39"/>
      <c r="L13" s="39" t="s">
        <v>24</v>
      </c>
      <c r="M13" s="39"/>
      <c r="N13" s="39"/>
      <c r="O13" s="39"/>
    </row>
    <row r="14" spans="2:31">
      <c r="F14" s="3"/>
      <c r="G14" s="3">
        <v>2000</v>
      </c>
      <c r="H14" s="3">
        <v>2007</v>
      </c>
      <c r="I14" s="3">
        <v>2015</v>
      </c>
      <c r="L14" s="3"/>
      <c r="M14" s="3" t="s">
        <v>21</v>
      </c>
      <c r="N14" s="3" t="s">
        <v>22</v>
      </c>
      <c r="O14" s="3" t="s">
        <v>23</v>
      </c>
      <c r="R14" s="39" t="s">
        <v>39</v>
      </c>
      <c r="S14" s="39"/>
      <c r="T14" s="39"/>
      <c r="U14" s="39"/>
      <c r="W14" s="39" t="s">
        <v>47</v>
      </c>
      <c r="X14" s="39"/>
      <c r="Y14" s="39"/>
      <c r="Z14" s="39"/>
      <c r="AB14" s="39" t="s">
        <v>58</v>
      </c>
      <c r="AC14" s="39"/>
      <c r="AD14" s="39"/>
      <c r="AE14" s="39"/>
    </row>
    <row r="15" spans="2:31">
      <c r="F15" s="3" t="s">
        <v>6</v>
      </c>
      <c r="G15" s="2">
        <v>74</v>
      </c>
      <c r="H15" s="2">
        <v>84</v>
      </c>
      <c r="I15" s="2">
        <v>0</v>
      </c>
      <c r="L15" s="3" t="s">
        <v>6</v>
      </c>
      <c r="M15" s="2">
        <f>M6</f>
        <v>115</v>
      </c>
      <c r="N15" s="9">
        <f>C12</f>
        <v>62290.364927999995</v>
      </c>
      <c r="O15" s="9">
        <f>N15*10</f>
        <v>622903.64928000001</v>
      </c>
      <c r="R15" s="3"/>
      <c r="S15" s="3">
        <v>2000</v>
      </c>
      <c r="T15" s="3">
        <v>2007</v>
      </c>
      <c r="U15" s="3">
        <v>2015</v>
      </c>
      <c r="W15" s="3"/>
      <c r="X15" s="3">
        <v>2000</v>
      </c>
      <c r="Y15" s="3">
        <v>2007</v>
      </c>
      <c r="Z15" s="3">
        <v>2015</v>
      </c>
      <c r="AB15" s="3"/>
      <c r="AC15" s="3">
        <v>2000</v>
      </c>
      <c r="AD15" s="3">
        <v>2007</v>
      </c>
      <c r="AE15" s="3">
        <v>2015</v>
      </c>
    </row>
    <row r="16" spans="2:31">
      <c r="F16" s="3" t="s">
        <v>3</v>
      </c>
      <c r="G16" s="2">
        <v>38</v>
      </c>
      <c r="H16" s="2">
        <v>21</v>
      </c>
      <c r="I16" s="2">
        <v>0</v>
      </c>
      <c r="L16" s="3" t="s">
        <v>3</v>
      </c>
      <c r="M16" s="2">
        <f>M7</f>
        <v>82</v>
      </c>
      <c r="N16" s="9">
        <f>C12</f>
        <v>62290.364927999995</v>
      </c>
      <c r="O16" s="9">
        <f>N16*1</f>
        <v>62290.364927999995</v>
      </c>
      <c r="R16" s="3" t="s">
        <v>6</v>
      </c>
      <c r="S16" s="8">
        <v>13.62</v>
      </c>
      <c r="T16" s="8">
        <v>15.36</v>
      </c>
      <c r="U16" s="8" t="s">
        <v>93</v>
      </c>
      <c r="W16" s="3" t="s">
        <v>6</v>
      </c>
      <c r="X16" s="8">
        <v>6.25</v>
      </c>
      <c r="Y16" s="8">
        <v>6.71</v>
      </c>
      <c r="Z16" s="8" t="s">
        <v>93</v>
      </c>
      <c r="AB16" s="3" t="s">
        <v>6</v>
      </c>
      <c r="AC16" s="31">
        <v>0.03</v>
      </c>
      <c r="AD16" s="31">
        <v>3.3000000000000002E-2</v>
      </c>
      <c r="AE16" s="30" t="s">
        <v>93</v>
      </c>
    </row>
    <row r="17" spans="2:31">
      <c r="B17" s="40"/>
      <c r="C17" s="40"/>
      <c r="F17" s="3" t="s">
        <v>4</v>
      </c>
      <c r="G17" s="2">
        <v>0</v>
      </c>
      <c r="H17" s="2">
        <v>29</v>
      </c>
      <c r="I17" s="2">
        <v>97</v>
      </c>
      <c r="L17" s="6"/>
      <c r="M17" s="6"/>
      <c r="N17" s="6"/>
      <c r="O17" s="6"/>
      <c r="R17" s="3" t="s">
        <v>3</v>
      </c>
      <c r="S17" s="8">
        <v>4.03</v>
      </c>
      <c r="T17" s="8">
        <v>3.32</v>
      </c>
      <c r="U17" s="8">
        <v>1.79</v>
      </c>
      <c r="W17" s="3" t="s">
        <v>3</v>
      </c>
      <c r="X17" s="8">
        <v>2.5299999999999998</v>
      </c>
      <c r="Y17" s="8">
        <v>1.99</v>
      </c>
      <c r="Z17" s="8">
        <v>0.95</v>
      </c>
      <c r="AB17" s="3" t="s">
        <v>3</v>
      </c>
      <c r="AC17" s="31">
        <v>1.9E-2</v>
      </c>
      <c r="AD17" s="31">
        <v>1.4999999999999999E-2</v>
      </c>
      <c r="AE17" s="31">
        <v>7.0000000000000001E-3</v>
      </c>
    </row>
    <row r="18" spans="2:31">
      <c r="F18" s="3" t="s">
        <v>5</v>
      </c>
      <c r="G18" s="2">
        <v>0</v>
      </c>
      <c r="H18" s="2">
        <v>0</v>
      </c>
      <c r="I18" s="2">
        <v>51</v>
      </c>
      <c r="L18" s="44" t="s">
        <v>25</v>
      </c>
      <c r="M18" s="45"/>
      <c r="N18" s="45"/>
      <c r="O18" s="46"/>
      <c r="R18" s="3" t="s">
        <v>4</v>
      </c>
      <c r="S18" s="8" t="s">
        <v>93</v>
      </c>
      <c r="T18" s="8">
        <v>1.69</v>
      </c>
      <c r="U18" s="8">
        <v>5.3</v>
      </c>
      <c r="W18" s="3" t="s">
        <v>4</v>
      </c>
      <c r="X18" s="8" t="s">
        <v>93</v>
      </c>
      <c r="Y18" s="8">
        <v>0.83</v>
      </c>
      <c r="Z18" s="8">
        <v>2.29</v>
      </c>
      <c r="AB18" s="3" t="s">
        <v>4</v>
      </c>
      <c r="AC18" s="30" t="s">
        <v>93</v>
      </c>
      <c r="AD18" s="31">
        <v>1.0999999999999999E-2</v>
      </c>
      <c r="AE18" s="31">
        <v>3.1E-2</v>
      </c>
    </row>
    <row r="19" spans="2:31">
      <c r="I19" s="7"/>
      <c r="L19" s="3"/>
      <c r="M19" s="3" t="s">
        <v>21</v>
      </c>
      <c r="N19" s="3" t="s">
        <v>22</v>
      </c>
      <c r="O19" s="3" t="s">
        <v>23</v>
      </c>
      <c r="R19" s="3" t="s">
        <v>5</v>
      </c>
      <c r="S19" s="8" t="s">
        <v>93</v>
      </c>
      <c r="T19" s="8" t="s">
        <v>93</v>
      </c>
      <c r="U19" s="8">
        <v>3.36</v>
      </c>
      <c r="W19" s="3" t="s">
        <v>5</v>
      </c>
      <c r="X19" s="8" t="s">
        <v>93</v>
      </c>
      <c r="Y19" s="8" t="s">
        <v>93</v>
      </c>
      <c r="Z19" s="8">
        <v>1.54</v>
      </c>
      <c r="AB19" s="3" t="s">
        <v>5</v>
      </c>
      <c r="AC19" s="30" t="s">
        <v>93</v>
      </c>
      <c r="AD19" s="30" t="s">
        <v>93</v>
      </c>
      <c r="AE19" s="31">
        <v>2.3E-2</v>
      </c>
    </row>
    <row r="20" spans="2:31">
      <c r="F20" s="39" t="s">
        <v>12</v>
      </c>
      <c r="G20" s="39"/>
      <c r="H20" s="39"/>
      <c r="I20" s="39"/>
      <c r="L20" s="3" t="s">
        <v>6</v>
      </c>
      <c r="M20" s="2">
        <f>N6</f>
        <v>125</v>
      </c>
      <c r="N20" s="9">
        <f>C12</f>
        <v>62290.364927999995</v>
      </c>
      <c r="O20" s="9">
        <f>N20*17</f>
        <v>1058936.2037759998</v>
      </c>
      <c r="R20" s="4" t="s">
        <v>8</v>
      </c>
      <c r="S20" s="8">
        <f>SUM(S16:S19)</f>
        <v>17.649999999999999</v>
      </c>
      <c r="T20" s="8">
        <f>SUM(T16:T19)</f>
        <v>20.37</v>
      </c>
      <c r="U20" s="8">
        <f>SUM(U16:U19)</f>
        <v>10.45</v>
      </c>
      <c r="W20" s="4" t="s">
        <v>8</v>
      </c>
      <c r="X20" s="8">
        <f>SUM(X16:X19)</f>
        <v>8.7799999999999994</v>
      </c>
      <c r="Y20" s="8">
        <f>SUM(Y16:Y19)</f>
        <v>9.5299999999999994</v>
      </c>
      <c r="Z20" s="8">
        <f>SUM(Z16:Z19)</f>
        <v>4.78</v>
      </c>
      <c r="AB20" s="4" t="s">
        <v>8</v>
      </c>
      <c r="AC20" s="31">
        <f>SUM(AC16:AC19)</f>
        <v>4.9000000000000002E-2</v>
      </c>
      <c r="AD20" s="31">
        <f>SUM(AD16:AD19)</f>
        <v>5.8999999999999997E-2</v>
      </c>
      <c r="AE20" s="31">
        <f>SUM(AE16:AE19)</f>
        <v>6.0999999999999999E-2</v>
      </c>
    </row>
    <row r="21" spans="2:31">
      <c r="F21" s="3"/>
      <c r="G21" s="3">
        <v>2000</v>
      </c>
      <c r="H21" s="3">
        <v>2007</v>
      </c>
      <c r="I21" s="3">
        <v>2015</v>
      </c>
      <c r="L21" s="3" t="s">
        <v>3</v>
      </c>
      <c r="M21" s="2">
        <f>N7</f>
        <v>65</v>
      </c>
      <c r="N21" s="9">
        <f>C12</f>
        <v>62290.364927999995</v>
      </c>
      <c r="O21" s="9">
        <f>N21*7</f>
        <v>436032.55449599994</v>
      </c>
    </row>
    <row r="22" spans="2:31">
      <c r="F22" s="3" t="s">
        <v>6</v>
      </c>
      <c r="G22" s="2">
        <v>41</v>
      </c>
      <c r="H22" s="2">
        <v>41</v>
      </c>
      <c r="I22" s="2">
        <v>0</v>
      </c>
      <c r="L22" s="3" t="s">
        <v>4</v>
      </c>
      <c r="M22" s="2">
        <f>N8</f>
        <v>49</v>
      </c>
      <c r="N22" s="9">
        <f>C12</f>
        <v>62290.364927999995</v>
      </c>
      <c r="O22" s="9">
        <f>N22*1</f>
        <v>62290.364927999995</v>
      </c>
      <c r="R22" s="39" t="s">
        <v>40</v>
      </c>
      <c r="S22" s="39"/>
      <c r="T22" s="39"/>
      <c r="U22" s="39"/>
      <c r="W22" s="39" t="s">
        <v>48</v>
      </c>
      <c r="X22" s="39"/>
      <c r="Y22" s="39"/>
      <c r="Z22" s="39"/>
      <c r="AB22" s="39" t="s">
        <v>59</v>
      </c>
      <c r="AC22" s="39"/>
      <c r="AD22" s="39"/>
      <c r="AE22" s="39"/>
    </row>
    <row r="23" spans="2:31">
      <c r="F23" s="3" t="s">
        <v>3</v>
      </c>
      <c r="G23" s="2">
        <v>9</v>
      </c>
      <c r="H23" s="2">
        <v>9</v>
      </c>
      <c r="I23" s="2">
        <v>31</v>
      </c>
      <c r="R23" s="3"/>
      <c r="S23" s="3">
        <v>2000</v>
      </c>
      <c r="T23" s="3">
        <v>2007</v>
      </c>
      <c r="U23" s="3">
        <v>2015</v>
      </c>
      <c r="W23" s="3"/>
      <c r="X23" s="3">
        <v>2000</v>
      </c>
      <c r="Y23" s="3">
        <v>2007</v>
      </c>
      <c r="Z23" s="3">
        <v>2015</v>
      </c>
      <c r="AB23" s="3"/>
      <c r="AC23" s="3">
        <v>2000</v>
      </c>
      <c r="AD23" s="3">
        <v>2007</v>
      </c>
      <c r="AE23" s="3">
        <v>2015</v>
      </c>
    </row>
    <row r="24" spans="2:31">
      <c r="F24" s="3" t="s">
        <v>4</v>
      </c>
      <c r="G24" s="2">
        <v>0</v>
      </c>
      <c r="H24" s="2">
        <v>8</v>
      </c>
      <c r="I24" s="2">
        <v>23</v>
      </c>
      <c r="L24" s="44" t="s">
        <v>26</v>
      </c>
      <c r="M24" s="45"/>
      <c r="N24" s="45"/>
      <c r="O24" s="46"/>
      <c r="R24" s="3" t="s">
        <v>6</v>
      </c>
      <c r="S24" s="8">
        <v>12.36</v>
      </c>
      <c r="T24" s="8">
        <v>14</v>
      </c>
      <c r="U24" s="8" t="s">
        <v>93</v>
      </c>
      <c r="W24" s="3" t="s">
        <v>6</v>
      </c>
      <c r="X24" s="8">
        <v>6.6</v>
      </c>
      <c r="Y24" s="8">
        <v>7.09</v>
      </c>
      <c r="Z24" s="8" t="s">
        <v>93</v>
      </c>
      <c r="AB24" s="3" t="s">
        <v>6</v>
      </c>
      <c r="AC24" s="8">
        <v>10.1</v>
      </c>
      <c r="AD24" s="8">
        <v>10.98</v>
      </c>
      <c r="AE24" s="8" t="s">
        <v>93</v>
      </c>
    </row>
    <row r="25" spans="2:31">
      <c r="F25" s="3" t="s">
        <v>5</v>
      </c>
      <c r="G25" s="2">
        <v>0</v>
      </c>
      <c r="H25" s="2">
        <v>0</v>
      </c>
      <c r="I25" s="2">
        <v>11</v>
      </c>
      <c r="L25" s="3"/>
      <c r="M25" s="3" t="s">
        <v>21</v>
      </c>
      <c r="N25" s="3" t="s">
        <v>22</v>
      </c>
      <c r="O25" s="3" t="s">
        <v>23</v>
      </c>
      <c r="R25" s="3" t="s">
        <v>3</v>
      </c>
      <c r="S25" s="8">
        <v>3.14</v>
      </c>
      <c r="T25" s="8">
        <v>2.61</v>
      </c>
      <c r="U25" s="8">
        <v>1.45</v>
      </c>
      <c r="W25" s="3" t="s">
        <v>3</v>
      </c>
      <c r="X25" s="8">
        <v>2.78</v>
      </c>
      <c r="Y25" s="8">
        <v>2.1800000000000002</v>
      </c>
      <c r="Z25" s="8">
        <v>1.04</v>
      </c>
      <c r="AB25" s="3" t="s">
        <v>3</v>
      </c>
      <c r="AC25" s="8">
        <v>7.2</v>
      </c>
      <c r="AD25" s="8">
        <v>5.71</v>
      </c>
      <c r="AE25" s="8">
        <v>2.72</v>
      </c>
    </row>
    <row r="26" spans="2:31">
      <c r="L26" s="3" t="s">
        <v>3</v>
      </c>
      <c r="M26" s="2">
        <f>O7</f>
        <v>31</v>
      </c>
      <c r="N26" s="9">
        <f>C12</f>
        <v>62290.364927999995</v>
      </c>
      <c r="O26" s="9">
        <f>N26*15</f>
        <v>934355.4739199999</v>
      </c>
      <c r="R26" s="3" t="s">
        <v>4</v>
      </c>
      <c r="S26" s="8" t="s">
        <v>93</v>
      </c>
      <c r="T26" s="8">
        <v>1.34</v>
      </c>
      <c r="U26" s="8">
        <v>4.33</v>
      </c>
      <c r="W26" s="3" t="s">
        <v>4</v>
      </c>
      <c r="X26" s="8" t="s">
        <v>93</v>
      </c>
      <c r="Y26" s="8">
        <v>0.98</v>
      </c>
      <c r="Z26" s="8">
        <v>2.71</v>
      </c>
      <c r="AB26" s="3" t="s">
        <v>4</v>
      </c>
      <c r="AC26" s="8" t="s">
        <v>93</v>
      </c>
      <c r="AD26" s="8">
        <v>4.3</v>
      </c>
      <c r="AE26" s="8">
        <v>11.94</v>
      </c>
    </row>
    <row r="27" spans="2:31">
      <c r="L27" s="3" t="s">
        <v>4</v>
      </c>
      <c r="M27" s="2">
        <f>O8</f>
        <v>136</v>
      </c>
      <c r="N27" s="9">
        <f>C12</f>
        <v>62290.364927999995</v>
      </c>
      <c r="O27" s="9">
        <f>N27*8</f>
        <v>498322.91942399996</v>
      </c>
      <c r="R27" s="3" t="s">
        <v>5</v>
      </c>
      <c r="S27" s="8" t="s">
        <v>93</v>
      </c>
      <c r="T27" s="8" t="s">
        <v>93</v>
      </c>
      <c r="U27" s="8">
        <v>2.73</v>
      </c>
      <c r="W27" s="3" t="s">
        <v>5</v>
      </c>
      <c r="X27" s="8" t="s">
        <v>93</v>
      </c>
      <c r="Y27" s="8" t="s">
        <v>93</v>
      </c>
      <c r="Z27" s="8">
        <v>1.83</v>
      </c>
      <c r="AB27" s="3" t="s">
        <v>5</v>
      </c>
      <c r="AC27" s="8" t="s">
        <v>93</v>
      </c>
      <c r="AD27" s="8" t="s">
        <v>93</v>
      </c>
      <c r="AE27" s="8">
        <v>8.52</v>
      </c>
    </row>
    <row r="28" spans="2:31">
      <c r="L28" s="3" t="s">
        <v>5</v>
      </c>
      <c r="M28" s="2">
        <f>O9</f>
        <v>97</v>
      </c>
      <c r="N28" s="9">
        <f>C12</f>
        <v>62290.364927999995</v>
      </c>
      <c r="O28" s="9">
        <f>N28*5</f>
        <v>311451.82464000001</v>
      </c>
      <c r="R28" s="4" t="s">
        <v>8</v>
      </c>
      <c r="S28" s="8">
        <f>SUM(S24:S27)</f>
        <v>15.5</v>
      </c>
      <c r="T28" s="8">
        <f>SUM(T24:T27)</f>
        <v>17.95</v>
      </c>
      <c r="U28" s="8">
        <f>SUM(U24:U27)</f>
        <v>8.51</v>
      </c>
      <c r="W28" s="4" t="s">
        <v>8</v>
      </c>
      <c r="X28" s="8">
        <f>SUM(X24:X27)</f>
        <v>9.379999999999999</v>
      </c>
      <c r="Y28" s="8">
        <f>SUM(Y24:Y27)</f>
        <v>10.25</v>
      </c>
      <c r="Z28" s="8">
        <f>SUM(Z24:Z27)</f>
        <v>5.58</v>
      </c>
      <c r="AB28" s="4" t="s">
        <v>8</v>
      </c>
      <c r="AC28" s="8">
        <f>SUM(AC24:AC27)</f>
        <v>17.3</v>
      </c>
      <c r="AD28" s="8">
        <f>SUM(AD24:AD27)</f>
        <v>20.990000000000002</v>
      </c>
      <c r="AE28" s="8">
        <f>SUM(AE24:AE27)</f>
        <v>23.18</v>
      </c>
    </row>
    <row r="30" spans="2:31">
      <c r="R30" s="39" t="s">
        <v>41</v>
      </c>
      <c r="S30" s="39"/>
      <c r="T30" s="39"/>
      <c r="U30" s="39"/>
      <c r="W30" s="39" t="s">
        <v>49</v>
      </c>
      <c r="X30" s="39"/>
      <c r="Y30" s="39"/>
      <c r="Z30" s="39"/>
      <c r="AB30" s="39" t="s">
        <v>60</v>
      </c>
      <c r="AC30" s="39"/>
      <c r="AD30" s="39"/>
      <c r="AE30" s="39"/>
    </row>
    <row r="31" spans="2:31">
      <c r="R31" s="3"/>
      <c r="S31" s="3">
        <v>2000</v>
      </c>
      <c r="T31" s="3">
        <v>2007</v>
      </c>
      <c r="U31" s="3">
        <v>2015</v>
      </c>
      <c r="W31" s="3"/>
      <c r="X31" s="3">
        <v>2000</v>
      </c>
      <c r="Y31" s="3">
        <v>2007</v>
      </c>
      <c r="Z31" s="3">
        <v>2015</v>
      </c>
      <c r="AB31" s="3"/>
      <c r="AC31" s="3">
        <v>2000</v>
      </c>
      <c r="AD31" s="3">
        <v>2007</v>
      </c>
      <c r="AE31" s="3">
        <v>2015</v>
      </c>
    </row>
    <row r="32" spans="2:31">
      <c r="R32" s="3" t="s">
        <v>6</v>
      </c>
      <c r="S32" s="8">
        <v>1.25</v>
      </c>
      <c r="T32" s="8">
        <v>1.36</v>
      </c>
      <c r="U32" s="8" t="s">
        <v>93</v>
      </c>
      <c r="W32" s="3" t="s">
        <v>6</v>
      </c>
      <c r="X32" s="8">
        <v>5.93</v>
      </c>
      <c r="Y32" s="8">
        <v>6.36</v>
      </c>
      <c r="Z32" s="8" t="s">
        <v>93</v>
      </c>
      <c r="AB32" s="3" t="s">
        <v>6</v>
      </c>
      <c r="AC32" s="30">
        <v>9.4E-2</v>
      </c>
      <c r="AD32" s="30">
        <v>0.10199999999999999</v>
      </c>
      <c r="AE32" s="30" t="s">
        <v>93</v>
      </c>
    </row>
    <row r="33" spans="18:31">
      <c r="R33" s="3" t="s">
        <v>3</v>
      </c>
      <c r="S33" s="8">
        <v>0.89</v>
      </c>
      <c r="T33" s="8">
        <v>0.71</v>
      </c>
      <c r="U33" s="8">
        <v>0.34</v>
      </c>
      <c r="W33" s="3" t="s">
        <v>3</v>
      </c>
      <c r="X33" s="8">
        <v>2.2999999999999998</v>
      </c>
      <c r="Y33" s="8">
        <v>1.8</v>
      </c>
      <c r="Z33" s="8">
        <v>0.86</v>
      </c>
      <c r="AB33" s="3" t="s">
        <v>3</v>
      </c>
      <c r="AC33" s="30">
        <v>6.4000000000000001E-2</v>
      </c>
      <c r="AD33" s="30">
        <v>5.0999999999999997E-2</v>
      </c>
      <c r="AE33" s="30">
        <v>2.4E-2</v>
      </c>
    </row>
    <row r="34" spans="18:31">
      <c r="R34" s="3" t="s">
        <v>4</v>
      </c>
      <c r="S34" s="8" t="s">
        <v>93</v>
      </c>
      <c r="T34" s="8">
        <v>0.35</v>
      </c>
      <c r="U34" s="8">
        <v>0.96</v>
      </c>
      <c r="W34" s="3" t="s">
        <v>4</v>
      </c>
      <c r="X34" s="8" t="s">
        <v>93</v>
      </c>
      <c r="Y34" s="8">
        <v>0.69</v>
      </c>
      <c r="Z34" s="8">
        <v>1.91</v>
      </c>
      <c r="AB34" s="3" t="s">
        <v>4</v>
      </c>
      <c r="AC34" s="30" t="s">
        <v>93</v>
      </c>
      <c r="AD34" s="30">
        <v>3.7999999999999999E-2</v>
      </c>
      <c r="AE34" s="30">
        <v>0.106</v>
      </c>
    </row>
    <row r="35" spans="18:31">
      <c r="R35" s="3" t="s">
        <v>5</v>
      </c>
      <c r="S35" s="8" t="s">
        <v>93</v>
      </c>
      <c r="T35" s="8" t="s">
        <v>93</v>
      </c>
      <c r="U35" s="8">
        <v>0.62</v>
      </c>
      <c r="W35" s="3" t="s">
        <v>5</v>
      </c>
      <c r="X35" s="8" t="s">
        <v>93</v>
      </c>
      <c r="Y35" s="8" t="s">
        <v>93</v>
      </c>
      <c r="Z35" s="8">
        <v>1.27</v>
      </c>
      <c r="AB35" s="3" t="s">
        <v>5</v>
      </c>
      <c r="AC35" s="30" t="s">
        <v>93</v>
      </c>
      <c r="AD35" s="30" t="s">
        <v>93</v>
      </c>
      <c r="AE35" s="30">
        <v>7.5999999999999998E-2</v>
      </c>
    </row>
    <row r="36" spans="18:31">
      <c r="R36" s="4" t="s">
        <v>8</v>
      </c>
      <c r="S36" s="8">
        <f>SUM(S32:S35)</f>
        <v>2.14</v>
      </c>
      <c r="T36" s="8">
        <f>SUM(T32:T35)</f>
        <v>2.4200000000000004</v>
      </c>
      <c r="U36" s="8">
        <f>SUM(U32:U35)</f>
        <v>1.92</v>
      </c>
      <c r="W36" s="4" t="s">
        <v>8</v>
      </c>
      <c r="X36" s="8">
        <f>SUM(X32:X35)</f>
        <v>8.23</v>
      </c>
      <c r="Y36" s="8">
        <f>SUM(Y32:Y35)</f>
        <v>8.85</v>
      </c>
      <c r="Z36" s="8">
        <f>SUM(Z32:Z35)</f>
        <v>4.04</v>
      </c>
      <c r="AB36" s="4" t="s">
        <v>8</v>
      </c>
      <c r="AC36" s="30">
        <f>SUM(AC32:AC35)</f>
        <v>0.158</v>
      </c>
      <c r="AD36" s="30">
        <f>SUM(AD32:AD35)</f>
        <v>0.191</v>
      </c>
      <c r="AE36" s="30">
        <f>SUM(AE32:AE35)</f>
        <v>0.20600000000000002</v>
      </c>
    </row>
    <row r="38" spans="18:31">
      <c r="R38" s="39" t="s">
        <v>42</v>
      </c>
      <c r="S38" s="39"/>
      <c r="T38" s="39"/>
      <c r="U38" s="39"/>
      <c r="W38" s="39" t="s">
        <v>50</v>
      </c>
      <c r="X38" s="39"/>
      <c r="Y38" s="39"/>
      <c r="Z38" s="39"/>
      <c r="AB38" s="39" t="s">
        <v>61</v>
      </c>
      <c r="AC38" s="39"/>
      <c r="AD38" s="39"/>
      <c r="AE38" s="39"/>
    </row>
    <row r="39" spans="18:31">
      <c r="R39" s="3"/>
      <c r="S39" s="3">
        <v>2000</v>
      </c>
      <c r="T39" s="3">
        <v>2007</v>
      </c>
      <c r="U39" s="3">
        <v>2015</v>
      </c>
      <c r="W39" s="3"/>
      <c r="X39" s="3">
        <v>2000</v>
      </c>
      <c r="Y39" s="3">
        <v>2007</v>
      </c>
      <c r="Z39" s="3">
        <v>2015</v>
      </c>
      <c r="AB39" s="3"/>
      <c r="AC39" s="3">
        <v>2000</v>
      </c>
      <c r="AD39" s="3">
        <v>2007</v>
      </c>
      <c r="AE39" s="3">
        <v>2015</v>
      </c>
    </row>
    <row r="40" spans="18:31">
      <c r="R40" s="3" t="s">
        <v>6</v>
      </c>
      <c r="S40" s="8">
        <v>129.63</v>
      </c>
      <c r="T40" s="8">
        <v>140.09</v>
      </c>
      <c r="U40" s="8" t="s">
        <v>93</v>
      </c>
      <c r="W40" s="3" t="s">
        <v>6</v>
      </c>
      <c r="X40" s="8">
        <v>2.96</v>
      </c>
      <c r="Y40" s="8">
        <v>3.18</v>
      </c>
      <c r="Z40" s="8" t="s">
        <v>93</v>
      </c>
      <c r="AB40" s="3" t="s">
        <v>6</v>
      </c>
      <c r="AC40" s="30">
        <v>7.0000000000000001E-3</v>
      </c>
      <c r="AD40" s="30">
        <v>7.0000000000000001E-3</v>
      </c>
      <c r="AE40" s="30" t="s">
        <v>93</v>
      </c>
    </row>
    <row r="41" spans="18:31">
      <c r="R41" s="3" t="s">
        <v>3</v>
      </c>
      <c r="S41" s="8">
        <v>57.03</v>
      </c>
      <c r="T41" s="8">
        <v>44.95</v>
      </c>
      <c r="U41" s="8">
        <v>21.04</v>
      </c>
      <c r="W41" s="3" t="s">
        <v>3</v>
      </c>
      <c r="X41" s="8">
        <v>1.5</v>
      </c>
      <c r="Y41" s="8">
        <v>1.17</v>
      </c>
      <c r="Z41" s="8">
        <v>0.56000000000000005</v>
      </c>
      <c r="AB41" s="3" t="s">
        <v>3</v>
      </c>
      <c r="AC41" s="30">
        <v>5.0000000000000001E-3</v>
      </c>
      <c r="AD41" s="30">
        <v>3.0000000000000001E-3</v>
      </c>
      <c r="AE41" s="30">
        <v>2E-3</v>
      </c>
    </row>
    <row r="42" spans="18:31">
      <c r="R42" s="3" t="s">
        <v>4</v>
      </c>
      <c r="S42" s="8" t="s">
        <v>93</v>
      </c>
      <c r="T42" s="8">
        <v>36.15</v>
      </c>
      <c r="U42" s="8">
        <v>98.52</v>
      </c>
      <c r="W42" s="3" t="s">
        <v>4</v>
      </c>
      <c r="X42" s="8" t="s">
        <v>93</v>
      </c>
      <c r="Y42" s="8">
        <v>0.45</v>
      </c>
      <c r="Z42" s="8">
        <v>1.24</v>
      </c>
      <c r="AB42" s="3" t="s">
        <v>4</v>
      </c>
      <c r="AC42" s="30" t="s">
        <v>93</v>
      </c>
      <c r="AD42" s="30">
        <v>3.0000000000000001E-3</v>
      </c>
      <c r="AE42" s="30">
        <v>8.0000000000000002E-3</v>
      </c>
    </row>
    <row r="43" spans="18:31">
      <c r="R43" s="3" t="s">
        <v>5</v>
      </c>
      <c r="S43" s="8" t="s">
        <v>93</v>
      </c>
      <c r="T43" s="8" t="s">
        <v>93</v>
      </c>
      <c r="U43" s="8">
        <v>61.45</v>
      </c>
      <c r="W43" s="3" t="s">
        <v>5</v>
      </c>
      <c r="X43" s="8" t="s">
        <v>93</v>
      </c>
      <c r="Y43" s="8" t="s">
        <v>93</v>
      </c>
      <c r="Z43" s="8">
        <v>0.89</v>
      </c>
      <c r="AB43" s="3" t="s">
        <v>5</v>
      </c>
      <c r="AC43" s="30" t="s">
        <v>93</v>
      </c>
      <c r="AD43" s="30" t="s">
        <v>93</v>
      </c>
      <c r="AE43" s="30">
        <v>6.0000000000000001E-3</v>
      </c>
    </row>
    <row r="44" spans="18:31">
      <c r="R44" s="4" t="s">
        <v>8</v>
      </c>
      <c r="S44" s="8">
        <f>SUM(S40:S43)</f>
        <v>186.66</v>
      </c>
      <c r="T44" s="8">
        <f>SUM(T40:T43)</f>
        <v>221.19000000000003</v>
      </c>
      <c r="U44" s="8">
        <f>SUM(U40:U43)</f>
        <v>181.01</v>
      </c>
      <c r="W44" s="4" t="s">
        <v>8</v>
      </c>
      <c r="X44" s="8">
        <f>SUM(X40:X43)</f>
        <v>4.46</v>
      </c>
      <c r="Y44" s="8">
        <f>SUM(Y40:Y43)</f>
        <v>4.8</v>
      </c>
      <c r="Z44" s="8">
        <f>SUM(Z40:Z43)</f>
        <v>2.69</v>
      </c>
      <c r="AB44" s="4" t="s">
        <v>8</v>
      </c>
      <c r="AC44" s="30">
        <f>SUM(AC40:AC43)</f>
        <v>1.2E-2</v>
      </c>
      <c r="AD44" s="30">
        <f>SUM(AD40:AD43)</f>
        <v>1.3000000000000001E-2</v>
      </c>
      <c r="AE44" s="30">
        <f>SUM(AE40:AE43)</f>
        <v>1.6E-2</v>
      </c>
    </row>
    <row r="46" spans="18:31">
      <c r="R46" s="39" t="s">
        <v>43</v>
      </c>
      <c r="S46" s="39"/>
      <c r="T46" s="39"/>
      <c r="U46" s="39"/>
      <c r="W46" s="39" t="s">
        <v>51</v>
      </c>
      <c r="X46" s="39"/>
      <c r="Y46" s="39"/>
      <c r="Z46" s="39"/>
      <c r="AB46" s="39" t="s">
        <v>62</v>
      </c>
      <c r="AC46" s="39"/>
      <c r="AD46" s="39"/>
      <c r="AE46" s="39"/>
    </row>
    <row r="47" spans="18:31">
      <c r="R47" s="3"/>
      <c r="S47" s="3">
        <v>2000</v>
      </c>
      <c r="T47" s="3">
        <v>2007</v>
      </c>
      <c r="U47" s="3">
        <v>2015</v>
      </c>
      <c r="W47" s="3"/>
      <c r="X47" s="3">
        <v>2000</v>
      </c>
      <c r="Y47" s="3">
        <v>2007</v>
      </c>
      <c r="Z47" s="3">
        <v>2015</v>
      </c>
      <c r="AB47" s="3"/>
      <c r="AC47" s="3">
        <v>2000</v>
      </c>
      <c r="AD47" s="3">
        <v>2007</v>
      </c>
      <c r="AE47" s="3">
        <v>2015</v>
      </c>
    </row>
    <row r="48" spans="18:31">
      <c r="R48" s="3" t="s">
        <v>6</v>
      </c>
      <c r="S48" s="8">
        <v>115.37</v>
      </c>
      <c r="T48" s="8">
        <v>124.68</v>
      </c>
      <c r="U48" s="8" t="s">
        <v>93</v>
      </c>
      <c r="W48" s="3" t="s">
        <v>6</v>
      </c>
      <c r="X48" s="8">
        <v>2.37</v>
      </c>
      <c r="Y48" s="8">
        <v>2.54</v>
      </c>
      <c r="Z48" s="8" t="s">
        <v>93</v>
      </c>
      <c r="AB48" s="3" t="s">
        <v>6</v>
      </c>
      <c r="AC48" s="31">
        <v>7.7</v>
      </c>
      <c r="AD48" s="31">
        <v>8.3699999999999992</v>
      </c>
      <c r="AE48" s="31" t="s">
        <v>93</v>
      </c>
    </row>
    <row r="49" spans="18:31">
      <c r="R49" s="3" t="s">
        <v>3</v>
      </c>
      <c r="S49" s="8">
        <v>50.75</v>
      </c>
      <c r="T49" s="8">
        <v>40</v>
      </c>
      <c r="U49" s="8">
        <v>18.73</v>
      </c>
      <c r="W49" s="3" t="s">
        <v>3</v>
      </c>
      <c r="X49" s="8">
        <v>0.6</v>
      </c>
      <c r="Y49" s="8">
        <v>0.47</v>
      </c>
      <c r="Z49" s="8">
        <v>0.22</v>
      </c>
      <c r="AB49" s="3" t="s">
        <v>3</v>
      </c>
      <c r="AC49" s="31">
        <f>4995223.92/1000000</f>
        <v>4.9952239199999999</v>
      </c>
      <c r="AD49" s="31">
        <v>3.96</v>
      </c>
      <c r="AE49" s="31">
        <v>1.88</v>
      </c>
    </row>
    <row r="50" spans="18:31">
      <c r="R50" s="3" t="s">
        <v>4</v>
      </c>
      <c r="S50" s="8" t="s">
        <v>93</v>
      </c>
      <c r="T50" s="8">
        <v>32.18</v>
      </c>
      <c r="U50" s="8">
        <v>87.69</v>
      </c>
      <c r="W50" s="3" t="s">
        <v>4</v>
      </c>
      <c r="X50" s="8" t="s">
        <v>93</v>
      </c>
      <c r="Y50" s="8">
        <v>0.18</v>
      </c>
      <c r="Z50" s="8">
        <v>0.5</v>
      </c>
      <c r="AB50" s="3" t="s">
        <v>4</v>
      </c>
      <c r="AC50" s="31" t="s">
        <v>93</v>
      </c>
      <c r="AD50" s="31">
        <v>2.93</v>
      </c>
      <c r="AE50" s="31">
        <v>8.1199999999999992</v>
      </c>
    </row>
    <row r="51" spans="18:31">
      <c r="R51" s="3" t="s">
        <v>5</v>
      </c>
      <c r="S51" s="8" t="s">
        <v>93</v>
      </c>
      <c r="T51" s="8" t="s">
        <v>93</v>
      </c>
      <c r="U51" s="8">
        <v>52.84</v>
      </c>
      <c r="W51" s="3" t="s">
        <v>5</v>
      </c>
      <c r="X51" s="8" t="s">
        <v>93</v>
      </c>
      <c r="Y51" s="8" t="s">
        <v>93</v>
      </c>
      <c r="Z51" s="8">
        <v>0.27</v>
      </c>
      <c r="AB51" s="3" t="s">
        <v>5</v>
      </c>
      <c r="AC51" s="31" t="s">
        <v>93</v>
      </c>
      <c r="AD51" s="31" t="s">
        <v>93</v>
      </c>
      <c r="AE51" s="31">
        <v>5.94</v>
      </c>
    </row>
    <row r="52" spans="18:31">
      <c r="R52" s="4" t="s">
        <v>8</v>
      </c>
      <c r="S52" s="8">
        <f>SUM(S48:S51)</f>
        <v>166.12</v>
      </c>
      <c r="T52" s="8">
        <f>SUM(T48:T51)</f>
        <v>196.86</v>
      </c>
      <c r="U52" s="8">
        <f>SUM(U48:U51)</f>
        <v>159.26</v>
      </c>
      <c r="W52" s="4" t="s">
        <v>8</v>
      </c>
      <c r="X52" s="8">
        <f>SUM(X48:X51)</f>
        <v>2.97</v>
      </c>
      <c r="Y52" s="8">
        <f>SUM(Y48:Y51)</f>
        <v>3.19</v>
      </c>
      <c r="Z52" s="8">
        <f>SUM(Z48:Z51)</f>
        <v>0.99</v>
      </c>
      <c r="AB52" s="4" t="s">
        <v>8</v>
      </c>
      <c r="AC52" s="31">
        <f>SUM(AC48:AC51)</f>
        <v>12.69522392</v>
      </c>
      <c r="AD52" s="31">
        <f>SUM(AD48:AD51)</f>
        <v>15.259999999999998</v>
      </c>
      <c r="AE52" s="31">
        <f>SUM(AE48:AE51)</f>
        <v>15.940000000000001</v>
      </c>
    </row>
    <row r="54" spans="18:31">
      <c r="R54" s="39" t="s">
        <v>44</v>
      </c>
      <c r="S54" s="39"/>
      <c r="T54" s="39"/>
      <c r="U54" s="39"/>
      <c r="W54" s="39" t="s">
        <v>52</v>
      </c>
      <c r="X54" s="39"/>
      <c r="Y54" s="39"/>
      <c r="Z54" s="39"/>
    </row>
    <row r="55" spans="18:31">
      <c r="R55" s="3"/>
      <c r="S55" s="3">
        <v>2000</v>
      </c>
      <c r="T55" s="3">
        <v>2007</v>
      </c>
      <c r="U55" s="3">
        <v>2015</v>
      </c>
      <c r="W55" s="3"/>
      <c r="X55" s="3">
        <v>2000</v>
      </c>
      <c r="Y55" s="3">
        <v>2007</v>
      </c>
      <c r="Z55" s="3">
        <v>2015</v>
      </c>
    </row>
    <row r="56" spans="18:31">
      <c r="R56" s="3" t="s">
        <v>6</v>
      </c>
      <c r="S56" s="8">
        <v>14.26</v>
      </c>
      <c r="T56" s="8">
        <v>15.41</v>
      </c>
      <c r="U56" s="8" t="s">
        <v>93</v>
      </c>
      <c r="W56" s="3" t="s">
        <v>6</v>
      </c>
      <c r="X56" s="8">
        <v>2915.39</v>
      </c>
      <c r="Y56" s="8">
        <v>3168.91</v>
      </c>
      <c r="Z56" s="8" t="s">
        <v>93</v>
      </c>
    </row>
    <row r="57" spans="18:31">
      <c r="R57" s="3" t="s">
        <v>3</v>
      </c>
      <c r="S57" s="8">
        <v>6.27</v>
      </c>
      <c r="T57" s="8">
        <v>4.9400000000000004</v>
      </c>
      <c r="U57" s="8">
        <v>2.3199999999999998</v>
      </c>
      <c r="W57" s="3" t="s">
        <v>3</v>
      </c>
      <c r="X57" s="8">
        <v>1795.53</v>
      </c>
      <c r="Y57" s="8">
        <v>1423.29</v>
      </c>
      <c r="Z57" s="8">
        <v>678.8</v>
      </c>
    </row>
    <row r="58" spans="18:31">
      <c r="R58" s="3" t="s">
        <v>4</v>
      </c>
      <c r="S58" s="8" t="s">
        <v>93</v>
      </c>
      <c r="T58" s="8">
        <v>3.98</v>
      </c>
      <c r="U58" s="8">
        <v>10.84</v>
      </c>
      <c r="W58" s="3" t="s">
        <v>4</v>
      </c>
      <c r="X58" s="8" t="s">
        <v>93</v>
      </c>
      <c r="Y58" s="8">
        <v>1039.06</v>
      </c>
      <c r="Z58" s="8">
        <v>2883.92</v>
      </c>
    </row>
    <row r="59" spans="18:31">
      <c r="R59" s="3" t="s">
        <v>5</v>
      </c>
      <c r="S59" s="8" t="s">
        <v>93</v>
      </c>
      <c r="T59" s="8" t="s">
        <v>93</v>
      </c>
      <c r="U59" s="8">
        <v>8.6</v>
      </c>
      <c r="W59" s="3" t="s">
        <v>5</v>
      </c>
      <c r="X59" s="8" t="s">
        <v>93</v>
      </c>
      <c r="Y59" s="8" t="s">
        <v>93</v>
      </c>
      <c r="Z59" s="8">
        <v>2138.25</v>
      </c>
    </row>
    <row r="60" spans="18:31">
      <c r="R60" s="4" t="s">
        <v>8</v>
      </c>
      <c r="S60" s="8">
        <f>SUM(S56:S59)</f>
        <v>20.53</v>
      </c>
      <c r="T60" s="8">
        <f>SUM(T56:T59)</f>
        <v>24.330000000000002</v>
      </c>
      <c r="U60" s="8">
        <f>SUM(U56:U59)</f>
        <v>21.759999999999998</v>
      </c>
      <c r="W60" s="4" t="s">
        <v>8</v>
      </c>
      <c r="X60" s="8">
        <f>SUM(X56:X59)</f>
        <v>4710.92</v>
      </c>
      <c r="Y60" s="8">
        <f>SUM(Y56:Y59)</f>
        <v>5631.26</v>
      </c>
      <c r="Z60" s="8">
        <f>SUM(Z56:Z59)</f>
        <v>5700.97</v>
      </c>
    </row>
    <row r="62" spans="18:31">
      <c r="R62" s="39" t="s">
        <v>45</v>
      </c>
      <c r="S62" s="39"/>
      <c r="T62" s="39"/>
      <c r="U62" s="39"/>
      <c r="W62" s="39" t="s">
        <v>53</v>
      </c>
      <c r="X62" s="39"/>
      <c r="Y62" s="39"/>
      <c r="Z62" s="39"/>
    </row>
    <row r="63" spans="18:31">
      <c r="R63" s="3"/>
      <c r="S63" s="3">
        <v>2000</v>
      </c>
      <c r="T63" s="3">
        <v>2007</v>
      </c>
      <c r="U63" s="3">
        <v>2015</v>
      </c>
      <c r="W63" s="3"/>
      <c r="X63" s="3">
        <v>2000</v>
      </c>
      <c r="Y63" s="3">
        <v>2007</v>
      </c>
      <c r="Z63" s="3">
        <v>2015</v>
      </c>
    </row>
    <row r="64" spans="18:31">
      <c r="R64" s="3" t="s">
        <v>6</v>
      </c>
      <c r="S64" s="8">
        <v>0.21</v>
      </c>
      <c r="T64" s="8">
        <v>0.23</v>
      </c>
      <c r="U64" s="8" t="s">
        <v>93</v>
      </c>
      <c r="W64" s="3" t="s">
        <v>6</v>
      </c>
      <c r="X64" s="8">
        <v>9206.33</v>
      </c>
      <c r="Y64" s="8">
        <v>10006.879999999999</v>
      </c>
      <c r="Z64" s="8" t="s">
        <v>93</v>
      </c>
    </row>
    <row r="65" spans="18:26">
      <c r="R65" s="3" t="s">
        <v>3</v>
      </c>
      <c r="S65" s="8">
        <v>0.06</v>
      </c>
      <c r="T65" s="8">
        <v>0.04</v>
      </c>
      <c r="U65" s="8">
        <v>0.02</v>
      </c>
      <c r="W65" s="3" t="s">
        <v>3</v>
      </c>
      <c r="X65" s="8">
        <v>5668.77</v>
      </c>
      <c r="Y65" s="8">
        <v>4493.54</v>
      </c>
      <c r="Z65" s="8">
        <v>2143.0700000000002</v>
      </c>
    </row>
    <row r="66" spans="18:26">
      <c r="R66" s="3" t="s">
        <v>4</v>
      </c>
      <c r="S66" s="8" t="s">
        <v>93</v>
      </c>
      <c r="T66" s="8">
        <v>0.04</v>
      </c>
      <c r="U66" s="8">
        <v>0.1</v>
      </c>
      <c r="W66" s="3" t="s">
        <v>4</v>
      </c>
      <c r="X66" s="8" t="s">
        <v>93</v>
      </c>
      <c r="Y66" s="8">
        <v>3278.87</v>
      </c>
      <c r="Z66" s="8">
        <v>9100.5400000000009</v>
      </c>
    </row>
    <row r="67" spans="18:26">
      <c r="R67" s="3" t="s">
        <v>5</v>
      </c>
      <c r="S67" s="8" t="s">
        <v>93</v>
      </c>
      <c r="T67" s="8" t="s">
        <v>93</v>
      </c>
      <c r="U67" s="8">
        <v>0.04</v>
      </c>
      <c r="W67" s="3" t="s">
        <v>5</v>
      </c>
      <c r="X67" s="8" t="s">
        <v>93</v>
      </c>
      <c r="Y67" s="8" t="s">
        <v>93</v>
      </c>
      <c r="Z67" s="8">
        <v>6743.53</v>
      </c>
    </row>
    <row r="68" spans="18:26">
      <c r="R68" s="4" t="s">
        <v>8</v>
      </c>
      <c r="S68" s="8">
        <f>SUM(S64:S67)</f>
        <v>0.27</v>
      </c>
      <c r="T68" s="8">
        <f>SUM(T64:T67)</f>
        <v>0.31</v>
      </c>
      <c r="U68" s="8">
        <f>SUM(U64:U67)</f>
        <v>0.16</v>
      </c>
      <c r="W68" s="4" t="s">
        <v>8</v>
      </c>
      <c r="X68" s="8">
        <f>SUM(X64:X67)</f>
        <v>14875.1</v>
      </c>
      <c r="Y68" s="8">
        <f>SUM(Y64:Y67)</f>
        <v>17779.289999999997</v>
      </c>
      <c r="Z68" s="8">
        <f>SUM(Z64:Z67)</f>
        <v>17987.14</v>
      </c>
    </row>
    <row r="71" spans="18:26">
      <c r="R71" s="39" t="s">
        <v>54</v>
      </c>
      <c r="S71" s="39"/>
      <c r="T71" s="39"/>
      <c r="U71" s="39"/>
    </row>
    <row r="72" spans="18:26">
      <c r="R72" s="3"/>
      <c r="S72" s="3">
        <v>2000</v>
      </c>
      <c r="T72" s="3">
        <v>2007</v>
      </c>
      <c r="U72" s="3">
        <v>2015</v>
      </c>
    </row>
    <row r="73" spans="18:26">
      <c r="R73" s="3" t="s">
        <v>6</v>
      </c>
      <c r="S73" s="8">
        <v>2.62</v>
      </c>
      <c r="T73" s="8">
        <v>2.85</v>
      </c>
      <c r="U73" s="8" t="s">
        <v>93</v>
      </c>
    </row>
    <row r="74" spans="18:26">
      <c r="R74" s="3" t="s">
        <v>3</v>
      </c>
      <c r="S74" s="8">
        <v>1.62</v>
      </c>
      <c r="T74" s="8">
        <v>1.28</v>
      </c>
      <c r="U74" s="8">
        <v>0.63</v>
      </c>
    </row>
    <row r="75" spans="18:26">
      <c r="R75" s="3" t="s">
        <v>4</v>
      </c>
      <c r="S75" s="8" t="s">
        <v>93</v>
      </c>
      <c r="T75" s="8">
        <v>0.94</v>
      </c>
      <c r="U75" s="8">
        <v>2.66</v>
      </c>
    </row>
    <row r="76" spans="18:26">
      <c r="R76" s="3" t="s">
        <v>5</v>
      </c>
      <c r="S76" s="8" t="s">
        <v>93</v>
      </c>
      <c r="T76" s="8" t="s">
        <v>93</v>
      </c>
      <c r="U76" s="8">
        <v>1.98</v>
      </c>
    </row>
    <row r="77" spans="18:26">
      <c r="R77" s="4" t="s">
        <v>8</v>
      </c>
      <c r="S77" s="8">
        <f>SUM(S73:S76)</f>
        <v>4.24</v>
      </c>
      <c r="T77" s="8">
        <f>SUM(T73:T76)</f>
        <v>5.07</v>
      </c>
      <c r="U77" s="8">
        <f>SUM(U73:U76)</f>
        <v>5.27</v>
      </c>
    </row>
    <row r="79" spans="18:26">
      <c r="R79" s="39" t="s">
        <v>46</v>
      </c>
      <c r="S79" s="39"/>
      <c r="T79" s="39"/>
      <c r="U79" s="39"/>
    </row>
    <row r="80" spans="18:26">
      <c r="R80" s="3"/>
      <c r="S80" s="3">
        <v>2000</v>
      </c>
      <c r="T80" s="3">
        <v>2007</v>
      </c>
      <c r="U80" s="3">
        <v>2015</v>
      </c>
    </row>
    <row r="81" spans="18:21">
      <c r="R81" s="3" t="s">
        <v>6</v>
      </c>
      <c r="S81" s="31">
        <v>0.02</v>
      </c>
      <c r="T81" s="31">
        <v>0.02</v>
      </c>
      <c r="U81" s="30" t="s">
        <v>93</v>
      </c>
    </row>
    <row r="82" spans="18:21">
      <c r="R82" s="3" t="s">
        <v>3</v>
      </c>
      <c r="S82" s="31">
        <v>0.02</v>
      </c>
      <c r="T82" s="31">
        <v>0.01</v>
      </c>
      <c r="U82" s="31">
        <v>6.0000000000000001E-3</v>
      </c>
    </row>
    <row r="83" spans="18:21">
      <c r="R83" s="3" t="s">
        <v>4</v>
      </c>
      <c r="S83" s="30" t="s">
        <v>93</v>
      </c>
      <c r="T83" s="31">
        <v>8.9999999999999993E-3</v>
      </c>
      <c r="U83" s="31">
        <v>2.5000000000000001E-2</v>
      </c>
    </row>
    <row r="84" spans="18:21">
      <c r="R84" s="3" t="s">
        <v>5</v>
      </c>
      <c r="S84" s="30" t="s">
        <v>93</v>
      </c>
      <c r="T84" s="30" t="s">
        <v>93</v>
      </c>
      <c r="U84" s="31">
        <v>1.7999999999999999E-2</v>
      </c>
    </row>
    <row r="85" spans="18:21">
      <c r="R85" s="4" t="s">
        <v>8</v>
      </c>
      <c r="S85" s="31">
        <f>SUM(S81:S84)</f>
        <v>0.04</v>
      </c>
      <c r="T85" s="31">
        <f>SUM(T81:T84)</f>
        <v>3.9E-2</v>
      </c>
      <c r="U85" s="31">
        <f>SUM(U81:U84)</f>
        <v>4.9000000000000002E-2</v>
      </c>
    </row>
  </sheetData>
  <mergeCells count="38">
    <mergeCell ref="R79:U79"/>
    <mergeCell ref="B4:C4"/>
    <mergeCell ref="L12:O12"/>
    <mergeCell ref="L13:O13"/>
    <mergeCell ref="B17:C17"/>
    <mergeCell ref="L4:O4"/>
    <mergeCell ref="F4:I4"/>
    <mergeCell ref="F6:I6"/>
    <mergeCell ref="L18:O18"/>
    <mergeCell ref="L24:O24"/>
    <mergeCell ref="R6:U6"/>
    <mergeCell ref="R14:U14"/>
    <mergeCell ref="R22:U22"/>
    <mergeCell ref="F13:I13"/>
    <mergeCell ref="F20:I20"/>
    <mergeCell ref="W62:Z62"/>
    <mergeCell ref="R71:U71"/>
    <mergeCell ref="R4:Z4"/>
    <mergeCell ref="AB6:AE6"/>
    <mergeCell ref="AB14:AE14"/>
    <mergeCell ref="AB22:AE22"/>
    <mergeCell ref="AB30:AE30"/>
    <mergeCell ref="AB38:AE38"/>
    <mergeCell ref="R30:U30"/>
    <mergeCell ref="R38:U38"/>
    <mergeCell ref="R46:U46"/>
    <mergeCell ref="R54:U54"/>
    <mergeCell ref="R62:U62"/>
    <mergeCell ref="W6:Z6"/>
    <mergeCell ref="W14:Z14"/>
    <mergeCell ref="W22:Z22"/>
    <mergeCell ref="S2:AD2"/>
    <mergeCell ref="AB46:AE46"/>
    <mergeCell ref="AB4:AE4"/>
    <mergeCell ref="W46:Z46"/>
    <mergeCell ref="W54:Z54"/>
    <mergeCell ref="W30:Z30"/>
    <mergeCell ref="W38:Z38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"/>
  <sheetViews>
    <sheetView workbookViewId="0">
      <selection activeCell="G4" sqref="G4"/>
    </sheetView>
  </sheetViews>
  <sheetFormatPr baseColWidth="10" defaultRowHeight="14" x14ac:dyDescent="0"/>
  <sheetData>
    <row r="2" spans="2:12" ht="36">
      <c r="B2" s="47" t="s">
        <v>19</v>
      </c>
      <c r="C2" s="47"/>
      <c r="D2" s="47"/>
      <c r="E2" s="47"/>
      <c r="F2" s="47"/>
      <c r="G2" s="47"/>
      <c r="H2" s="47"/>
      <c r="I2" s="47"/>
      <c r="J2" s="47"/>
      <c r="K2" s="47"/>
      <c r="L2" s="47"/>
    </row>
  </sheetData>
  <mergeCells count="1">
    <mergeCell ref="B2:L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BX78"/>
  <sheetViews>
    <sheetView topLeftCell="BO81" workbookViewId="0">
      <selection activeCell="R3" sqref="R3:BX81"/>
    </sheetView>
  </sheetViews>
  <sheetFormatPr baseColWidth="10" defaultRowHeight="14" x14ac:dyDescent="0"/>
  <cols>
    <col min="2" max="2" width="29.6640625" bestFit="1" customWidth="1"/>
    <col min="5" max="10" width="15.6640625" customWidth="1"/>
    <col min="12" max="12" width="13" bestFit="1" customWidth="1"/>
    <col min="15" max="15" width="23.6640625" bestFit="1" customWidth="1"/>
  </cols>
  <sheetData>
    <row r="3" spans="2:76">
      <c r="B3" s="39" t="s">
        <v>27</v>
      </c>
      <c r="C3" s="39"/>
      <c r="E3" s="5"/>
      <c r="F3" s="44" t="s">
        <v>9</v>
      </c>
      <c r="G3" s="45"/>
      <c r="H3" s="45"/>
      <c r="I3" s="46"/>
      <c r="J3" s="5"/>
      <c r="L3" s="39" t="s">
        <v>7</v>
      </c>
      <c r="M3" s="39"/>
      <c r="N3" s="39"/>
      <c r="O3" s="39"/>
      <c r="S3" s="39" t="s">
        <v>96</v>
      </c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H3" s="39" t="s">
        <v>97</v>
      </c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W3" s="39" t="s">
        <v>98</v>
      </c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L3" s="44" t="s">
        <v>99</v>
      </c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6"/>
    </row>
    <row r="4" spans="2:76">
      <c r="B4" s="3" t="s">
        <v>13</v>
      </c>
      <c r="C4" s="8">
        <v>4.8639999999999999</v>
      </c>
      <c r="E4" s="1"/>
      <c r="J4" s="1"/>
      <c r="L4" s="3"/>
      <c r="M4" s="3">
        <v>2000</v>
      </c>
      <c r="N4" s="3">
        <v>2007</v>
      </c>
      <c r="O4" s="3">
        <v>2015</v>
      </c>
    </row>
    <row r="5" spans="2:76">
      <c r="B5" s="3" t="s">
        <v>17</v>
      </c>
      <c r="C5" s="8">
        <v>0.28499999999999998</v>
      </c>
      <c r="E5" s="1"/>
      <c r="F5" s="39" t="s">
        <v>10</v>
      </c>
      <c r="G5" s="39"/>
      <c r="H5" s="39"/>
      <c r="I5" s="39"/>
      <c r="J5" s="1"/>
      <c r="L5" s="3" t="s">
        <v>6</v>
      </c>
      <c r="M5" s="2">
        <f>G7+G14+G21</f>
        <v>115</v>
      </c>
      <c r="N5" s="2">
        <f t="shared" ref="N5:O8" si="0">H7+H14+H21</f>
        <v>125</v>
      </c>
      <c r="O5" s="2">
        <f t="shared" si="0"/>
        <v>0</v>
      </c>
      <c r="R5" s="39" t="s">
        <v>55</v>
      </c>
      <c r="S5" s="39"/>
      <c r="T5" s="39"/>
      <c r="U5" s="39"/>
      <c r="V5" s="39"/>
      <c r="W5" s="39"/>
      <c r="X5" s="39"/>
      <c r="Y5" s="39"/>
      <c r="Z5" s="39"/>
      <c r="AB5" s="39" t="s">
        <v>56</v>
      </c>
      <c r="AC5" s="39"/>
      <c r="AD5" s="39"/>
      <c r="AE5" s="39"/>
      <c r="AG5" s="39" t="s">
        <v>55</v>
      </c>
      <c r="AH5" s="39"/>
      <c r="AI5" s="39"/>
      <c r="AJ5" s="39"/>
      <c r="AK5" s="39"/>
      <c r="AL5" s="39"/>
      <c r="AM5" s="39"/>
      <c r="AN5" s="39"/>
      <c r="AO5" s="39"/>
      <c r="AQ5" s="39" t="s">
        <v>56</v>
      </c>
      <c r="AR5" s="39"/>
      <c r="AS5" s="39"/>
      <c r="AT5" s="39"/>
      <c r="AV5" s="39" t="s">
        <v>55</v>
      </c>
      <c r="AW5" s="39"/>
      <c r="AX5" s="39"/>
      <c r="AY5" s="39"/>
      <c r="AZ5" s="39"/>
      <c r="BA5" s="39"/>
      <c r="BB5" s="39"/>
      <c r="BC5" s="39"/>
      <c r="BD5" s="39"/>
      <c r="BF5" s="39" t="s">
        <v>56</v>
      </c>
      <c r="BG5" s="39"/>
      <c r="BH5" s="39"/>
      <c r="BI5" s="39"/>
      <c r="BK5" s="44" t="s">
        <v>55</v>
      </c>
      <c r="BL5" s="45"/>
      <c r="BM5" s="45"/>
      <c r="BN5" s="45"/>
      <c r="BO5" s="45"/>
      <c r="BP5" s="45"/>
      <c r="BQ5" s="45"/>
      <c r="BR5" s="45"/>
      <c r="BS5" s="46"/>
      <c r="BU5" s="44" t="s">
        <v>56</v>
      </c>
      <c r="BV5" s="45"/>
      <c r="BW5" s="45"/>
      <c r="BX5" s="46"/>
    </row>
    <row r="6" spans="2:76">
      <c r="B6" s="3" t="s">
        <v>16</v>
      </c>
      <c r="C6" s="8">
        <v>4.6666999999999996</v>
      </c>
      <c r="E6" s="1"/>
      <c r="F6" s="3"/>
      <c r="G6" s="3">
        <v>2000</v>
      </c>
      <c r="H6" s="3">
        <v>2007</v>
      </c>
      <c r="I6" s="3">
        <v>2015</v>
      </c>
      <c r="J6" s="1"/>
      <c r="L6" s="3" t="s">
        <v>3</v>
      </c>
      <c r="M6" s="2">
        <f>G8+G15+G22</f>
        <v>82</v>
      </c>
      <c r="N6" s="2">
        <f t="shared" si="0"/>
        <v>65</v>
      </c>
      <c r="O6" s="2">
        <f t="shared" si="0"/>
        <v>31</v>
      </c>
    </row>
    <row r="7" spans="2:76">
      <c r="B7" s="3" t="s">
        <v>1</v>
      </c>
      <c r="C7" s="8">
        <f>C6*C4</f>
        <v>22.698828799999998</v>
      </c>
      <c r="E7" s="1"/>
      <c r="F7" s="3" t="s">
        <v>6</v>
      </c>
      <c r="G7" s="2">
        <v>0</v>
      </c>
      <c r="H7" s="2">
        <v>0</v>
      </c>
      <c r="I7" s="2">
        <v>0</v>
      </c>
      <c r="J7" s="1"/>
      <c r="L7" s="3" t="s">
        <v>4</v>
      </c>
      <c r="M7" s="2">
        <f>G9+G16+G23</f>
        <v>0</v>
      </c>
      <c r="N7" s="2">
        <f t="shared" si="0"/>
        <v>49</v>
      </c>
      <c r="O7" s="2">
        <f t="shared" si="0"/>
        <v>136</v>
      </c>
      <c r="R7" s="39" t="s">
        <v>38</v>
      </c>
      <c r="S7" s="39"/>
      <c r="T7" s="39"/>
      <c r="U7" s="39"/>
      <c r="W7" s="39" t="s">
        <v>46</v>
      </c>
      <c r="X7" s="39"/>
      <c r="Y7" s="39"/>
      <c r="Z7" s="39"/>
      <c r="AB7" s="39" t="s">
        <v>57</v>
      </c>
      <c r="AC7" s="39"/>
      <c r="AD7" s="39"/>
      <c r="AE7" s="39"/>
      <c r="AG7" s="39" t="s">
        <v>38</v>
      </c>
      <c r="AH7" s="39"/>
      <c r="AI7" s="39"/>
      <c r="AJ7" s="39"/>
      <c r="AL7" s="39" t="s">
        <v>46</v>
      </c>
      <c r="AM7" s="39"/>
      <c r="AN7" s="39"/>
      <c r="AO7" s="39"/>
      <c r="AQ7" s="39" t="s">
        <v>57</v>
      </c>
      <c r="AR7" s="39"/>
      <c r="AS7" s="39"/>
      <c r="AT7" s="39"/>
      <c r="AV7" s="39" t="s">
        <v>38</v>
      </c>
      <c r="AW7" s="39"/>
      <c r="AX7" s="39"/>
      <c r="AY7" s="39"/>
      <c r="BA7" s="39" t="s">
        <v>46</v>
      </c>
      <c r="BB7" s="39"/>
      <c r="BC7" s="39"/>
      <c r="BD7" s="39"/>
      <c r="BF7" s="39" t="s">
        <v>57</v>
      </c>
      <c r="BG7" s="39"/>
      <c r="BH7" s="39"/>
      <c r="BI7" s="39"/>
      <c r="BK7" s="44" t="s">
        <v>38</v>
      </c>
      <c r="BL7" s="45"/>
      <c r="BM7" s="45"/>
      <c r="BN7" s="46"/>
      <c r="BP7" s="44" t="s">
        <v>46</v>
      </c>
      <c r="BQ7" s="45"/>
      <c r="BR7" s="45"/>
      <c r="BS7" s="46"/>
      <c r="BU7" s="44" t="s">
        <v>57</v>
      </c>
      <c r="BV7" s="45"/>
      <c r="BW7" s="45"/>
      <c r="BX7" s="46"/>
    </row>
    <row r="8" spans="2:76">
      <c r="B8" s="3" t="s">
        <v>64</v>
      </c>
      <c r="C8" s="8">
        <f>C7*5</f>
        <v>113.49414399999999</v>
      </c>
      <c r="F8" s="3" t="s">
        <v>3</v>
      </c>
      <c r="G8" s="2">
        <v>35</v>
      </c>
      <c r="H8" s="2">
        <v>35</v>
      </c>
      <c r="I8" s="2">
        <v>0</v>
      </c>
      <c r="L8" s="3" t="s">
        <v>5</v>
      </c>
      <c r="M8" s="2">
        <f>G10+G17+G24</f>
        <v>0</v>
      </c>
      <c r="N8" s="2">
        <f t="shared" si="0"/>
        <v>0</v>
      </c>
      <c r="O8" s="2">
        <f t="shared" si="0"/>
        <v>97</v>
      </c>
      <c r="R8" s="3"/>
      <c r="S8" s="3">
        <v>2000</v>
      </c>
      <c r="T8" s="3">
        <v>2007</v>
      </c>
      <c r="U8" s="3">
        <v>2015</v>
      </c>
      <c r="W8" s="3"/>
      <c r="X8" s="3">
        <v>2000</v>
      </c>
      <c r="Y8" s="3">
        <v>2007</v>
      </c>
      <c r="Z8" s="3">
        <v>2015</v>
      </c>
      <c r="AB8" s="3"/>
      <c r="AC8" s="3">
        <v>2000</v>
      </c>
      <c r="AD8" s="3">
        <v>2007</v>
      </c>
      <c r="AE8" s="3">
        <v>2015</v>
      </c>
      <c r="AG8" s="3"/>
      <c r="AH8" s="3">
        <v>2000</v>
      </c>
      <c r="AI8" s="3">
        <v>2007</v>
      </c>
      <c r="AJ8" s="3">
        <v>2015</v>
      </c>
      <c r="AL8" s="3"/>
      <c r="AM8" s="3">
        <v>2000</v>
      </c>
      <c r="AN8" s="3">
        <v>2007</v>
      </c>
      <c r="AO8" s="3">
        <v>2015</v>
      </c>
      <c r="AQ8" s="3"/>
      <c r="AR8" s="3">
        <v>2000</v>
      </c>
      <c r="AS8" s="3">
        <v>2007</v>
      </c>
      <c r="AT8" s="3">
        <v>2015</v>
      </c>
      <c r="AV8" s="3"/>
      <c r="AW8" s="3">
        <v>2000</v>
      </c>
      <c r="AX8" s="3">
        <v>2007</v>
      </c>
      <c r="AY8" s="3">
        <v>2015</v>
      </c>
      <c r="BA8" s="3"/>
      <c r="BB8" s="3">
        <v>2000</v>
      </c>
      <c r="BC8" s="3">
        <v>2007</v>
      </c>
      <c r="BD8" s="3">
        <v>2015</v>
      </c>
      <c r="BF8" s="3"/>
      <c r="BG8" s="3">
        <v>2000</v>
      </c>
      <c r="BH8" s="3">
        <v>2007</v>
      </c>
      <c r="BI8" s="3">
        <v>2015</v>
      </c>
      <c r="BK8" s="3"/>
      <c r="BL8" s="3">
        <v>2000</v>
      </c>
      <c r="BM8" s="3">
        <v>2007</v>
      </c>
      <c r="BN8" s="3">
        <v>2015</v>
      </c>
      <c r="BP8" s="3"/>
      <c r="BQ8" s="3">
        <v>2000</v>
      </c>
      <c r="BR8" s="3">
        <v>2007</v>
      </c>
      <c r="BS8" s="3">
        <v>2015</v>
      </c>
      <c r="BU8" s="3"/>
      <c r="BV8" s="3">
        <v>2000</v>
      </c>
      <c r="BW8" s="3">
        <v>2007</v>
      </c>
      <c r="BX8" s="3">
        <v>2015</v>
      </c>
    </row>
    <row r="9" spans="2:76">
      <c r="B9" s="3" t="s">
        <v>0</v>
      </c>
      <c r="C9" s="8">
        <f>C8*52.14</f>
        <v>5917.5846681599996</v>
      </c>
      <c r="F9" s="3" t="s">
        <v>4</v>
      </c>
      <c r="G9" s="2">
        <v>0</v>
      </c>
      <c r="H9" s="2">
        <v>12</v>
      </c>
      <c r="I9" s="2">
        <v>16</v>
      </c>
      <c r="R9" s="3" t="s">
        <v>6</v>
      </c>
      <c r="S9" s="2">
        <v>2.2999999999999998</v>
      </c>
      <c r="T9" s="2">
        <v>3.33</v>
      </c>
      <c r="U9" s="2" t="s">
        <v>93</v>
      </c>
      <c r="W9" s="3" t="s">
        <v>6</v>
      </c>
      <c r="X9" s="2">
        <v>2E-3</v>
      </c>
      <c r="Y9" s="2">
        <v>2E-3</v>
      </c>
      <c r="Z9" s="2" t="s">
        <v>93</v>
      </c>
      <c r="AB9" s="3" t="s">
        <v>6</v>
      </c>
      <c r="AC9" s="2">
        <v>0.12</v>
      </c>
      <c r="AD9" s="2">
        <v>0.14000000000000001</v>
      </c>
      <c r="AE9" s="2" t="s">
        <v>93</v>
      </c>
      <c r="AG9" s="3" t="s">
        <v>6</v>
      </c>
      <c r="AH9" s="2">
        <v>13.63</v>
      </c>
      <c r="AI9" s="2">
        <v>15.14</v>
      </c>
      <c r="AJ9" s="2" t="s">
        <v>93</v>
      </c>
      <c r="AL9" s="3" t="s">
        <v>6</v>
      </c>
      <c r="AM9" s="2">
        <v>0.01</v>
      </c>
      <c r="AN9" s="2">
        <v>0.01</v>
      </c>
      <c r="AO9" s="2" t="s">
        <v>93</v>
      </c>
      <c r="AQ9" s="3" t="s">
        <v>6</v>
      </c>
      <c r="AR9" s="2">
        <v>0.43</v>
      </c>
      <c r="AS9" s="2">
        <v>0.47</v>
      </c>
      <c r="AT9" s="2" t="s">
        <v>93</v>
      </c>
      <c r="AV9" s="3" t="s">
        <v>6</v>
      </c>
      <c r="AW9" s="2">
        <v>6.74</v>
      </c>
      <c r="AX9" s="2">
        <v>7.5</v>
      </c>
      <c r="AY9" s="2" t="s">
        <v>93</v>
      </c>
      <c r="BA9" s="3" t="s">
        <v>6</v>
      </c>
      <c r="BB9" s="2">
        <v>2E-3</v>
      </c>
      <c r="BC9" s="2">
        <v>2E-3</v>
      </c>
      <c r="BD9" s="2" t="s">
        <v>93</v>
      </c>
      <c r="BF9" s="3" t="s">
        <v>6</v>
      </c>
      <c r="BG9" s="2">
        <v>0.13</v>
      </c>
      <c r="BH9" s="2">
        <v>0.15</v>
      </c>
      <c r="BI9" s="2" t="s">
        <v>93</v>
      </c>
      <c r="BK9" s="3" t="s">
        <v>6</v>
      </c>
      <c r="BL9" s="2">
        <f>S9+AH9+AW9</f>
        <v>22.67</v>
      </c>
      <c r="BM9" s="2">
        <f t="shared" ref="BM9" si="1">T9+AI9+AX9</f>
        <v>25.97</v>
      </c>
      <c r="BN9" s="2" t="s">
        <v>93</v>
      </c>
      <c r="BP9" s="3" t="s">
        <v>6</v>
      </c>
      <c r="BQ9" s="2">
        <f>X9+AM9+BB9</f>
        <v>1.4E-2</v>
      </c>
      <c r="BR9" s="2">
        <f t="shared" ref="BR9:BR11" si="2">Y9+AN9+BC9</f>
        <v>1.4E-2</v>
      </c>
      <c r="BS9" s="2" t="s">
        <v>93</v>
      </c>
      <c r="BU9" s="3" t="s">
        <v>6</v>
      </c>
      <c r="BV9" s="2">
        <f>AC9+AR9+BG9</f>
        <v>0.68</v>
      </c>
      <c r="BW9" s="2">
        <f t="shared" ref="BW9:BW11" si="3">AD9+AS9+BH9</f>
        <v>0.76</v>
      </c>
      <c r="BX9" s="2" t="s">
        <v>93</v>
      </c>
    </row>
    <row r="10" spans="2:76">
      <c r="B10" s="4" t="s">
        <v>28</v>
      </c>
      <c r="C10" s="2" t="s">
        <v>33</v>
      </c>
      <c r="F10" s="3" t="s">
        <v>5</v>
      </c>
      <c r="G10" s="2">
        <v>0</v>
      </c>
      <c r="H10" s="2">
        <v>0</v>
      </c>
      <c r="I10" s="2">
        <v>35</v>
      </c>
      <c r="R10" s="3" t="s">
        <v>3</v>
      </c>
      <c r="S10" s="2">
        <v>1</v>
      </c>
      <c r="T10" s="2">
        <v>0.81</v>
      </c>
      <c r="U10" s="2">
        <v>0.44</v>
      </c>
      <c r="W10" s="3" t="s">
        <v>3</v>
      </c>
      <c r="X10" s="2">
        <v>1E-3</v>
      </c>
      <c r="Y10" s="2">
        <v>1E-3</v>
      </c>
      <c r="Z10" s="2">
        <v>1E-3</v>
      </c>
      <c r="AB10" s="3" t="s">
        <v>3</v>
      </c>
      <c r="AC10" s="2">
        <v>0.09</v>
      </c>
      <c r="AD10" s="2">
        <v>7.0000000000000007E-2</v>
      </c>
      <c r="AE10" s="2">
        <v>0.03</v>
      </c>
      <c r="AG10" s="3" t="s">
        <v>3</v>
      </c>
      <c r="AH10" s="2">
        <v>4.6399999999999997</v>
      </c>
      <c r="AI10" s="2">
        <v>3.76</v>
      </c>
      <c r="AJ10" s="2">
        <v>2.04</v>
      </c>
      <c r="AL10" s="3" t="s">
        <v>3</v>
      </c>
      <c r="AM10" s="2">
        <v>0</v>
      </c>
      <c r="AN10" s="2">
        <v>0</v>
      </c>
      <c r="AO10" s="2">
        <v>0</v>
      </c>
      <c r="AQ10" s="3" t="s">
        <v>3</v>
      </c>
      <c r="AR10" s="2">
        <v>0.3</v>
      </c>
      <c r="AS10" s="2">
        <v>0.24</v>
      </c>
      <c r="AT10" s="2">
        <v>0.11</v>
      </c>
      <c r="AV10" s="3" t="s">
        <v>3</v>
      </c>
      <c r="AW10" s="2">
        <v>2.35</v>
      </c>
      <c r="AX10" s="2">
        <v>1.9</v>
      </c>
      <c r="AY10" s="2">
        <v>1.03</v>
      </c>
      <c r="BA10" s="3" t="s">
        <v>3</v>
      </c>
      <c r="BB10" s="2">
        <v>1E-3</v>
      </c>
      <c r="BC10" s="2">
        <v>1E-3</v>
      </c>
      <c r="BD10" s="2">
        <v>1E-3</v>
      </c>
      <c r="BF10" s="3" t="s">
        <v>3</v>
      </c>
      <c r="BG10" s="2">
        <v>0.01</v>
      </c>
      <c r="BH10" s="2">
        <v>7.0000000000000007E-2</v>
      </c>
      <c r="BI10" s="2">
        <v>0.04</v>
      </c>
      <c r="BK10" s="3" t="s">
        <v>3</v>
      </c>
      <c r="BL10" s="2">
        <f t="shared" ref="BL10" si="4">S10+AH10+AW10</f>
        <v>7.99</v>
      </c>
      <c r="BM10" s="2">
        <f t="shared" ref="BM10:BM11" si="5">T10+AI10+AX10</f>
        <v>6.4700000000000006</v>
      </c>
      <c r="BN10" s="2">
        <f t="shared" ref="BN10:BN12" si="6">U10+AJ10+AY10</f>
        <v>3.51</v>
      </c>
      <c r="BP10" s="3" t="s">
        <v>3</v>
      </c>
      <c r="BQ10" s="2">
        <f t="shared" ref="BQ10" si="7">X10+AM10+BB10</f>
        <v>2E-3</v>
      </c>
      <c r="BR10" s="2">
        <f t="shared" si="2"/>
        <v>2E-3</v>
      </c>
      <c r="BS10" s="2">
        <f t="shared" ref="BS10:BS12" si="8">Z10+AO10+BD10</f>
        <v>2E-3</v>
      </c>
      <c r="BU10" s="3" t="s">
        <v>3</v>
      </c>
      <c r="BV10" s="2">
        <f t="shared" ref="BV10" si="9">AC10+AR10+BG10</f>
        <v>0.4</v>
      </c>
      <c r="BW10" s="2">
        <f t="shared" si="3"/>
        <v>0.38</v>
      </c>
      <c r="BX10" s="2">
        <f t="shared" ref="BX10:BX12" si="10">AE10+AT10+BI10</f>
        <v>0.18000000000000002</v>
      </c>
    </row>
    <row r="11" spans="2:76">
      <c r="L11" s="51" t="s">
        <v>31</v>
      </c>
      <c r="M11" s="51"/>
      <c r="N11" s="51"/>
      <c r="O11" s="51"/>
      <c r="R11" s="3" t="s">
        <v>4</v>
      </c>
      <c r="S11" s="2" t="s">
        <v>93</v>
      </c>
      <c r="T11" s="2">
        <v>0.56000000000000005</v>
      </c>
      <c r="U11" s="2">
        <v>1.76</v>
      </c>
      <c r="W11" s="3" t="s">
        <v>4</v>
      </c>
      <c r="X11" s="2" t="s">
        <v>93</v>
      </c>
      <c r="Y11" s="2">
        <v>1E-3</v>
      </c>
      <c r="Z11" s="2">
        <v>2E-3</v>
      </c>
      <c r="AB11" s="3" t="s">
        <v>4</v>
      </c>
      <c r="AC11" s="2" t="s">
        <v>93</v>
      </c>
      <c r="AD11" s="2">
        <v>0.05</v>
      </c>
      <c r="AE11" s="2">
        <v>0.15</v>
      </c>
      <c r="AG11" s="3" t="s">
        <v>4</v>
      </c>
      <c r="AH11" s="2" t="s">
        <v>93</v>
      </c>
      <c r="AI11" s="2">
        <v>2.57</v>
      </c>
      <c r="AJ11" s="2">
        <v>8.14</v>
      </c>
      <c r="AL11" s="3" t="s">
        <v>4</v>
      </c>
      <c r="AM11" s="2" t="s">
        <v>93</v>
      </c>
      <c r="AN11" s="2">
        <v>0</v>
      </c>
      <c r="AO11" s="2">
        <v>0.01</v>
      </c>
      <c r="AQ11" s="3" t="s">
        <v>4</v>
      </c>
      <c r="AR11" s="2" t="s">
        <v>93</v>
      </c>
      <c r="AS11" s="2">
        <v>0.18</v>
      </c>
      <c r="AT11" s="2">
        <v>0.5</v>
      </c>
      <c r="AV11" s="3" t="s">
        <v>4</v>
      </c>
      <c r="AW11" s="2" t="s">
        <v>93</v>
      </c>
      <c r="AX11" s="2">
        <v>1.25</v>
      </c>
      <c r="AY11" s="2">
        <v>3.94</v>
      </c>
      <c r="BA11" s="3" t="s">
        <v>4</v>
      </c>
      <c r="BB11" s="2" t="s">
        <v>93</v>
      </c>
      <c r="BC11" s="2">
        <v>1E-3</v>
      </c>
      <c r="BD11" s="2">
        <v>2E-3</v>
      </c>
      <c r="BF11" s="3" t="s">
        <v>4</v>
      </c>
      <c r="BG11" s="2" t="s">
        <v>93</v>
      </c>
      <c r="BH11" s="2">
        <v>0.06</v>
      </c>
      <c r="BI11" s="2">
        <v>0.16</v>
      </c>
      <c r="BK11" s="3" t="s">
        <v>4</v>
      </c>
      <c r="BL11" s="2" t="s">
        <v>93</v>
      </c>
      <c r="BM11" s="2">
        <f t="shared" si="5"/>
        <v>4.38</v>
      </c>
      <c r="BN11" s="2">
        <f t="shared" si="6"/>
        <v>13.84</v>
      </c>
      <c r="BP11" s="3" t="s">
        <v>4</v>
      </c>
      <c r="BQ11" s="2" t="s">
        <v>93</v>
      </c>
      <c r="BR11" s="2">
        <f t="shared" si="2"/>
        <v>2E-3</v>
      </c>
      <c r="BS11" s="2">
        <f t="shared" si="8"/>
        <v>1.4E-2</v>
      </c>
      <c r="BU11" s="3" t="s">
        <v>4</v>
      </c>
      <c r="BV11" s="2" t="s">
        <v>93</v>
      </c>
      <c r="BW11" s="2">
        <f t="shared" si="3"/>
        <v>0.28999999999999998</v>
      </c>
      <c r="BX11" s="2">
        <f t="shared" si="10"/>
        <v>0.81</v>
      </c>
    </row>
    <row r="12" spans="2:76">
      <c r="B12" s="39" t="s">
        <v>29</v>
      </c>
      <c r="C12" s="39"/>
      <c r="F12" s="39" t="s">
        <v>11</v>
      </c>
      <c r="G12" s="39"/>
      <c r="H12" s="39"/>
      <c r="I12" s="39"/>
      <c r="L12" s="39" t="s">
        <v>24</v>
      </c>
      <c r="M12" s="39"/>
      <c r="N12" s="39"/>
      <c r="O12" s="39"/>
      <c r="R12" s="3" t="s">
        <v>5</v>
      </c>
      <c r="S12" s="2" t="s">
        <v>93</v>
      </c>
      <c r="T12" s="2" t="s">
        <v>93</v>
      </c>
      <c r="U12" s="2">
        <v>1.52</v>
      </c>
      <c r="W12" s="3" t="s">
        <v>5</v>
      </c>
      <c r="X12" s="2" t="s">
        <v>93</v>
      </c>
      <c r="Y12" s="2" t="s">
        <v>93</v>
      </c>
      <c r="Z12" s="2">
        <v>2E-3</v>
      </c>
      <c r="AB12" s="3" t="s">
        <v>5</v>
      </c>
      <c r="AC12" s="2" t="s">
        <v>93</v>
      </c>
      <c r="AD12" s="2" t="s">
        <v>93</v>
      </c>
      <c r="AE12" s="2">
        <v>0.1</v>
      </c>
      <c r="AG12" s="3" t="s">
        <v>5</v>
      </c>
      <c r="AH12" s="2" t="s">
        <v>93</v>
      </c>
      <c r="AI12" s="2" t="s">
        <v>93</v>
      </c>
      <c r="AJ12" s="2">
        <v>6.17</v>
      </c>
      <c r="AL12" s="3" t="s">
        <v>5</v>
      </c>
      <c r="AM12" s="2" t="s">
        <v>93</v>
      </c>
      <c r="AN12" s="2" t="s">
        <v>93</v>
      </c>
      <c r="AO12" s="2">
        <v>0.01</v>
      </c>
      <c r="AQ12" s="3" t="s">
        <v>5</v>
      </c>
      <c r="AR12" s="2" t="s">
        <v>93</v>
      </c>
      <c r="AS12" s="2" t="s">
        <v>93</v>
      </c>
      <c r="AT12" s="2">
        <v>0.36</v>
      </c>
      <c r="AV12" s="3" t="s">
        <v>5</v>
      </c>
      <c r="AW12" s="2" t="s">
        <v>93</v>
      </c>
      <c r="AX12" s="2" t="s">
        <v>93</v>
      </c>
      <c r="AY12" s="2">
        <v>2.61</v>
      </c>
      <c r="BA12" s="3" t="s">
        <v>5</v>
      </c>
      <c r="BB12" s="2" t="s">
        <v>93</v>
      </c>
      <c r="BC12" s="2" t="s">
        <v>93</v>
      </c>
      <c r="BD12" s="2">
        <v>2E-3</v>
      </c>
      <c r="BF12" s="3" t="s">
        <v>5</v>
      </c>
      <c r="BG12" s="2" t="s">
        <v>93</v>
      </c>
      <c r="BH12" s="2" t="s">
        <v>93</v>
      </c>
      <c r="BI12" s="2">
        <v>0.11</v>
      </c>
      <c r="BK12" s="3" t="s">
        <v>5</v>
      </c>
      <c r="BL12" s="2" t="s">
        <v>93</v>
      </c>
      <c r="BM12" s="2" t="s">
        <v>93</v>
      </c>
      <c r="BN12" s="2">
        <f t="shared" si="6"/>
        <v>10.299999999999999</v>
      </c>
      <c r="BP12" s="3" t="s">
        <v>5</v>
      </c>
      <c r="BQ12" s="2" t="s">
        <v>93</v>
      </c>
      <c r="BR12" s="2" t="s">
        <v>93</v>
      </c>
      <c r="BS12" s="2">
        <f t="shared" si="8"/>
        <v>1.4E-2</v>
      </c>
      <c r="BU12" s="3" t="s">
        <v>5</v>
      </c>
      <c r="BV12" s="2" t="s">
        <v>93</v>
      </c>
      <c r="BW12" s="2" t="s">
        <v>93</v>
      </c>
      <c r="BX12" s="2">
        <f t="shared" si="10"/>
        <v>0.56999999999999995</v>
      </c>
    </row>
    <row r="13" spans="2:76">
      <c r="B13" s="3" t="s">
        <v>13</v>
      </c>
      <c r="C13" s="8">
        <v>16.128</v>
      </c>
      <c r="F13" s="3"/>
      <c r="G13" s="3">
        <v>2000</v>
      </c>
      <c r="H13" s="3">
        <v>2007</v>
      </c>
      <c r="I13" s="3">
        <v>2015</v>
      </c>
      <c r="L13" s="3"/>
      <c r="M13" s="3" t="s">
        <v>21</v>
      </c>
      <c r="N13" s="3" t="s">
        <v>22</v>
      </c>
      <c r="O13" s="3" t="s">
        <v>23</v>
      </c>
      <c r="R13" s="4" t="s">
        <v>8</v>
      </c>
      <c r="S13" s="2">
        <f>SUM(S9:S12)</f>
        <v>3.3</v>
      </c>
      <c r="T13" s="2">
        <f>SUM(T9:T12)</f>
        <v>4.7000000000000011</v>
      </c>
      <c r="U13" s="2">
        <f>SUM(U9:U12)</f>
        <v>3.72</v>
      </c>
      <c r="W13" s="4" t="s">
        <v>8</v>
      </c>
      <c r="X13" s="2">
        <f>SUM(X9:X12)</f>
        <v>3.0000000000000001E-3</v>
      </c>
      <c r="Y13" s="2">
        <f>SUM(Y9:Y12)</f>
        <v>4.0000000000000001E-3</v>
      </c>
      <c r="Z13" s="2">
        <f>SUM(Z9:Z12)</f>
        <v>5.0000000000000001E-3</v>
      </c>
      <c r="AB13" s="4" t="s">
        <v>8</v>
      </c>
      <c r="AC13" s="2">
        <f>SUM(AC9:AC12)</f>
        <v>0.21</v>
      </c>
      <c r="AD13" s="2">
        <f>SUM(AD9:AD12)</f>
        <v>0.26</v>
      </c>
      <c r="AE13" s="2">
        <f>SUM(AE9:AE12)</f>
        <v>0.28000000000000003</v>
      </c>
      <c r="AG13" s="4" t="s">
        <v>8</v>
      </c>
      <c r="AH13" s="2">
        <f>SUM(AH9:AH12)</f>
        <v>18.27</v>
      </c>
      <c r="AI13" s="2">
        <f>SUM(AI9:AI12)</f>
        <v>21.47</v>
      </c>
      <c r="AJ13" s="2">
        <f>SUM(AJ9:AJ12)</f>
        <v>16.350000000000001</v>
      </c>
      <c r="AL13" s="4" t="s">
        <v>8</v>
      </c>
      <c r="AM13" s="2">
        <f>SUM(AM9:AM12)</f>
        <v>0.01</v>
      </c>
      <c r="AN13" s="2">
        <f>SUM(AN9:AN12)</f>
        <v>0.01</v>
      </c>
      <c r="AO13" s="2">
        <f>SUM(AO9:AO12)</f>
        <v>0.02</v>
      </c>
      <c r="AQ13" s="4" t="s">
        <v>8</v>
      </c>
      <c r="AR13" s="2">
        <f>SUM(AR9:AR12)</f>
        <v>0.73</v>
      </c>
      <c r="AS13" s="2">
        <f>SUM(AS9:AS12)</f>
        <v>0.8899999999999999</v>
      </c>
      <c r="AT13" s="2">
        <f>SUM(AT9:AT12)</f>
        <v>0.97</v>
      </c>
      <c r="AV13" s="4" t="s">
        <v>8</v>
      </c>
      <c r="AW13" s="2">
        <f>SUM(AW9:AW12)</f>
        <v>9.09</v>
      </c>
      <c r="AX13" s="2">
        <f>SUM(AX9:AX12)</f>
        <v>10.65</v>
      </c>
      <c r="AY13" s="2">
        <f>SUM(AY9:AY12)</f>
        <v>7.58</v>
      </c>
      <c r="BA13" s="4" t="s">
        <v>8</v>
      </c>
      <c r="BB13" s="2">
        <f>SUM(BB9:BB12)</f>
        <v>3.0000000000000001E-3</v>
      </c>
      <c r="BC13" s="2">
        <f>SUM(BC9:BC12)</f>
        <v>4.0000000000000001E-3</v>
      </c>
      <c r="BD13" s="2">
        <f>SUM(BD9:BD12)</f>
        <v>5.0000000000000001E-3</v>
      </c>
      <c r="BF13" s="4" t="s">
        <v>8</v>
      </c>
      <c r="BG13" s="2">
        <f>SUM(BG9:BG12)</f>
        <v>0.14000000000000001</v>
      </c>
      <c r="BH13" s="2">
        <f>SUM(BH9:BH12)</f>
        <v>0.28000000000000003</v>
      </c>
      <c r="BI13" s="2">
        <f>SUM(BI9:BI12)</f>
        <v>0.31</v>
      </c>
      <c r="BK13" s="4" t="s">
        <v>8</v>
      </c>
      <c r="BL13" s="2">
        <f>SUM(BL9:BL12)</f>
        <v>30.660000000000004</v>
      </c>
      <c r="BM13" s="2">
        <f>SUM(BM9:BM12)</f>
        <v>36.82</v>
      </c>
      <c r="BN13" s="2">
        <f>SUM(BN9:BN12)</f>
        <v>27.65</v>
      </c>
      <c r="BP13" s="4" t="s">
        <v>8</v>
      </c>
      <c r="BQ13" s="2">
        <f>SUM(BQ9:BQ12)</f>
        <v>1.6E-2</v>
      </c>
      <c r="BR13" s="2">
        <f>SUM(BR9:BR12)</f>
        <v>1.8000000000000002E-2</v>
      </c>
      <c r="BS13" s="2">
        <f>SUM(BS9:BS12)</f>
        <v>0.03</v>
      </c>
      <c r="BU13" s="4" t="s">
        <v>8</v>
      </c>
      <c r="BV13" s="2">
        <f>SUM(BV9:BV12)</f>
        <v>1.08</v>
      </c>
      <c r="BW13" s="2">
        <f>SUM(BW9:BW12)</f>
        <v>1.4300000000000002</v>
      </c>
      <c r="BX13" s="2">
        <f>SUM(BX9:BX12)</f>
        <v>1.56</v>
      </c>
    </row>
    <row r="14" spans="2:76">
      <c r="B14" s="3" t="s">
        <v>17</v>
      </c>
      <c r="C14" s="8">
        <v>0.94499999999999995</v>
      </c>
      <c r="F14" s="3" t="s">
        <v>6</v>
      </c>
      <c r="G14" s="2">
        <v>74</v>
      </c>
      <c r="H14" s="2">
        <v>84</v>
      </c>
      <c r="I14" s="2">
        <v>0</v>
      </c>
      <c r="L14" s="3" t="s">
        <v>6</v>
      </c>
      <c r="M14" s="2">
        <f>M5</f>
        <v>115</v>
      </c>
      <c r="N14" s="8">
        <f>C9</f>
        <v>5917.5846681599996</v>
      </c>
      <c r="O14" s="8">
        <f>N14*10</f>
        <v>59175.8466816</v>
      </c>
    </row>
    <row r="15" spans="2:76">
      <c r="B15" s="3" t="s">
        <v>16</v>
      </c>
      <c r="C15" s="8">
        <v>4.6666999999999996</v>
      </c>
      <c r="F15" s="3" t="s">
        <v>3</v>
      </c>
      <c r="G15" s="2">
        <v>38</v>
      </c>
      <c r="H15" s="2">
        <v>21</v>
      </c>
      <c r="I15" s="2">
        <v>0</v>
      </c>
      <c r="L15" s="3" t="s">
        <v>3</v>
      </c>
      <c r="M15" s="2">
        <f>M6</f>
        <v>82</v>
      </c>
      <c r="N15" s="8">
        <f>C9</f>
        <v>5917.5846681599996</v>
      </c>
      <c r="O15" s="8">
        <f>N15*1</f>
        <v>5917.5846681599996</v>
      </c>
      <c r="R15" s="39" t="s">
        <v>39</v>
      </c>
      <c r="S15" s="39"/>
      <c r="T15" s="39"/>
      <c r="U15" s="39"/>
      <c r="W15" s="39" t="s">
        <v>47</v>
      </c>
      <c r="X15" s="39"/>
      <c r="Y15" s="39"/>
      <c r="Z15" s="39"/>
      <c r="AB15" s="39" t="s">
        <v>58</v>
      </c>
      <c r="AC15" s="39"/>
      <c r="AD15" s="39"/>
      <c r="AE15" s="39"/>
      <c r="AG15" s="39" t="s">
        <v>39</v>
      </c>
      <c r="AH15" s="39"/>
      <c r="AI15" s="39"/>
      <c r="AJ15" s="39"/>
      <c r="AL15" s="39" t="s">
        <v>47</v>
      </c>
      <c r="AM15" s="39"/>
      <c r="AN15" s="39"/>
      <c r="AO15" s="39"/>
      <c r="AQ15" s="39" t="s">
        <v>58</v>
      </c>
      <c r="AR15" s="39"/>
      <c r="AS15" s="39"/>
      <c r="AT15" s="39"/>
      <c r="AV15" s="39" t="s">
        <v>39</v>
      </c>
      <c r="AW15" s="39"/>
      <c r="AX15" s="39"/>
      <c r="AY15" s="39"/>
      <c r="BA15" s="39" t="s">
        <v>47</v>
      </c>
      <c r="BB15" s="39"/>
      <c r="BC15" s="39"/>
      <c r="BD15" s="39"/>
      <c r="BF15" s="39" t="s">
        <v>58</v>
      </c>
      <c r="BG15" s="39"/>
      <c r="BH15" s="39"/>
      <c r="BI15" s="39"/>
      <c r="BK15" s="44" t="s">
        <v>39</v>
      </c>
      <c r="BL15" s="45"/>
      <c r="BM15" s="45"/>
      <c r="BN15" s="46"/>
      <c r="BP15" s="44" t="s">
        <v>47</v>
      </c>
      <c r="BQ15" s="45"/>
      <c r="BR15" s="45"/>
      <c r="BS15" s="46"/>
      <c r="BU15" s="44" t="s">
        <v>58</v>
      </c>
      <c r="BV15" s="45"/>
      <c r="BW15" s="45"/>
      <c r="BX15" s="46"/>
    </row>
    <row r="16" spans="2:76">
      <c r="B16" s="3" t="s">
        <v>1</v>
      </c>
      <c r="C16" s="8">
        <f>C15*C13</f>
        <v>75.264537599999997</v>
      </c>
      <c r="F16" s="3" t="s">
        <v>4</v>
      </c>
      <c r="G16" s="2">
        <v>0</v>
      </c>
      <c r="H16" s="2">
        <v>29</v>
      </c>
      <c r="I16" s="2">
        <v>97</v>
      </c>
      <c r="L16" s="6"/>
      <c r="M16" s="6"/>
      <c r="N16" s="6"/>
      <c r="O16" s="6"/>
      <c r="R16" s="3"/>
      <c r="S16" s="3">
        <v>2000</v>
      </c>
      <c r="T16" s="3">
        <v>2007</v>
      </c>
      <c r="U16" s="3">
        <v>2015</v>
      </c>
      <c r="W16" s="3"/>
      <c r="X16" s="3">
        <v>2000</v>
      </c>
      <c r="Y16" s="3">
        <v>2007</v>
      </c>
      <c r="Z16" s="3">
        <v>2015</v>
      </c>
      <c r="AB16" s="3"/>
      <c r="AC16" s="3">
        <v>2000</v>
      </c>
      <c r="AD16" s="3">
        <v>2007</v>
      </c>
      <c r="AE16" s="3">
        <v>2015</v>
      </c>
      <c r="AG16" s="3"/>
      <c r="AH16" s="3">
        <v>2000</v>
      </c>
      <c r="AI16" s="3">
        <v>2007</v>
      </c>
      <c r="AJ16" s="3">
        <v>2015</v>
      </c>
      <c r="AL16" s="3"/>
      <c r="AM16" s="3">
        <v>2000</v>
      </c>
      <c r="AN16" s="3">
        <v>2007</v>
      </c>
      <c r="AO16" s="3">
        <v>2015</v>
      </c>
      <c r="AQ16" s="3"/>
      <c r="AR16" s="3">
        <v>2000</v>
      </c>
      <c r="AS16" s="3">
        <v>2007</v>
      </c>
      <c r="AT16" s="3">
        <v>2015</v>
      </c>
      <c r="AV16" s="3"/>
      <c r="AW16" s="3">
        <v>2000</v>
      </c>
      <c r="AX16" s="3">
        <v>2007</v>
      </c>
      <c r="AY16" s="3">
        <v>2015</v>
      </c>
      <c r="BA16" s="3"/>
      <c r="BB16" s="3">
        <v>2000</v>
      </c>
      <c r="BC16" s="3">
        <v>2007</v>
      </c>
      <c r="BD16" s="3">
        <v>2015</v>
      </c>
      <c r="BF16" s="3"/>
      <c r="BG16" s="3">
        <v>2000</v>
      </c>
      <c r="BH16" s="3">
        <v>2007</v>
      </c>
      <c r="BI16" s="3">
        <v>2015</v>
      </c>
      <c r="BK16" s="3"/>
      <c r="BL16" s="3">
        <v>2000</v>
      </c>
      <c r="BM16" s="3">
        <v>2007</v>
      </c>
      <c r="BN16" s="3">
        <v>2015</v>
      </c>
      <c r="BP16" s="3"/>
      <c r="BQ16" s="3">
        <v>2000</v>
      </c>
      <c r="BR16" s="3">
        <v>2007</v>
      </c>
      <c r="BS16" s="3">
        <v>2015</v>
      </c>
      <c r="BU16" s="3"/>
      <c r="BV16" s="3">
        <v>2000</v>
      </c>
      <c r="BW16" s="3">
        <v>2007</v>
      </c>
      <c r="BX16" s="3">
        <v>2015</v>
      </c>
    </row>
    <row r="17" spans="2:76">
      <c r="B17" s="3" t="s">
        <v>64</v>
      </c>
      <c r="C17" s="8">
        <f>C16*5</f>
        <v>376.32268799999997</v>
      </c>
      <c r="F17" s="3" t="s">
        <v>5</v>
      </c>
      <c r="G17" s="2">
        <v>0</v>
      </c>
      <c r="H17" s="2">
        <v>0</v>
      </c>
      <c r="I17" s="2">
        <v>51</v>
      </c>
      <c r="L17" s="44" t="s">
        <v>25</v>
      </c>
      <c r="M17" s="45"/>
      <c r="N17" s="45"/>
      <c r="O17" s="46"/>
      <c r="R17" s="3" t="s">
        <v>6</v>
      </c>
      <c r="S17" s="2">
        <v>1.1000000000000001</v>
      </c>
      <c r="T17" s="2">
        <v>1.24</v>
      </c>
      <c r="U17" s="2" t="s">
        <v>93</v>
      </c>
      <c r="W17" s="3" t="s">
        <v>6</v>
      </c>
      <c r="X17" s="2">
        <v>0.46</v>
      </c>
      <c r="Y17" s="2">
        <v>0.49</v>
      </c>
      <c r="Z17" s="2" t="s">
        <v>93</v>
      </c>
      <c r="AB17" s="3" t="s">
        <v>6</v>
      </c>
      <c r="AC17" s="2">
        <v>2E-3</v>
      </c>
      <c r="AD17" s="2">
        <v>2E-3</v>
      </c>
      <c r="AE17" s="2" t="s">
        <v>93</v>
      </c>
      <c r="AG17" s="3" t="s">
        <v>6</v>
      </c>
      <c r="AH17" s="2">
        <v>4.29</v>
      </c>
      <c r="AI17" s="2">
        <v>4.84</v>
      </c>
      <c r="AJ17" s="2" t="s">
        <v>93</v>
      </c>
      <c r="AL17" s="3" t="s">
        <v>6</v>
      </c>
      <c r="AM17" s="2">
        <v>1.97</v>
      </c>
      <c r="AN17" s="2">
        <v>2.11</v>
      </c>
      <c r="AO17" s="2" t="s">
        <v>93</v>
      </c>
      <c r="AQ17" s="3" t="s">
        <v>6</v>
      </c>
      <c r="AR17" s="2">
        <v>0.01</v>
      </c>
      <c r="AS17" s="2">
        <v>0.01</v>
      </c>
      <c r="AT17" s="2" t="s">
        <v>93</v>
      </c>
      <c r="AV17" s="3" t="s">
        <v>6</v>
      </c>
      <c r="AW17" s="2">
        <v>1.1399999999999999</v>
      </c>
      <c r="AX17" s="2">
        <v>1.29</v>
      </c>
      <c r="AY17" s="2" t="s">
        <v>93</v>
      </c>
      <c r="BA17" s="3" t="s">
        <v>6</v>
      </c>
      <c r="BB17" s="2">
        <v>0.93</v>
      </c>
      <c r="BC17" s="2">
        <v>0.99</v>
      </c>
      <c r="BD17" s="2" t="s">
        <v>93</v>
      </c>
      <c r="BF17" s="3" t="s">
        <v>6</v>
      </c>
      <c r="BG17" s="2">
        <v>5.0000000000000001E-3</v>
      </c>
      <c r="BH17" s="2">
        <v>5.0000000000000001E-3</v>
      </c>
      <c r="BI17" s="2" t="s">
        <v>93</v>
      </c>
      <c r="BK17" s="3" t="s">
        <v>6</v>
      </c>
      <c r="BL17" s="2">
        <f>S17+AH17+AW17</f>
        <v>6.53</v>
      </c>
      <c r="BM17" s="2">
        <f t="shared" ref="BM17:BM19" si="11">T17+AI17+AX17</f>
        <v>7.37</v>
      </c>
      <c r="BN17" s="2" t="s">
        <v>93</v>
      </c>
      <c r="BP17" s="3" t="s">
        <v>6</v>
      </c>
      <c r="BQ17" s="2">
        <f>X17+AM17+BB17</f>
        <v>3.3600000000000003</v>
      </c>
      <c r="BR17" s="2">
        <f t="shared" ref="BR17:BR19" si="12">Y17+AN17+BC17</f>
        <v>3.59</v>
      </c>
      <c r="BS17" s="2" t="s">
        <v>93</v>
      </c>
      <c r="BU17" s="3" t="s">
        <v>6</v>
      </c>
      <c r="BV17" s="2">
        <f>AC17+AR17+BG17</f>
        <v>1.7000000000000001E-2</v>
      </c>
      <c r="BW17" s="2">
        <f t="shared" ref="BW17:BW19" si="13">AD17+AS17+BH17</f>
        <v>1.7000000000000001E-2</v>
      </c>
      <c r="BX17" s="2" t="s">
        <v>93</v>
      </c>
    </row>
    <row r="18" spans="2:76">
      <c r="B18" s="3" t="s">
        <v>0</v>
      </c>
      <c r="C18" s="8">
        <f>C17*52.14</f>
        <v>19621.464952319999</v>
      </c>
      <c r="I18" s="7"/>
      <c r="L18" s="3"/>
      <c r="M18" s="3" t="s">
        <v>21</v>
      </c>
      <c r="N18" s="3" t="s">
        <v>22</v>
      </c>
      <c r="O18" s="3" t="s">
        <v>23</v>
      </c>
      <c r="R18" s="3" t="s">
        <v>3</v>
      </c>
      <c r="S18" s="2">
        <v>0.3</v>
      </c>
      <c r="T18" s="2">
        <v>0.25</v>
      </c>
      <c r="U18" s="2">
        <v>0.13</v>
      </c>
      <c r="W18" s="3" t="s">
        <v>3</v>
      </c>
      <c r="X18" s="2">
        <v>0.2</v>
      </c>
      <c r="Y18" s="2">
        <v>0.15</v>
      </c>
      <c r="Z18" s="2">
        <v>7.0000000000000007E-2</v>
      </c>
      <c r="AB18" s="3" t="s">
        <v>3</v>
      </c>
      <c r="AC18" s="2">
        <v>1E-3</v>
      </c>
      <c r="AD18" s="2">
        <v>1E-3</v>
      </c>
      <c r="AE18" s="2">
        <v>0</v>
      </c>
      <c r="AG18" s="3" t="s">
        <v>3</v>
      </c>
      <c r="AH18" s="2">
        <v>1.27</v>
      </c>
      <c r="AI18" s="2">
        <v>1.04</v>
      </c>
      <c r="AJ18" s="2">
        <v>0.56000000000000005</v>
      </c>
      <c r="AL18" s="3" t="s">
        <v>3</v>
      </c>
      <c r="AM18" s="2">
        <v>0.8</v>
      </c>
      <c r="AN18" s="2">
        <v>0.63</v>
      </c>
      <c r="AO18" s="2">
        <v>0.3</v>
      </c>
      <c r="AQ18" s="3" t="s">
        <v>3</v>
      </c>
      <c r="AR18" s="2">
        <v>0.01</v>
      </c>
      <c r="AS18" s="2">
        <v>0</v>
      </c>
      <c r="AT18" s="2">
        <v>0</v>
      </c>
      <c r="AV18" s="3" t="s">
        <v>3</v>
      </c>
      <c r="AW18" s="2">
        <v>0.44</v>
      </c>
      <c r="AX18" s="2">
        <v>0.36</v>
      </c>
      <c r="AY18" s="2">
        <v>0.19</v>
      </c>
      <c r="BA18" s="3" t="s">
        <v>3</v>
      </c>
      <c r="BB18" s="2">
        <v>0.34</v>
      </c>
      <c r="BC18" s="2">
        <v>0.27</v>
      </c>
      <c r="BD18" s="2">
        <v>0.13</v>
      </c>
      <c r="BF18" s="3" t="s">
        <v>3</v>
      </c>
      <c r="BG18" s="2">
        <v>3.0000000000000001E-3</v>
      </c>
      <c r="BH18" s="2">
        <v>2E-3</v>
      </c>
      <c r="BI18" s="2">
        <v>1E-3</v>
      </c>
      <c r="BK18" s="3" t="s">
        <v>3</v>
      </c>
      <c r="BL18" s="2">
        <f t="shared" ref="BL18" si="14">S18+AH18+AW18</f>
        <v>2.0100000000000002</v>
      </c>
      <c r="BM18" s="2">
        <f t="shared" si="11"/>
        <v>1.65</v>
      </c>
      <c r="BN18" s="2">
        <f t="shared" ref="BN18:BN20" si="15">U18+AJ18+AY18</f>
        <v>0.88000000000000012</v>
      </c>
      <c r="BP18" s="3" t="s">
        <v>3</v>
      </c>
      <c r="BQ18" s="2">
        <f t="shared" ref="BQ18" si="16">X18+AM18+BB18</f>
        <v>1.34</v>
      </c>
      <c r="BR18" s="2">
        <f t="shared" si="12"/>
        <v>1.05</v>
      </c>
      <c r="BS18" s="2">
        <f t="shared" ref="BS18:BS20" si="17">Z18+AO18+BD18</f>
        <v>0.5</v>
      </c>
      <c r="BU18" s="3" t="s">
        <v>3</v>
      </c>
      <c r="BV18" s="2">
        <f t="shared" ref="BV18" si="18">AC18+AR18+BG18</f>
        <v>1.3999999999999999E-2</v>
      </c>
      <c r="BW18" s="2">
        <f t="shared" si="13"/>
        <v>3.0000000000000001E-3</v>
      </c>
      <c r="BX18" s="2">
        <f t="shared" ref="BX18:BX20" si="19">AE18+AT18+BI18</f>
        <v>1E-3</v>
      </c>
    </row>
    <row r="19" spans="2:76">
      <c r="B19" s="4" t="s">
        <v>28</v>
      </c>
      <c r="C19" s="2">
        <v>0</v>
      </c>
      <c r="F19" s="39" t="s">
        <v>12</v>
      </c>
      <c r="G19" s="39"/>
      <c r="H19" s="39"/>
      <c r="I19" s="39"/>
      <c r="L19" s="3" t="s">
        <v>6</v>
      </c>
      <c r="M19" s="2">
        <f>N5</f>
        <v>125</v>
      </c>
      <c r="N19" s="8">
        <f>C9</f>
        <v>5917.5846681599996</v>
      </c>
      <c r="O19" s="8">
        <f>N19*17</f>
        <v>100598.93935871999</v>
      </c>
      <c r="R19" s="3" t="s">
        <v>4</v>
      </c>
      <c r="S19" s="2" t="s">
        <v>93</v>
      </c>
      <c r="T19" s="2">
        <v>0.13</v>
      </c>
      <c r="U19" s="2">
        <v>0.42</v>
      </c>
      <c r="W19" s="3" t="s">
        <v>4</v>
      </c>
      <c r="X19" s="2" t="s">
        <v>93</v>
      </c>
      <c r="Y19" s="2">
        <v>0.06</v>
      </c>
      <c r="Z19" s="2">
        <v>0.17</v>
      </c>
      <c r="AB19" s="3" t="s">
        <v>4</v>
      </c>
      <c r="AC19" s="2" t="s">
        <v>93</v>
      </c>
      <c r="AD19" s="2">
        <v>1E-3</v>
      </c>
      <c r="AE19" s="2">
        <v>2E-3</v>
      </c>
      <c r="AG19" s="3" t="s">
        <v>4</v>
      </c>
      <c r="AH19" s="2" t="s">
        <v>93</v>
      </c>
      <c r="AI19" s="2">
        <v>0.53</v>
      </c>
      <c r="AJ19" s="2">
        <v>1.67</v>
      </c>
      <c r="AL19" s="3" t="s">
        <v>4</v>
      </c>
      <c r="AM19" s="2" t="s">
        <v>93</v>
      </c>
      <c r="AN19" s="2">
        <v>0.26</v>
      </c>
      <c r="AO19" s="2">
        <v>0.72</v>
      </c>
      <c r="AQ19" s="3" t="s">
        <v>4</v>
      </c>
      <c r="AR19" s="2" t="s">
        <v>93</v>
      </c>
      <c r="AS19" s="2">
        <v>0</v>
      </c>
      <c r="AT19" s="2">
        <v>0.01</v>
      </c>
      <c r="AV19" s="3" t="s">
        <v>4</v>
      </c>
      <c r="AW19" s="2" t="s">
        <v>93</v>
      </c>
      <c r="AX19" s="2">
        <v>0.18</v>
      </c>
      <c r="AY19" s="2">
        <v>0.56999999999999995</v>
      </c>
      <c r="BA19" s="3" t="s">
        <v>4</v>
      </c>
      <c r="BB19" s="2" t="s">
        <v>93</v>
      </c>
      <c r="BC19" s="2">
        <v>0.12</v>
      </c>
      <c r="BD19" s="2">
        <v>0.33</v>
      </c>
      <c r="BF19" s="3" t="s">
        <v>4</v>
      </c>
      <c r="BG19" s="2" t="s">
        <v>93</v>
      </c>
      <c r="BH19" s="2">
        <v>2E-3</v>
      </c>
      <c r="BI19" s="2">
        <v>5.0000000000000001E-3</v>
      </c>
      <c r="BK19" s="3" t="s">
        <v>4</v>
      </c>
      <c r="BL19" s="2" t="s">
        <v>93</v>
      </c>
      <c r="BM19" s="2">
        <f t="shared" si="11"/>
        <v>0.84000000000000008</v>
      </c>
      <c r="BN19" s="2">
        <f t="shared" si="15"/>
        <v>2.6599999999999997</v>
      </c>
      <c r="BP19" s="3" t="s">
        <v>4</v>
      </c>
      <c r="BQ19" s="2" t="s">
        <v>93</v>
      </c>
      <c r="BR19" s="2">
        <f t="shared" si="12"/>
        <v>0.44</v>
      </c>
      <c r="BS19" s="2">
        <f t="shared" si="17"/>
        <v>1.22</v>
      </c>
      <c r="BU19" s="3" t="s">
        <v>4</v>
      </c>
      <c r="BV19" s="2" t="s">
        <v>93</v>
      </c>
      <c r="BW19" s="2">
        <f t="shared" si="13"/>
        <v>3.0000000000000001E-3</v>
      </c>
      <c r="BX19" s="2">
        <f t="shared" si="19"/>
        <v>1.7000000000000001E-2</v>
      </c>
    </row>
    <row r="20" spans="2:76">
      <c r="F20" s="3"/>
      <c r="G20" s="3">
        <v>2000</v>
      </c>
      <c r="H20" s="3">
        <v>2007</v>
      </c>
      <c r="I20" s="3">
        <v>2015</v>
      </c>
      <c r="L20" s="3" t="s">
        <v>3</v>
      </c>
      <c r="M20" s="2">
        <f>N6</f>
        <v>65</v>
      </c>
      <c r="N20" s="8">
        <f>C9</f>
        <v>5917.5846681599996</v>
      </c>
      <c r="O20" s="8">
        <f>N20*7</f>
        <v>41423.092677119996</v>
      </c>
      <c r="R20" s="3" t="s">
        <v>5</v>
      </c>
      <c r="S20" s="2" t="s">
        <v>93</v>
      </c>
      <c r="T20" s="2" t="s">
        <v>93</v>
      </c>
      <c r="U20" s="2">
        <v>0.27</v>
      </c>
      <c r="W20" s="3" t="s">
        <v>5</v>
      </c>
      <c r="X20" s="2" t="s">
        <v>93</v>
      </c>
      <c r="Y20" s="2" t="s">
        <v>93</v>
      </c>
      <c r="Z20" s="2">
        <v>0.14000000000000001</v>
      </c>
      <c r="AB20" s="3" t="s">
        <v>5</v>
      </c>
      <c r="AC20" s="2" t="s">
        <v>93</v>
      </c>
      <c r="AD20" s="2" t="s">
        <v>93</v>
      </c>
      <c r="AE20" s="2">
        <v>2E-3</v>
      </c>
      <c r="AG20" s="3" t="s">
        <v>5</v>
      </c>
      <c r="AH20" s="2" t="s">
        <v>93</v>
      </c>
      <c r="AI20" s="2" t="s">
        <v>93</v>
      </c>
      <c r="AJ20" s="2">
        <v>1.06</v>
      </c>
      <c r="AL20" s="3" t="s">
        <v>5</v>
      </c>
      <c r="AM20" s="2" t="s">
        <v>93</v>
      </c>
      <c r="AN20" s="2" t="s">
        <v>93</v>
      </c>
      <c r="AO20" s="2">
        <v>0.48</v>
      </c>
      <c r="AQ20" s="3" t="s">
        <v>5</v>
      </c>
      <c r="AR20" s="2" t="s">
        <v>93</v>
      </c>
      <c r="AS20" s="2" t="s">
        <v>93</v>
      </c>
      <c r="AT20" s="2">
        <v>0.01</v>
      </c>
      <c r="AV20" s="3" t="s">
        <v>5</v>
      </c>
      <c r="AW20" s="2" t="s">
        <v>93</v>
      </c>
      <c r="AX20" s="2" t="s">
        <v>93</v>
      </c>
      <c r="AY20" s="2">
        <v>0.35</v>
      </c>
      <c r="BA20" s="3" t="s">
        <v>5</v>
      </c>
      <c r="BB20" s="2" t="s">
        <v>93</v>
      </c>
      <c r="BC20" s="2" t="s">
        <v>93</v>
      </c>
      <c r="BD20" s="2">
        <v>0.18</v>
      </c>
      <c r="BF20" s="3" t="s">
        <v>5</v>
      </c>
      <c r="BG20" s="2" t="s">
        <v>93</v>
      </c>
      <c r="BH20" s="2" t="s">
        <v>93</v>
      </c>
      <c r="BI20" s="2">
        <v>4.0000000000000001E-3</v>
      </c>
      <c r="BK20" s="3" t="s">
        <v>5</v>
      </c>
      <c r="BL20" s="2" t="s">
        <v>93</v>
      </c>
      <c r="BM20" s="2" t="s">
        <v>93</v>
      </c>
      <c r="BN20" s="2">
        <f t="shared" si="15"/>
        <v>1.6800000000000002</v>
      </c>
      <c r="BP20" s="3" t="s">
        <v>5</v>
      </c>
      <c r="BQ20" s="2" t="s">
        <v>93</v>
      </c>
      <c r="BR20" s="2" t="s">
        <v>93</v>
      </c>
      <c r="BS20" s="2">
        <f t="shared" si="17"/>
        <v>0.8</v>
      </c>
      <c r="BU20" s="3" t="s">
        <v>5</v>
      </c>
      <c r="BV20" s="2" t="s">
        <v>93</v>
      </c>
      <c r="BW20" s="2" t="s">
        <v>93</v>
      </c>
      <c r="BX20" s="2">
        <f t="shared" si="19"/>
        <v>1.6E-2</v>
      </c>
    </row>
    <row r="21" spans="2:76">
      <c r="B21" s="39" t="s">
        <v>30</v>
      </c>
      <c r="C21" s="39"/>
      <c r="F21" s="3" t="s">
        <v>6</v>
      </c>
      <c r="G21" s="2">
        <v>41</v>
      </c>
      <c r="H21" s="2">
        <v>41</v>
      </c>
      <c r="I21" s="2">
        <v>0</v>
      </c>
      <c r="L21" s="3" t="s">
        <v>4</v>
      </c>
      <c r="M21" s="2">
        <f>N7</f>
        <v>49</v>
      </c>
      <c r="N21" s="8">
        <f>C9</f>
        <v>5917.5846681599996</v>
      </c>
      <c r="O21" s="8">
        <f>N21*1</f>
        <v>5917.5846681599996</v>
      </c>
      <c r="R21" s="4" t="s">
        <v>8</v>
      </c>
      <c r="S21" s="2">
        <f>SUM(S17:S20)</f>
        <v>1.4000000000000001</v>
      </c>
      <c r="T21" s="2">
        <f>SUM(T17:T20)</f>
        <v>1.62</v>
      </c>
      <c r="U21" s="2">
        <f>SUM(U17:U20)</f>
        <v>0.82000000000000006</v>
      </c>
      <c r="W21" s="4" t="s">
        <v>8</v>
      </c>
      <c r="X21" s="2">
        <f>SUM(X17:X20)</f>
        <v>0.66</v>
      </c>
      <c r="Y21" s="2">
        <f>SUM(Y17:Y20)</f>
        <v>0.7</v>
      </c>
      <c r="Z21" s="2">
        <f>SUM(Z17:Z20)</f>
        <v>0.38</v>
      </c>
      <c r="AB21" s="4" t="s">
        <v>8</v>
      </c>
      <c r="AC21" s="2">
        <f>SUM(AC17:AC20)</f>
        <v>3.0000000000000001E-3</v>
      </c>
      <c r="AD21" s="2">
        <f>SUM(AD17:AD20)</f>
        <v>4.0000000000000001E-3</v>
      </c>
      <c r="AE21" s="2">
        <f>SUM(AE17:AE20)</f>
        <v>4.0000000000000001E-3</v>
      </c>
      <c r="AG21" s="4" t="s">
        <v>8</v>
      </c>
      <c r="AH21" s="2">
        <f>SUM(AH17:AH20)</f>
        <v>5.5600000000000005</v>
      </c>
      <c r="AI21" s="2">
        <f>SUM(AI17:AI20)</f>
        <v>6.41</v>
      </c>
      <c r="AJ21" s="2">
        <f>SUM(AJ17:AJ20)</f>
        <v>3.29</v>
      </c>
      <c r="AL21" s="4" t="s">
        <v>8</v>
      </c>
      <c r="AM21" s="2">
        <f>SUM(AM17:AM20)</f>
        <v>2.77</v>
      </c>
      <c r="AN21" s="2">
        <f>SUM(AN17:AN20)</f>
        <v>3</v>
      </c>
      <c r="AO21" s="2">
        <f>SUM(AO17:AO20)</f>
        <v>1.5</v>
      </c>
      <c r="AQ21" s="4" t="s">
        <v>8</v>
      </c>
      <c r="AR21" s="2">
        <f>SUM(AR17:AR20)</f>
        <v>0.02</v>
      </c>
      <c r="AS21" s="2">
        <f>SUM(AS17:AS20)</f>
        <v>0.01</v>
      </c>
      <c r="AT21" s="2">
        <f>SUM(AT17:AT20)</f>
        <v>0.02</v>
      </c>
      <c r="AV21" s="4" t="s">
        <v>8</v>
      </c>
      <c r="AW21" s="2">
        <f>SUM(AW17:AW20)</f>
        <v>1.5799999999999998</v>
      </c>
      <c r="AX21" s="2">
        <f>SUM(AX17:AX20)</f>
        <v>1.8299999999999998</v>
      </c>
      <c r="AY21" s="2">
        <f>SUM(AY17:AY20)</f>
        <v>1.1099999999999999</v>
      </c>
      <c r="BA21" s="4" t="s">
        <v>8</v>
      </c>
      <c r="BB21" s="2">
        <f>SUM(BB17:BB20)</f>
        <v>1.27</v>
      </c>
      <c r="BC21" s="2">
        <f>SUM(BC17:BC20)</f>
        <v>1.38</v>
      </c>
      <c r="BD21" s="2">
        <f>SUM(BD17:BD20)</f>
        <v>0.64</v>
      </c>
      <c r="BF21" s="4" t="s">
        <v>8</v>
      </c>
      <c r="BG21" s="2">
        <f>SUM(BG17:BG20)</f>
        <v>8.0000000000000002E-3</v>
      </c>
      <c r="BH21" s="2">
        <f>SUM(BH17:BH20)</f>
        <v>9.0000000000000011E-3</v>
      </c>
      <c r="BI21" s="2">
        <f>SUM(BI17:BI20)</f>
        <v>0.01</v>
      </c>
      <c r="BK21" s="4" t="s">
        <v>8</v>
      </c>
      <c r="BL21" s="2">
        <f>SUM(BL17:BL20)</f>
        <v>8.5400000000000009</v>
      </c>
      <c r="BM21" s="2">
        <f>SUM(BM17:BM20)</f>
        <v>9.86</v>
      </c>
      <c r="BN21" s="2">
        <f>SUM(BN17:BN20)</f>
        <v>5.2200000000000006</v>
      </c>
      <c r="BP21" s="4" t="s">
        <v>8</v>
      </c>
      <c r="BQ21" s="2">
        <f>SUM(BQ17:BQ20)</f>
        <v>4.7</v>
      </c>
      <c r="BR21" s="2">
        <f>SUM(BR17:BR20)</f>
        <v>5.08</v>
      </c>
      <c r="BS21" s="2">
        <f>SUM(BS17:BS20)</f>
        <v>2.52</v>
      </c>
      <c r="BU21" s="4" t="s">
        <v>8</v>
      </c>
      <c r="BV21" s="2">
        <f>SUM(BV17:BV20)</f>
        <v>3.1E-2</v>
      </c>
      <c r="BW21" s="2">
        <f>SUM(BW17:BW20)</f>
        <v>2.3E-2</v>
      </c>
      <c r="BX21" s="2">
        <f>SUM(BX17:BX20)</f>
        <v>3.4000000000000002E-2</v>
      </c>
    </row>
    <row r="22" spans="2:76">
      <c r="B22" s="3" t="s">
        <v>13</v>
      </c>
      <c r="C22" s="8">
        <v>4.6079999999999997</v>
      </c>
      <c r="F22" s="3" t="s">
        <v>3</v>
      </c>
      <c r="G22" s="2">
        <v>9</v>
      </c>
      <c r="H22" s="2">
        <v>9</v>
      </c>
      <c r="I22" s="2">
        <v>31</v>
      </c>
    </row>
    <row r="23" spans="2:76">
      <c r="B23" s="3" t="s">
        <v>17</v>
      </c>
      <c r="C23" s="8">
        <v>0.27</v>
      </c>
      <c r="F23" s="3" t="s">
        <v>4</v>
      </c>
      <c r="G23" s="2">
        <v>0</v>
      </c>
      <c r="H23" s="2">
        <v>8</v>
      </c>
      <c r="I23" s="2">
        <v>23</v>
      </c>
      <c r="L23" s="44" t="s">
        <v>26</v>
      </c>
      <c r="M23" s="45"/>
      <c r="N23" s="45"/>
      <c r="O23" s="46"/>
      <c r="R23" s="39" t="s">
        <v>40</v>
      </c>
      <c r="S23" s="39"/>
      <c r="T23" s="39"/>
      <c r="U23" s="39"/>
      <c r="W23" s="39" t="s">
        <v>48</v>
      </c>
      <c r="X23" s="39"/>
      <c r="Y23" s="39"/>
      <c r="Z23" s="39"/>
      <c r="AB23" s="39" t="s">
        <v>59</v>
      </c>
      <c r="AC23" s="39"/>
      <c r="AD23" s="39"/>
      <c r="AE23" s="39"/>
      <c r="AG23" s="39" t="s">
        <v>40</v>
      </c>
      <c r="AH23" s="39"/>
      <c r="AI23" s="39"/>
      <c r="AJ23" s="39"/>
      <c r="AL23" s="39" t="s">
        <v>48</v>
      </c>
      <c r="AM23" s="39"/>
      <c r="AN23" s="39"/>
      <c r="AO23" s="39"/>
      <c r="AQ23" s="39" t="s">
        <v>59</v>
      </c>
      <c r="AR23" s="39"/>
      <c r="AS23" s="39"/>
      <c r="AT23" s="39"/>
      <c r="AV23" s="39" t="s">
        <v>40</v>
      </c>
      <c r="AW23" s="39"/>
      <c r="AX23" s="39"/>
      <c r="AY23" s="39"/>
      <c r="BA23" s="39" t="s">
        <v>48</v>
      </c>
      <c r="BB23" s="39"/>
      <c r="BC23" s="39"/>
      <c r="BD23" s="39"/>
      <c r="BF23" s="39" t="s">
        <v>59</v>
      </c>
      <c r="BG23" s="39"/>
      <c r="BH23" s="39"/>
      <c r="BI23" s="39"/>
      <c r="BK23" s="44" t="s">
        <v>40</v>
      </c>
      <c r="BL23" s="45"/>
      <c r="BM23" s="45"/>
      <c r="BN23" s="46"/>
      <c r="BP23" s="44" t="s">
        <v>48</v>
      </c>
      <c r="BQ23" s="45"/>
      <c r="BR23" s="45"/>
      <c r="BS23" s="46"/>
      <c r="BU23" s="44" t="s">
        <v>59</v>
      </c>
      <c r="BV23" s="45"/>
      <c r="BW23" s="45"/>
      <c r="BX23" s="46"/>
    </row>
    <row r="24" spans="2:76">
      <c r="B24" s="3" t="s">
        <v>16</v>
      </c>
      <c r="C24" s="8">
        <v>4.6666999999999996</v>
      </c>
      <c r="F24" s="3" t="s">
        <v>5</v>
      </c>
      <c r="G24" s="2">
        <v>0</v>
      </c>
      <c r="H24" s="2">
        <v>0</v>
      </c>
      <c r="I24" s="2">
        <v>11</v>
      </c>
      <c r="L24" s="3"/>
      <c r="M24" s="3" t="s">
        <v>21</v>
      </c>
      <c r="N24" s="3" t="s">
        <v>22</v>
      </c>
      <c r="O24" s="3" t="s">
        <v>23</v>
      </c>
      <c r="R24" s="3"/>
      <c r="S24" s="3">
        <v>2000</v>
      </c>
      <c r="T24" s="3">
        <v>2007</v>
      </c>
      <c r="U24" s="3">
        <v>2015</v>
      </c>
      <c r="W24" s="3"/>
      <c r="X24" s="3">
        <v>2000</v>
      </c>
      <c r="Y24" s="3">
        <v>2007</v>
      </c>
      <c r="Z24" s="3">
        <v>2015</v>
      </c>
      <c r="AB24" s="3"/>
      <c r="AC24" s="3">
        <v>2000</v>
      </c>
      <c r="AD24" s="3">
        <v>2007</v>
      </c>
      <c r="AE24" s="3">
        <v>2015</v>
      </c>
      <c r="AG24" s="3"/>
      <c r="AH24" s="3">
        <v>2000</v>
      </c>
      <c r="AI24" s="3">
        <v>2007</v>
      </c>
      <c r="AJ24" s="3">
        <v>2015</v>
      </c>
      <c r="AL24" s="3"/>
      <c r="AM24" s="3">
        <v>2000</v>
      </c>
      <c r="AN24" s="3">
        <v>2007</v>
      </c>
      <c r="AO24" s="3">
        <v>2015</v>
      </c>
      <c r="AQ24" s="3"/>
      <c r="AR24" s="3">
        <v>2000</v>
      </c>
      <c r="AS24" s="3">
        <v>2007</v>
      </c>
      <c r="AT24" s="3">
        <v>2015</v>
      </c>
      <c r="AV24" s="3"/>
      <c r="AW24" s="3">
        <v>2000</v>
      </c>
      <c r="AX24" s="3">
        <v>2007</v>
      </c>
      <c r="AY24" s="3">
        <v>2015</v>
      </c>
      <c r="BA24" s="3"/>
      <c r="BB24" s="3">
        <v>2000</v>
      </c>
      <c r="BC24" s="3">
        <v>2007</v>
      </c>
      <c r="BD24" s="3">
        <v>2015</v>
      </c>
      <c r="BF24" s="3"/>
      <c r="BG24" s="3">
        <v>2000</v>
      </c>
      <c r="BH24" s="3">
        <v>2007</v>
      </c>
      <c r="BI24" s="3">
        <v>2015</v>
      </c>
      <c r="BK24" s="3"/>
      <c r="BL24" s="3">
        <v>2000</v>
      </c>
      <c r="BM24" s="3">
        <v>2007</v>
      </c>
      <c r="BN24" s="3">
        <v>2015</v>
      </c>
      <c r="BP24" s="3"/>
      <c r="BQ24" s="3">
        <v>2000</v>
      </c>
      <c r="BR24" s="3">
        <v>2007</v>
      </c>
      <c r="BS24" s="3">
        <v>2015</v>
      </c>
      <c r="BU24" s="3"/>
      <c r="BV24" s="3">
        <v>2000</v>
      </c>
      <c r="BW24" s="3">
        <v>2007</v>
      </c>
      <c r="BX24" s="3">
        <v>2015</v>
      </c>
    </row>
    <row r="25" spans="2:76">
      <c r="B25" s="3" t="s">
        <v>1</v>
      </c>
      <c r="C25" s="8">
        <f>C24*C22</f>
        <v>21.504153599999995</v>
      </c>
      <c r="L25" s="3" t="s">
        <v>3</v>
      </c>
      <c r="M25" s="2">
        <f>O6</f>
        <v>31</v>
      </c>
      <c r="N25" s="8">
        <f>C9</f>
        <v>5917.5846681599996</v>
      </c>
      <c r="O25" s="8">
        <f>N25*15</f>
        <v>88763.7700224</v>
      </c>
      <c r="R25" s="3" t="s">
        <v>6</v>
      </c>
      <c r="S25" s="2">
        <v>0.98</v>
      </c>
      <c r="T25" s="2">
        <v>1.1100000000000001</v>
      </c>
      <c r="U25" s="2" t="s">
        <v>93</v>
      </c>
      <c r="W25" s="3" t="s">
        <v>6</v>
      </c>
      <c r="X25" s="2">
        <v>0.49</v>
      </c>
      <c r="Y25" s="2">
        <v>0.52</v>
      </c>
      <c r="Z25" s="2" t="s">
        <v>93</v>
      </c>
      <c r="AB25" s="3" t="s">
        <v>6</v>
      </c>
      <c r="AC25" s="2">
        <v>0.96</v>
      </c>
      <c r="AD25" s="2">
        <v>1.04</v>
      </c>
      <c r="AE25" s="2" t="s">
        <v>93</v>
      </c>
      <c r="AG25" s="3" t="s">
        <v>6</v>
      </c>
      <c r="AH25" s="2">
        <v>3.89</v>
      </c>
      <c r="AI25" s="2">
        <v>4.41</v>
      </c>
      <c r="AJ25" s="2" t="s">
        <v>93</v>
      </c>
      <c r="AL25" s="3" t="s">
        <v>6</v>
      </c>
      <c r="AM25" s="2">
        <v>2.08</v>
      </c>
      <c r="AN25" s="2">
        <v>2.23</v>
      </c>
      <c r="AO25" s="2" t="s">
        <v>93</v>
      </c>
      <c r="AQ25" s="3" t="s">
        <v>6</v>
      </c>
      <c r="AR25" s="2">
        <v>3.18</v>
      </c>
      <c r="AS25" s="2">
        <v>3.46</v>
      </c>
      <c r="AT25" s="2" t="s">
        <v>93</v>
      </c>
      <c r="AV25" s="3" t="s">
        <v>6</v>
      </c>
      <c r="AW25" s="2">
        <v>1.03</v>
      </c>
      <c r="AX25" s="2">
        <v>1.17</v>
      </c>
      <c r="AY25" s="2" t="s">
        <v>93</v>
      </c>
      <c r="BA25" s="3" t="s">
        <v>6</v>
      </c>
      <c r="BB25" s="2">
        <v>0.96</v>
      </c>
      <c r="BC25" s="2">
        <v>1.03</v>
      </c>
      <c r="BD25" s="2" t="s">
        <v>93</v>
      </c>
      <c r="BF25" s="3" t="s">
        <v>6</v>
      </c>
      <c r="BG25" s="2">
        <v>0.91</v>
      </c>
      <c r="BH25" s="2">
        <v>0.99</v>
      </c>
      <c r="BI25" s="2" t="s">
        <v>93</v>
      </c>
      <c r="BK25" s="3" t="s">
        <v>6</v>
      </c>
      <c r="BL25" s="2">
        <f>S25+AH25+AW25</f>
        <v>5.9</v>
      </c>
      <c r="BM25" s="2">
        <f t="shared" ref="BM25:BM27" si="20">T25+AI25+AX25</f>
        <v>6.69</v>
      </c>
      <c r="BN25" s="2" t="s">
        <v>93</v>
      </c>
      <c r="BP25" s="3" t="s">
        <v>6</v>
      </c>
      <c r="BQ25" s="2">
        <f>X25+AM25+BB25</f>
        <v>3.5300000000000002</v>
      </c>
      <c r="BR25" s="2">
        <f t="shared" ref="BR25:BR27" si="21">Y25+AN25+BC25</f>
        <v>3.7800000000000002</v>
      </c>
      <c r="BS25" s="2" t="s">
        <v>93</v>
      </c>
      <c r="BU25" s="3" t="s">
        <v>6</v>
      </c>
      <c r="BV25" s="2">
        <f>AC25+AR25+BG25</f>
        <v>5.0500000000000007</v>
      </c>
      <c r="BW25" s="2">
        <f t="shared" ref="BW25:BW27" si="22">AD25+AS25+BH25</f>
        <v>5.49</v>
      </c>
      <c r="BX25" s="2" t="s">
        <v>93</v>
      </c>
    </row>
    <row r="26" spans="2:76">
      <c r="B26" s="3" t="s">
        <v>64</v>
      </c>
      <c r="C26" s="8">
        <f>C25*5</f>
        <v>107.52076799999998</v>
      </c>
      <c r="L26" s="3" t="s">
        <v>4</v>
      </c>
      <c r="M26" s="2">
        <f>O7</f>
        <v>136</v>
      </c>
      <c r="N26" s="8">
        <f>C9</f>
        <v>5917.5846681599996</v>
      </c>
      <c r="O26" s="8">
        <f>N26*8</f>
        <v>47340.677345279997</v>
      </c>
      <c r="R26" s="3" t="s">
        <v>3</v>
      </c>
      <c r="S26" s="2">
        <v>0.22</v>
      </c>
      <c r="T26" s="2">
        <v>0.18</v>
      </c>
      <c r="U26" s="2">
        <v>0.1</v>
      </c>
      <c r="W26" s="3" t="s">
        <v>3</v>
      </c>
      <c r="X26" s="2">
        <v>0.22</v>
      </c>
      <c r="Y26" s="2">
        <v>0.17</v>
      </c>
      <c r="Z26" s="2">
        <v>0.08</v>
      </c>
      <c r="AB26" s="3" t="s">
        <v>3</v>
      </c>
      <c r="AC26" s="2">
        <v>0.68</v>
      </c>
      <c r="AD26" s="2">
        <v>0.54</v>
      </c>
      <c r="AE26" s="2">
        <v>0.26</v>
      </c>
      <c r="AG26" s="3" t="s">
        <v>3</v>
      </c>
      <c r="AH26" s="2">
        <v>0.99</v>
      </c>
      <c r="AI26" s="2">
        <v>0.82</v>
      </c>
      <c r="AJ26" s="2">
        <v>0.46</v>
      </c>
      <c r="AL26" s="3" t="s">
        <v>3</v>
      </c>
      <c r="AM26" s="2">
        <v>0.88</v>
      </c>
      <c r="AN26" s="2">
        <v>0.69</v>
      </c>
      <c r="AO26" s="2">
        <v>0.33</v>
      </c>
      <c r="AQ26" s="3" t="s">
        <v>3</v>
      </c>
      <c r="AR26" s="2">
        <v>2.27</v>
      </c>
      <c r="AS26" s="2">
        <v>1.8</v>
      </c>
      <c r="AT26" s="2">
        <v>0.86</v>
      </c>
      <c r="AV26" s="3" t="s">
        <v>3</v>
      </c>
      <c r="AW26" s="2">
        <v>0.36</v>
      </c>
      <c r="AX26" s="2">
        <v>0.3</v>
      </c>
      <c r="AY26" s="2">
        <v>0.16</v>
      </c>
      <c r="BA26" s="3" t="s">
        <v>3</v>
      </c>
      <c r="BB26" s="2">
        <v>0.37</v>
      </c>
      <c r="BC26" s="2">
        <v>0.28999999999999998</v>
      </c>
      <c r="BD26" s="2">
        <v>0.14000000000000001</v>
      </c>
      <c r="BF26" s="3" t="s">
        <v>3</v>
      </c>
      <c r="BG26" s="2">
        <v>0.65</v>
      </c>
      <c r="BH26" s="2">
        <v>0.52</v>
      </c>
      <c r="BI26" s="2">
        <v>0.25</v>
      </c>
      <c r="BK26" s="3" t="s">
        <v>3</v>
      </c>
      <c r="BL26" s="2">
        <f t="shared" ref="BL26" si="23">S26+AH26+AW26</f>
        <v>1.5699999999999998</v>
      </c>
      <c r="BM26" s="2">
        <f t="shared" si="20"/>
        <v>1.3</v>
      </c>
      <c r="BN26" s="2">
        <f t="shared" ref="BN26:BN28" si="24">U26+AJ26+AY26</f>
        <v>0.72000000000000008</v>
      </c>
      <c r="BP26" s="3" t="s">
        <v>3</v>
      </c>
      <c r="BQ26" s="2">
        <f t="shared" ref="BQ26" si="25">X26+AM26+BB26</f>
        <v>1.4700000000000002</v>
      </c>
      <c r="BR26" s="2">
        <f t="shared" si="21"/>
        <v>1.1499999999999999</v>
      </c>
      <c r="BS26" s="2">
        <f t="shared" ref="BS26:BS28" si="26">Z26+AO26+BD26</f>
        <v>0.55000000000000004</v>
      </c>
      <c r="BU26" s="3" t="s">
        <v>3</v>
      </c>
      <c r="BV26" s="2">
        <f t="shared" ref="BV26" si="27">AC26+AR26+BG26</f>
        <v>3.6</v>
      </c>
      <c r="BW26" s="2">
        <f t="shared" si="22"/>
        <v>2.86</v>
      </c>
      <c r="BX26" s="2">
        <f t="shared" ref="BX26:BX28" si="28">AE26+AT26+BI26</f>
        <v>1.37</v>
      </c>
    </row>
    <row r="27" spans="2:76">
      <c r="B27" s="3" t="s">
        <v>0</v>
      </c>
      <c r="C27" s="8">
        <f>C26*52.14</f>
        <v>5606.1328435199985</v>
      </c>
      <c r="L27" s="3" t="s">
        <v>5</v>
      </c>
      <c r="M27" s="2">
        <f>O8</f>
        <v>97</v>
      </c>
      <c r="N27" s="8">
        <f>C9</f>
        <v>5917.5846681599996</v>
      </c>
      <c r="O27" s="8">
        <f>N27*5</f>
        <v>29587.9233408</v>
      </c>
      <c r="R27" s="3" t="s">
        <v>4</v>
      </c>
      <c r="S27" s="2" t="s">
        <v>93</v>
      </c>
      <c r="T27" s="2">
        <v>0.1</v>
      </c>
      <c r="U27" s="2">
        <v>0.33</v>
      </c>
      <c r="W27" s="3" t="s">
        <v>4</v>
      </c>
      <c r="X27" s="2" t="s">
        <v>93</v>
      </c>
      <c r="Y27" s="2">
        <v>0.08</v>
      </c>
      <c r="Z27" s="2">
        <v>0.21</v>
      </c>
      <c r="AB27" s="3" t="s">
        <v>4</v>
      </c>
      <c r="AC27" s="2" t="s">
        <v>93</v>
      </c>
      <c r="AD27" s="2">
        <v>0.41</v>
      </c>
      <c r="AE27" s="2">
        <v>1.1299999999999999</v>
      </c>
      <c r="AG27" s="3" t="s">
        <v>4</v>
      </c>
      <c r="AH27" s="2" t="s">
        <v>93</v>
      </c>
      <c r="AI27" s="2">
        <v>0.42</v>
      </c>
      <c r="AJ27" s="2">
        <v>1.37</v>
      </c>
      <c r="AL27" s="3" t="s">
        <v>4</v>
      </c>
      <c r="AM27" s="2" t="s">
        <v>93</v>
      </c>
      <c r="AN27" s="2">
        <v>0.31</v>
      </c>
      <c r="AO27" s="2">
        <v>0.85</v>
      </c>
      <c r="AQ27" s="3" t="s">
        <v>4</v>
      </c>
      <c r="AR27" s="2" t="s">
        <v>93</v>
      </c>
      <c r="AS27" s="2">
        <v>1.36</v>
      </c>
      <c r="AT27" s="2">
        <v>3.76</v>
      </c>
      <c r="AV27" s="3" t="s">
        <v>4</v>
      </c>
      <c r="AW27" s="2" t="s">
        <v>93</v>
      </c>
      <c r="AX27" s="2">
        <v>0.15</v>
      </c>
      <c r="AY27" s="2">
        <v>0.49</v>
      </c>
      <c r="BA27" s="3" t="s">
        <v>4</v>
      </c>
      <c r="BB27" s="2" t="s">
        <v>93</v>
      </c>
      <c r="BC27" s="2">
        <v>0.13</v>
      </c>
      <c r="BD27" s="2">
        <v>0.37</v>
      </c>
      <c r="BF27" s="3" t="s">
        <v>4</v>
      </c>
      <c r="BG27" s="2" t="s">
        <v>93</v>
      </c>
      <c r="BH27" s="2">
        <v>0.39</v>
      </c>
      <c r="BI27" s="2">
        <v>1.08</v>
      </c>
      <c r="BK27" s="3" t="s">
        <v>4</v>
      </c>
      <c r="BL27" s="2" t="s">
        <v>93</v>
      </c>
      <c r="BM27" s="2">
        <f t="shared" si="20"/>
        <v>0.67</v>
      </c>
      <c r="BN27" s="2">
        <f t="shared" si="24"/>
        <v>2.1900000000000004</v>
      </c>
      <c r="BP27" s="3" t="s">
        <v>4</v>
      </c>
      <c r="BQ27" s="2" t="s">
        <v>93</v>
      </c>
      <c r="BR27" s="2">
        <f t="shared" si="21"/>
        <v>0.52</v>
      </c>
      <c r="BS27" s="2">
        <f t="shared" si="26"/>
        <v>1.4300000000000002</v>
      </c>
      <c r="BU27" s="3" t="s">
        <v>4</v>
      </c>
      <c r="BV27" s="2" t="s">
        <v>93</v>
      </c>
      <c r="BW27" s="2">
        <f t="shared" si="22"/>
        <v>2.16</v>
      </c>
      <c r="BX27" s="2">
        <f t="shared" si="28"/>
        <v>5.97</v>
      </c>
    </row>
    <row r="28" spans="2:76">
      <c r="B28" s="4" t="s">
        <v>28</v>
      </c>
      <c r="C28" s="2" t="s">
        <v>34</v>
      </c>
      <c r="R28" s="3" t="s">
        <v>5</v>
      </c>
      <c r="S28" s="2" t="s">
        <v>93</v>
      </c>
      <c r="T28" s="2" t="s">
        <v>93</v>
      </c>
      <c r="U28" s="2">
        <v>0.21</v>
      </c>
      <c r="W28" s="3" t="s">
        <v>5</v>
      </c>
      <c r="X28" s="2" t="s">
        <v>93</v>
      </c>
      <c r="Y28" s="2" t="s">
        <v>93</v>
      </c>
      <c r="Z28" s="2">
        <v>0.16</v>
      </c>
      <c r="AB28" s="3" t="s">
        <v>5</v>
      </c>
      <c r="AC28" s="2" t="s">
        <v>93</v>
      </c>
      <c r="AD28" s="2" t="s">
        <v>93</v>
      </c>
      <c r="AE28" s="2">
        <v>0.81</v>
      </c>
      <c r="AG28" s="3" t="s">
        <v>5</v>
      </c>
      <c r="AH28" s="2" t="s">
        <v>93</v>
      </c>
      <c r="AI28" s="2" t="s">
        <v>93</v>
      </c>
      <c r="AJ28" s="2">
        <v>0.86</v>
      </c>
      <c r="AL28" s="3" t="s">
        <v>5</v>
      </c>
      <c r="AM28" s="2" t="s">
        <v>93</v>
      </c>
      <c r="AN28" s="2" t="s">
        <v>93</v>
      </c>
      <c r="AO28" s="2">
        <v>0.57999999999999996</v>
      </c>
      <c r="AQ28" s="3" t="s">
        <v>5</v>
      </c>
      <c r="AR28" s="2" t="s">
        <v>93</v>
      </c>
      <c r="AS28" s="2" t="s">
        <v>93</v>
      </c>
      <c r="AT28" s="2">
        <v>2.68</v>
      </c>
      <c r="AV28" s="3" t="s">
        <v>5</v>
      </c>
      <c r="AW28" s="2" t="s">
        <v>93</v>
      </c>
      <c r="AX28" s="2" t="s">
        <v>93</v>
      </c>
      <c r="AY28" s="2">
        <v>0.28999999999999998</v>
      </c>
      <c r="BA28" s="3" t="s">
        <v>5</v>
      </c>
      <c r="BB28" s="2" t="s">
        <v>93</v>
      </c>
      <c r="BC28" s="2" t="s">
        <v>93</v>
      </c>
      <c r="BD28" s="2">
        <v>0.21</v>
      </c>
      <c r="BF28" s="3" t="s">
        <v>5</v>
      </c>
      <c r="BG28" s="2" t="s">
        <v>93</v>
      </c>
      <c r="BH28" s="2" t="s">
        <v>93</v>
      </c>
      <c r="BI28" s="2">
        <v>0.77</v>
      </c>
      <c r="BK28" s="3" t="s">
        <v>5</v>
      </c>
      <c r="BL28" s="2" t="s">
        <v>93</v>
      </c>
      <c r="BM28" s="2" t="s">
        <v>93</v>
      </c>
      <c r="BN28" s="2">
        <f t="shared" si="24"/>
        <v>1.36</v>
      </c>
      <c r="BP28" s="3" t="s">
        <v>5</v>
      </c>
      <c r="BQ28" s="2" t="s">
        <v>93</v>
      </c>
      <c r="BR28" s="2" t="s">
        <v>93</v>
      </c>
      <c r="BS28" s="2">
        <f t="shared" si="26"/>
        <v>0.95</v>
      </c>
      <c r="BU28" s="3" t="s">
        <v>5</v>
      </c>
      <c r="BV28" s="2" t="s">
        <v>93</v>
      </c>
      <c r="BW28" s="2" t="s">
        <v>93</v>
      </c>
      <c r="BX28" s="2">
        <f t="shared" si="28"/>
        <v>4.26</v>
      </c>
    </row>
    <row r="29" spans="2:76">
      <c r="L29" s="50" t="s">
        <v>32</v>
      </c>
      <c r="M29" s="50"/>
      <c r="N29" s="50"/>
      <c r="O29" s="50"/>
      <c r="R29" s="4" t="s">
        <v>8</v>
      </c>
      <c r="S29" s="2">
        <f>SUM(S25:S28)</f>
        <v>1.2</v>
      </c>
      <c r="T29" s="2">
        <f>SUM(T25:T28)</f>
        <v>1.3900000000000001</v>
      </c>
      <c r="U29" s="2">
        <f>SUM(U25:U28)</f>
        <v>0.64</v>
      </c>
      <c r="W29" s="4" t="s">
        <v>8</v>
      </c>
      <c r="X29" s="2">
        <f>SUM(X25:X28)</f>
        <v>0.71</v>
      </c>
      <c r="Y29" s="2">
        <f>SUM(Y25:Y28)</f>
        <v>0.77</v>
      </c>
      <c r="Z29" s="2">
        <f>SUM(Z25:Z28)</f>
        <v>0.44999999999999996</v>
      </c>
      <c r="AB29" s="4" t="s">
        <v>8</v>
      </c>
      <c r="AC29" s="2">
        <f>SUM(AC25:AC28)</f>
        <v>1.6400000000000001</v>
      </c>
      <c r="AD29" s="2">
        <f>SUM(AD25:AD28)</f>
        <v>1.99</v>
      </c>
      <c r="AE29" s="2">
        <f>SUM(AE25:AE28)</f>
        <v>2.2000000000000002</v>
      </c>
      <c r="AG29" s="4" t="s">
        <v>8</v>
      </c>
      <c r="AH29" s="2">
        <f>SUM(AH25:AH28)</f>
        <v>4.88</v>
      </c>
      <c r="AI29" s="2">
        <f>SUM(AI25:AI28)</f>
        <v>5.65</v>
      </c>
      <c r="AJ29" s="2">
        <f>SUM(AJ25:AJ28)</f>
        <v>2.69</v>
      </c>
      <c r="AL29" s="4" t="s">
        <v>8</v>
      </c>
      <c r="AM29" s="2">
        <f>SUM(AM25:AM28)</f>
        <v>2.96</v>
      </c>
      <c r="AN29" s="2">
        <f>SUM(AN25:AN28)</f>
        <v>3.23</v>
      </c>
      <c r="AO29" s="2">
        <f>SUM(AO25:AO28)</f>
        <v>1.7599999999999998</v>
      </c>
      <c r="AQ29" s="4" t="s">
        <v>8</v>
      </c>
      <c r="AR29" s="2">
        <f>SUM(AR25:AR28)</f>
        <v>5.45</v>
      </c>
      <c r="AS29" s="2">
        <f>SUM(AS25:AS28)</f>
        <v>6.62</v>
      </c>
      <c r="AT29" s="2">
        <f>SUM(AT25:AT28)</f>
        <v>7.3000000000000007</v>
      </c>
      <c r="AV29" s="4" t="s">
        <v>8</v>
      </c>
      <c r="AW29" s="2">
        <f>SUM(AW25:AW28)</f>
        <v>1.3900000000000001</v>
      </c>
      <c r="AX29" s="2">
        <f>SUM(AX25:AX28)</f>
        <v>1.6199999999999999</v>
      </c>
      <c r="AY29" s="2">
        <f>SUM(AY25:AY28)</f>
        <v>0.94</v>
      </c>
      <c r="BA29" s="4" t="s">
        <v>8</v>
      </c>
      <c r="BB29" s="2">
        <f>SUM(BB25:BB28)</f>
        <v>1.33</v>
      </c>
      <c r="BC29" s="2">
        <f>SUM(BC25:BC28)</f>
        <v>1.4500000000000002</v>
      </c>
      <c r="BD29" s="2">
        <f>SUM(BD25:BD28)</f>
        <v>0.72</v>
      </c>
      <c r="BF29" s="4" t="s">
        <v>8</v>
      </c>
      <c r="BG29" s="2">
        <f>SUM(BG25:BG28)</f>
        <v>1.56</v>
      </c>
      <c r="BH29" s="2">
        <f>SUM(BH25:BH28)</f>
        <v>1.9</v>
      </c>
      <c r="BI29" s="2">
        <f>SUM(BI25:BI28)</f>
        <v>2.1</v>
      </c>
      <c r="BK29" s="4" t="s">
        <v>8</v>
      </c>
      <c r="BL29" s="2">
        <f>SUM(BL25:BL28)</f>
        <v>7.4700000000000006</v>
      </c>
      <c r="BM29" s="2">
        <f>SUM(BM25:BM28)</f>
        <v>8.66</v>
      </c>
      <c r="BN29" s="2">
        <f>SUM(BN25:BN28)</f>
        <v>4.2700000000000005</v>
      </c>
      <c r="BP29" s="4" t="s">
        <v>8</v>
      </c>
      <c r="BQ29" s="2">
        <f>SUM(BQ25:BQ28)</f>
        <v>5</v>
      </c>
      <c r="BR29" s="2">
        <f>SUM(BR25:BR28)</f>
        <v>5.4499999999999993</v>
      </c>
      <c r="BS29" s="2">
        <f>SUM(BS25:BS28)</f>
        <v>2.93</v>
      </c>
      <c r="BU29" s="4" t="s">
        <v>8</v>
      </c>
      <c r="BV29" s="2">
        <f>SUM(BV25:BV28)</f>
        <v>8.65</v>
      </c>
      <c r="BW29" s="2">
        <f>SUM(BW25:BW28)</f>
        <v>10.51</v>
      </c>
      <c r="BX29" s="2">
        <f>SUM(BX25:BX28)</f>
        <v>11.6</v>
      </c>
    </row>
    <row r="30" spans="2:76">
      <c r="L30" s="39" t="s">
        <v>24</v>
      </c>
      <c r="M30" s="39"/>
      <c r="N30" s="39"/>
      <c r="O30" s="39"/>
    </row>
    <row r="31" spans="2:76">
      <c r="L31" s="3"/>
      <c r="M31" s="3" t="s">
        <v>21</v>
      </c>
      <c r="N31" s="3" t="s">
        <v>22</v>
      </c>
      <c r="O31" s="3" t="s">
        <v>23</v>
      </c>
      <c r="R31" s="39" t="s">
        <v>41</v>
      </c>
      <c r="S31" s="39"/>
      <c r="T31" s="39"/>
      <c r="U31" s="39"/>
      <c r="W31" s="39" t="s">
        <v>49</v>
      </c>
      <c r="X31" s="39"/>
      <c r="Y31" s="39"/>
      <c r="Z31" s="39"/>
      <c r="AB31" s="39" t="s">
        <v>60</v>
      </c>
      <c r="AC31" s="39"/>
      <c r="AD31" s="39"/>
      <c r="AE31" s="39"/>
      <c r="AG31" s="39" t="s">
        <v>41</v>
      </c>
      <c r="AH31" s="39"/>
      <c r="AI31" s="39"/>
      <c r="AJ31" s="39"/>
      <c r="AL31" s="39" t="s">
        <v>49</v>
      </c>
      <c r="AM31" s="39"/>
      <c r="AN31" s="39"/>
      <c r="AO31" s="39"/>
      <c r="AQ31" s="39" t="s">
        <v>60</v>
      </c>
      <c r="AR31" s="39"/>
      <c r="AS31" s="39"/>
      <c r="AT31" s="39"/>
      <c r="AV31" s="39" t="s">
        <v>41</v>
      </c>
      <c r="AW31" s="39"/>
      <c r="AX31" s="39"/>
      <c r="AY31" s="39"/>
      <c r="BA31" s="39" t="s">
        <v>49</v>
      </c>
      <c r="BB31" s="39"/>
      <c r="BC31" s="39"/>
      <c r="BD31" s="39"/>
      <c r="BF31" s="39" t="s">
        <v>60</v>
      </c>
      <c r="BG31" s="39"/>
      <c r="BH31" s="39"/>
      <c r="BI31" s="39"/>
      <c r="BK31" s="39" t="s">
        <v>41</v>
      </c>
      <c r="BL31" s="39"/>
      <c r="BM31" s="39"/>
      <c r="BN31" s="39"/>
      <c r="BP31" s="39" t="s">
        <v>49</v>
      </c>
      <c r="BQ31" s="39"/>
      <c r="BR31" s="39"/>
      <c r="BS31" s="39"/>
      <c r="BU31" s="39" t="s">
        <v>60</v>
      </c>
      <c r="BV31" s="39"/>
      <c r="BW31" s="39"/>
      <c r="BX31" s="39"/>
    </row>
    <row r="32" spans="2:76">
      <c r="C32">
        <f>(C9+C18+C27)*2</f>
        <v>62290.364927999995</v>
      </c>
      <c r="L32" s="3" t="s">
        <v>6</v>
      </c>
      <c r="M32" s="2">
        <v>115</v>
      </c>
      <c r="N32" s="8">
        <f>C18</f>
        <v>19621.464952319999</v>
      </c>
      <c r="O32" s="8">
        <f>N32*10</f>
        <v>196214.6495232</v>
      </c>
      <c r="R32" s="3"/>
      <c r="S32" s="3">
        <v>2000</v>
      </c>
      <c r="T32" s="3">
        <v>2007</v>
      </c>
      <c r="U32" s="3">
        <v>2015</v>
      </c>
      <c r="W32" s="3"/>
      <c r="X32" s="3">
        <v>2000</v>
      </c>
      <c r="Y32" s="3">
        <v>2007</v>
      </c>
      <c r="Z32" s="3">
        <v>2015</v>
      </c>
      <c r="AB32" s="3"/>
      <c r="AC32" s="3">
        <v>2000</v>
      </c>
      <c r="AD32" s="3">
        <v>2007</v>
      </c>
      <c r="AE32" s="3">
        <v>2015</v>
      </c>
      <c r="AG32" s="3"/>
      <c r="AH32" s="3">
        <v>2000</v>
      </c>
      <c r="AI32" s="3">
        <v>2007</v>
      </c>
      <c r="AJ32" s="3">
        <v>2015</v>
      </c>
      <c r="AL32" s="3"/>
      <c r="AM32" s="3">
        <v>2000</v>
      </c>
      <c r="AN32" s="3">
        <v>2007</v>
      </c>
      <c r="AO32" s="3">
        <v>2015</v>
      </c>
      <c r="AQ32" s="3"/>
      <c r="AR32" s="3">
        <v>2000</v>
      </c>
      <c r="AS32" s="3">
        <v>2007</v>
      </c>
      <c r="AT32" s="3">
        <v>2015</v>
      </c>
      <c r="AV32" s="3"/>
      <c r="AW32" s="3">
        <v>2000</v>
      </c>
      <c r="AX32" s="3">
        <v>2007</v>
      </c>
      <c r="AY32" s="3">
        <v>2015</v>
      </c>
      <c r="BA32" s="3"/>
      <c r="BB32" s="3">
        <v>2000</v>
      </c>
      <c r="BC32" s="3">
        <v>2007</v>
      </c>
      <c r="BD32" s="3">
        <v>2015</v>
      </c>
      <c r="BF32" s="3"/>
      <c r="BG32" s="3">
        <v>2000</v>
      </c>
      <c r="BH32" s="3">
        <v>2007</v>
      </c>
      <c r="BI32" s="3">
        <v>2015</v>
      </c>
      <c r="BK32" s="3"/>
      <c r="BL32" s="3">
        <v>2000</v>
      </c>
      <c r="BM32" s="3">
        <v>2007</v>
      </c>
      <c r="BN32" s="3">
        <v>2015</v>
      </c>
      <c r="BP32" s="3"/>
      <c r="BQ32" s="3">
        <v>2000</v>
      </c>
      <c r="BR32" s="3">
        <v>2007</v>
      </c>
      <c r="BS32" s="3">
        <v>2015</v>
      </c>
      <c r="BU32" s="3"/>
      <c r="BV32" s="3">
        <v>2000</v>
      </c>
      <c r="BW32" s="3">
        <v>2007</v>
      </c>
      <c r="BX32" s="3">
        <v>2015</v>
      </c>
    </row>
    <row r="33" spans="12:76">
      <c r="L33" s="3" t="s">
        <v>3</v>
      </c>
      <c r="M33" s="2">
        <v>82</v>
      </c>
      <c r="N33" s="8">
        <f>C18</f>
        <v>19621.464952319999</v>
      </c>
      <c r="O33" s="8">
        <f>N33*1</f>
        <v>19621.464952319999</v>
      </c>
      <c r="R33" s="3" t="s">
        <v>6</v>
      </c>
      <c r="S33" s="2">
        <v>0.12</v>
      </c>
      <c r="T33" s="2">
        <v>0.13</v>
      </c>
      <c r="U33" s="2" t="s">
        <v>93</v>
      </c>
      <c r="W33" s="3" t="s">
        <v>6</v>
      </c>
      <c r="X33" s="2">
        <v>0.42</v>
      </c>
      <c r="Y33" s="2">
        <v>0.46</v>
      </c>
      <c r="Z33" s="2" t="s">
        <v>93</v>
      </c>
      <c r="AB33" s="3" t="s">
        <v>6</v>
      </c>
      <c r="AC33" s="2">
        <v>8.0000000000000002E-3</v>
      </c>
      <c r="AD33" s="2">
        <v>8.9999999999999993E-3</v>
      </c>
      <c r="AE33" s="2" t="s">
        <v>93</v>
      </c>
      <c r="AG33" s="3" t="s">
        <v>6</v>
      </c>
      <c r="AH33" s="2">
        <v>0.39</v>
      </c>
      <c r="AI33" s="2">
        <v>0.43</v>
      </c>
      <c r="AJ33" s="2" t="s">
        <v>93</v>
      </c>
      <c r="AL33" s="3" t="s">
        <v>6</v>
      </c>
      <c r="AM33" s="2">
        <v>1.87</v>
      </c>
      <c r="AN33" s="2">
        <v>2</v>
      </c>
      <c r="AO33" s="2" t="s">
        <v>93</v>
      </c>
      <c r="AQ33" s="3" t="s">
        <v>6</v>
      </c>
      <c r="AR33" s="2">
        <v>0.03</v>
      </c>
      <c r="AS33" s="2">
        <v>0.03</v>
      </c>
      <c r="AT33" s="2" t="s">
        <v>93</v>
      </c>
      <c r="AV33" s="3" t="s">
        <v>6</v>
      </c>
      <c r="AW33" s="2">
        <v>0.11</v>
      </c>
      <c r="AX33" s="2">
        <v>0.12</v>
      </c>
      <c r="AY33" s="2" t="s">
        <v>93</v>
      </c>
      <c r="BA33" s="3" t="s">
        <v>6</v>
      </c>
      <c r="BB33" s="2">
        <v>0.9</v>
      </c>
      <c r="BC33" s="2">
        <v>0.96</v>
      </c>
      <c r="BD33" s="2" t="s">
        <v>93</v>
      </c>
      <c r="BF33" s="3" t="s">
        <v>6</v>
      </c>
      <c r="BG33" s="2">
        <v>0.01</v>
      </c>
      <c r="BH33" s="2">
        <v>0.01</v>
      </c>
      <c r="BI33" s="2" t="s">
        <v>93</v>
      </c>
      <c r="BK33" s="3" t="s">
        <v>6</v>
      </c>
      <c r="BL33" s="2">
        <f>S33+AH33+AW33</f>
        <v>0.62</v>
      </c>
      <c r="BM33" s="2">
        <f t="shared" ref="BM33:BM35" si="29">T33+AI33+AX33</f>
        <v>0.68</v>
      </c>
      <c r="BN33" s="2" t="s">
        <v>93</v>
      </c>
      <c r="BP33" s="3" t="s">
        <v>6</v>
      </c>
      <c r="BQ33" s="2">
        <f>X33+AM33+BB33</f>
        <v>3.19</v>
      </c>
      <c r="BR33" s="2">
        <f t="shared" ref="BR33:BR35" si="30">Y33+AN33+BC33</f>
        <v>3.42</v>
      </c>
      <c r="BS33" s="2" t="s">
        <v>93</v>
      </c>
      <c r="BU33" s="3" t="s">
        <v>6</v>
      </c>
      <c r="BV33" s="2">
        <f>AC33+AR33+BG33</f>
        <v>4.8000000000000001E-2</v>
      </c>
      <c r="BW33" s="2">
        <f t="shared" ref="BW33:BW35" si="31">AD33+AS33+BH33</f>
        <v>4.9000000000000002E-2</v>
      </c>
      <c r="BX33" s="2" t="s">
        <v>93</v>
      </c>
    </row>
    <row r="34" spans="12:76">
      <c r="L34" s="6"/>
      <c r="M34" s="6"/>
      <c r="N34" s="6"/>
      <c r="O34" s="6"/>
      <c r="R34" s="3" t="s">
        <v>3</v>
      </c>
      <c r="S34" s="2">
        <v>0.08</v>
      </c>
      <c r="T34" s="2">
        <v>7.0000000000000007E-2</v>
      </c>
      <c r="U34" s="2">
        <v>0.03</v>
      </c>
      <c r="W34" s="3" t="s">
        <v>3</v>
      </c>
      <c r="X34" s="2">
        <v>0.18</v>
      </c>
      <c r="Y34" s="2">
        <v>0.14000000000000001</v>
      </c>
      <c r="Z34" s="2">
        <v>7.0000000000000007E-2</v>
      </c>
      <c r="AB34" s="3" t="s">
        <v>3</v>
      </c>
      <c r="AC34" s="2">
        <v>6.0000000000000001E-3</v>
      </c>
      <c r="AD34" s="2">
        <v>4.0000000000000001E-3</v>
      </c>
      <c r="AE34" s="2">
        <v>2E-3</v>
      </c>
      <c r="AG34" s="3" t="s">
        <v>3</v>
      </c>
      <c r="AH34" s="2">
        <v>0.28000000000000003</v>
      </c>
      <c r="AI34" s="2">
        <v>0.22</v>
      </c>
      <c r="AJ34" s="2">
        <v>0.11</v>
      </c>
      <c r="AL34" s="3" t="s">
        <v>3</v>
      </c>
      <c r="AM34" s="2">
        <v>0.73</v>
      </c>
      <c r="AN34" s="2">
        <v>0.56999999999999995</v>
      </c>
      <c r="AO34" s="2">
        <v>0.27</v>
      </c>
      <c r="AQ34" s="3" t="s">
        <v>3</v>
      </c>
      <c r="AR34" s="2">
        <v>0.02</v>
      </c>
      <c r="AS34" s="2">
        <v>0.02</v>
      </c>
      <c r="AT34" s="2">
        <v>0.01</v>
      </c>
      <c r="AV34" s="3" t="s">
        <v>3</v>
      </c>
      <c r="AW34" s="2">
        <v>0.08</v>
      </c>
      <c r="AX34" s="2">
        <v>0.06</v>
      </c>
      <c r="AY34" s="2">
        <v>0.03</v>
      </c>
      <c r="BA34" s="3" t="s">
        <v>3</v>
      </c>
      <c r="BB34" s="2">
        <v>0.32</v>
      </c>
      <c r="BC34" s="2">
        <v>0.25</v>
      </c>
      <c r="BD34" s="2">
        <v>0.12</v>
      </c>
      <c r="BF34" s="3" t="s">
        <v>3</v>
      </c>
      <c r="BG34" s="2">
        <v>0.01</v>
      </c>
      <c r="BH34" s="2">
        <v>0.01</v>
      </c>
      <c r="BI34" s="2">
        <v>0</v>
      </c>
      <c r="BK34" s="3" t="s">
        <v>3</v>
      </c>
      <c r="BL34" s="2">
        <f t="shared" ref="BL34" si="32">S34+AH34+AW34</f>
        <v>0.44000000000000006</v>
      </c>
      <c r="BM34" s="2">
        <f t="shared" si="29"/>
        <v>0.35000000000000003</v>
      </c>
      <c r="BN34" s="2">
        <f t="shared" ref="BN34:BN36" si="33">U34+AJ34+AY34</f>
        <v>0.17</v>
      </c>
      <c r="BP34" s="3" t="s">
        <v>3</v>
      </c>
      <c r="BQ34" s="2">
        <f t="shared" ref="BQ34" si="34">X34+AM34+BB34</f>
        <v>1.23</v>
      </c>
      <c r="BR34" s="2">
        <f t="shared" si="30"/>
        <v>0.96</v>
      </c>
      <c r="BS34" s="2">
        <f t="shared" ref="BS34:BS36" si="35">Z34+AO34+BD34</f>
        <v>0.46</v>
      </c>
      <c r="BU34" s="3" t="s">
        <v>3</v>
      </c>
      <c r="BV34" s="2">
        <f t="shared" ref="BV34" si="36">AC34+AR34+BG34</f>
        <v>3.6000000000000004E-2</v>
      </c>
      <c r="BW34" s="2">
        <f t="shared" si="31"/>
        <v>3.4000000000000002E-2</v>
      </c>
      <c r="BX34" s="2">
        <f t="shared" ref="BX34:BX36" si="37">AE34+AT34+BI34</f>
        <v>1.2E-2</v>
      </c>
    </row>
    <row r="35" spans="12:76">
      <c r="L35" s="44" t="s">
        <v>25</v>
      </c>
      <c r="M35" s="45"/>
      <c r="N35" s="45"/>
      <c r="O35" s="46"/>
      <c r="R35" s="3" t="s">
        <v>4</v>
      </c>
      <c r="S35" s="2" t="s">
        <v>93</v>
      </c>
      <c r="T35" s="2">
        <v>0.03</v>
      </c>
      <c r="U35" s="2">
        <v>0.09</v>
      </c>
      <c r="W35" s="3" t="s">
        <v>4</v>
      </c>
      <c r="X35" s="2" t="s">
        <v>93</v>
      </c>
      <c r="Y35" s="2">
        <v>0.05</v>
      </c>
      <c r="Z35" s="2">
        <v>0.13</v>
      </c>
      <c r="AB35" s="3" t="s">
        <v>4</v>
      </c>
      <c r="AC35" s="2" t="s">
        <v>93</v>
      </c>
      <c r="AD35" s="2">
        <v>3.0000000000000001E-3</v>
      </c>
      <c r="AE35" s="2">
        <v>8.9999999999999993E-3</v>
      </c>
      <c r="AG35" s="3" t="s">
        <v>4</v>
      </c>
      <c r="AH35" s="2" t="s">
        <v>93</v>
      </c>
      <c r="AI35" s="2">
        <v>0.11</v>
      </c>
      <c r="AJ35" s="2">
        <v>0.3</v>
      </c>
      <c r="AL35" s="3" t="s">
        <v>4</v>
      </c>
      <c r="AM35" s="2" t="s">
        <v>93</v>
      </c>
      <c r="AN35" s="2">
        <v>0.22</v>
      </c>
      <c r="AO35" s="2">
        <v>0.6</v>
      </c>
      <c r="AQ35" s="3" t="s">
        <v>4</v>
      </c>
      <c r="AR35" s="2" t="s">
        <v>93</v>
      </c>
      <c r="AS35" s="2">
        <v>0.01</v>
      </c>
      <c r="AT35" s="2">
        <v>0.03</v>
      </c>
      <c r="AV35" s="3" t="s">
        <v>4</v>
      </c>
      <c r="AW35" s="2" t="s">
        <v>93</v>
      </c>
      <c r="AX35" s="2">
        <v>0.03</v>
      </c>
      <c r="AY35" s="2">
        <v>0.09</v>
      </c>
      <c r="BA35" s="3" t="s">
        <v>4</v>
      </c>
      <c r="BB35" s="2" t="s">
        <v>93</v>
      </c>
      <c r="BC35" s="2">
        <v>0.11</v>
      </c>
      <c r="BD35" s="2">
        <v>0.3</v>
      </c>
      <c r="BF35" s="3" t="s">
        <v>4</v>
      </c>
      <c r="BG35" s="2" t="s">
        <v>93</v>
      </c>
      <c r="BH35" s="2">
        <v>0</v>
      </c>
      <c r="BI35" s="2">
        <v>0.01</v>
      </c>
      <c r="BK35" s="3" t="s">
        <v>4</v>
      </c>
      <c r="BL35" s="2" t="s">
        <v>93</v>
      </c>
      <c r="BM35" s="2">
        <f t="shared" si="29"/>
        <v>0.17</v>
      </c>
      <c r="BN35" s="2">
        <f t="shared" si="33"/>
        <v>0.48</v>
      </c>
      <c r="BP35" s="3" t="s">
        <v>4</v>
      </c>
      <c r="BQ35" s="2" t="s">
        <v>93</v>
      </c>
      <c r="BR35" s="2">
        <f t="shared" si="30"/>
        <v>0.38</v>
      </c>
      <c r="BS35" s="2">
        <f t="shared" si="35"/>
        <v>1.03</v>
      </c>
      <c r="BU35" s="3" t="s">
        <v>4</v>
      </c>
      <c r="BV35" s="2" t="s">
        <v>93</v>
      </c>
      <c r="BW35" s="2">
        <f t="shared" si="31"/>
        <v>1.3000000000000001E-2</v>
      </c>
      <c r="BX35" s="2">
        <f t="shared" si="37"/>
        <v>4.9000000000000002E-2</v>
      </c>
    </row>
    <row r="36" spans="12:76">
      <c r="L36" s="3"/>
      <c r="M36" s="3" t="s">
        <v>21</v>
      </c>
      <c r="N36" s="3" t="s">
        <v>22</v>
      </c>
      <c r="O36" s="3" t="s">
        <v>23</v>
      </c>
      <c r="R36" s="3" t="s">
        <v>5</v>
      </c>
      <c r="S36" s="2" t="s">
        <v>93</v>
      </c>
      <c r="T36" s="2" t="s">
        <v>93</v>
      </c>
      <c r="U36" s="2">
        <v>0.06</v>
      </c>
      <c r="W36" s="3" t="s">
        <v>5</v>
      </c>
      <c r="X36" s="2" t="s">
        <v>93</v>
      </c>
      <c r="Y36" s="2" t="s">
        <v>93</v>
      </c>
      <c r="Z36" s="2">
        <v>0.11</v>
      </c>
      <c r="AB36" s="3" t="s">
        <v>5</v>
      </c>
      <c r="AC36" s="2" t="s">
        <v>93</v>
      </c>
      <c r="AD36" s="2" t="s">
        <v>93</v>
      </c>
      <c r="AE36" s="2">
        <v>7.0000000000000001E-3</v>
      </c>
      <c r="AG36" s="3" t="s">
        <v>5</v>
      </c>
      <c r="AH36" s="2" t="s">
        <v>93</v>
      </c>
      <c r="AI36" s="2" t="s">
        <v>93</v>
      </c>
      <c r="AJ36" s="2">
        <v>0.2</v>
      </c>
      <c r="AL36" s="3" t="s">
        <v>5</v>
      </c>
      <c r="AM36" s="2" t="s">
        <v>93</v>
      </c>
      <c r="AN36" s="2" t="s">
        <v>93</v>
      </c>
      <c r="AO36" s="2">
        <v>0.4</v>
      </c>
      <c r="AQ36" s="3" t="s">
        <v>5</v>
      </c>
      <c r="AR36" s="2" t="s">
        <v>93</v>
      </c>
      <c r="AS36" s="2" t="s">
        <v>93</v>
      </c>
      <c r="AT36" s="2">
        <v>0.02</v>
      </c>
      <c r="AV36" s="3" t="s">
        <v>5</v>
      </c>
      <c r="AW36" s="2" t="s">
        <v>93</v>
      </c>
      <c r="AX36" s="2" t="s">
        <v>93</v>
      </c>
      <c r="AY36" s="2">
        <v>0.06</v>
      </c>
      <c r="BA36" s="3" t="s">
        <v>5</v>
      </c>
      <c r="BB36" s="2" t="s">
        <v>93</v>
      </c>
      <c r="BC36" s="2" t="s">
        <v>93</v>
      </c>
      <c r="BD36" s="2">
        <v>0.16</v>
      </c>
      <c r="BF36" s="3" t="s">
        <v>5</v>
      </c>
      <c r="BG36" s="2" t="s">
        <v>93</v>
      </c>
      <c r="BH36" s="2" t="s">
        <v>93</v>
      </c>
      <c r="BI36" s="2">
        <v>0.01</v>
      </c>
      <c r="BK36" s="3" t="s">
        <v>5</v>
      </c>
      <c r="BL36" s="2" t="s">
        <v>93</v>
      </c>
      <c r="BM36" s="2" t="s">
        <v>93</v>
      </c>
      <c r="BN36" s="2">
        <f t="shared" si="33"/>
        <v>0.32</v>
      </c>
      <c r="BP36" s="3" t="s">
        <v>5</v>
      </c>
      <c r="BQ36" s="2" t="s">
        <v>93</v>
      </c>
      <c r="BR36" s="2" t="s">
        <v>93</v>
      </c>
      <c r="BS36" s="2">
        <f t="shared" si="35"/>
        <v>0.67</v>
      </c>
      <c r="BU36" s="3" t="s">
        <v>5</v>
      </c>
      <c r="BV36" s="2" t="s">
        <v>93</v>
      </c>
      <c r="BW36" s="2" t="s">
        <v>93</v>
      </c>
      <c r="BX36" s="2">
        <f t="shared" si="37"/>
        <v>3.6999999999999998E-2</v>
      </c>
    </row>
    <row r="37" spans="12:76">
      <c r="L37" s="3" t="s">
        <v>6</v>
      </c>
      <c r="M37" s="2">
        <v>125</v>
      </c>
      <c r="N37" s="8">
        <f>C18</f>
        <v>19621.464952319999</v>
      </c>
      <c r="O37" s="8">
        <f>N37*17</f>
        <v>333564.90418943996</v>
      </c>
      <c r="R37" s="4" t="s">
        <v>8</v>
      </c>
      <c r="S37" s="2">
        <f>SUM(S33:S36)</f>
        <v>0.2</v>
      </c>
      <c r="T37" s="2">
        <f>SUM(T33:T36)</f>
        <v>0.23</v>
      </c>
      <c r="U37" s="2">
        <f>SUM(U33:U36)</f>
        <v>0.18</v>
      </c>
      <c r="W37" s="4" t="s">
        <v>8</v>
      </c>
      <c r="X37" s="2">
        <f>SUM(X33:X36)</f>
        <v>0.6</v>
      </c>
      <c r="Y37" s="2">
        <f>SUM(Y33:Y36)</f>
        <v>0.65000000000000013</v>
      </c>
      <c r="Z37" s="2">
        <f>SUM(Z33:Z36)</f>
        <v>0.31</v>
      </c>
      <c r="AB37" s="4" t="s">
        <v>8</v>
      </c>
      <c r="AC37" s="2">
        <f>SUM(AC33:AC36)</f>
        <v>1.4E-2</v>
      </c>
      <c r="AD37" s="2">
        <f>SUM(AD33:AD36)</f>
        <v>1.6E-2</v>
      </c>
      <c r="AE37" s="2">
        <f>SUM(AE33:AE36)</f>
        <v>1.7999999999999999E-2</v>
      </c>
      <c r="AG37" s="4" t="s">
        <v>8</v>
      </c>
      <c r="AH37" s="2">
        <f>SUM(AH33:AH36)</f>
        <v>0.67</v>
      </c>
      <c r="AI37" s="2">
        <f>SUM(AI33:AI36)</f>
        <v>0.76</v>
      </c>
      <c r="AJ37" s="2">
        <f>SUM(AJ33:AJ36)</f>
        <v>0.61</v>
      </c>
      <c r="AL37" s="4" t="s">
        <v>8</v>
      </c>
      <c r="AM37" s="2">
        <f>SUM(AM33:AM36)</f>
        <v>2.6</v>
      </c>
      <c r="AN37" s="2">
        <f>SUM(AN33:AN36)</f>
        <v>2.79</v>
      </c>
      <c r="AO37" s="2">
        <f>SUM(AO33:AO36)</f>
        <v>1.27</v>
      </c>
      <c r="AQ37" s="4" t="s">
        <v>8</v>
      </c>
      <c r="AR37" s="2">
        <f>SUM(AR33:AR36)</f>
        <v>0.05</v>
      </c>
      <c r="AS37" s="2">
        <f>SUM(AS33:AS36)</f>
        <v>6.0000000000000005E-2</v>
      </c>
      <c r="AT37" s="2">
        <f>SUM(AT33:AT36)</f>
        <v>0.06</v>
      </c>
      <c r="AV37" s="4" t="s">
        <v>8</v>
      </c>
      <c r="AW37" s="2">
        <f>SUM(AW33:AW36)</f>
        <v>0.19</v>
      </c>
      <c r="AX37" s="2">
        <f>SUM(AX33:AX36)</f>
        <v>0.21</v>
      </c>
      <c r="AY37" s="2">
        <f>SUM(AY33:AY36)</f>
        <v>0.18</v>
      </c>
      <c r="BA37" s="4" t="s">
        <v>8</v>
      </c>
      <c r="BB37" s="2">
        <f>SUM(BB33:BB36)</f>
        <v>1.22</v>
      </c>
      <c r="BC37" s="2">
        <f>SUM(BC33:BC36)</f>
        <v>1.32</v>
      </c>
      <c r="BD37" s="2">
        <f>SUM(BD33:BD36)</f>
        <v>0.57999999999999996</v>
      </c>
      <c r="BF37" s="4" t="s">
        <v>8</v>
      </c>
      <c r="BG37" s="2">
        <f>SUM(BG33:BG36)</f>
        <v>0.02</v>
      </c>
      <c r="BH37" s="2">
        <f>SUM(BH33:BH36)</f>
        <v>0.02</v>
      </c>
      <c r="BI37" s="2">
        <f>SUM(BI33:BI36)</f>
        <v>0.02</v>
      </c>
      <c r="BK37" s="4" t="s">
        <v>8</v>
      </c>
      <c r="BL37" s="2">
        <f>SUM(BL33:BL36)</f>
        <v>1.06</v>
      </c>
      <c r="BM37" s="2">
        <f>SUM(BM33:BM36)</f>
        <v>1.2</v>
      </c>
      <c r="BN37" s="2">
        <f>SUM(BN33:BN36)</f>
        <v>0.97</v>
      </c>
      <c r="BP37" s="4" t="s">
        <v>8</v>
      </c>
      <c r="BQ37" s="2">
        <f>SUM(BQ33:BQ36)</f>
        <v>4.42</v>
      </c>
      <c r="BR37" s="2">
        <f>SUM(BR33:BR36)</f>
        <v>4.76</v>
      </c>
      <c r="BS37" s="2">
        <f>SUM(BS33:BS36)</f>
        <v>2.16</v>
      </c>
      <c r="BU37" s="4" t="s">
        <v>8</v>
      </c>
      <c r="BV37" s="2">
        <f>SUM(BV33:BV36)</f>
        <v>8.4000000000000005E-2</v>
      </c>
      <c r="BW37" s="2">
        <f>SUM(BW33:BW36)</f>
        <v>9.6000000000000002E-2</v>
      </c>
      <c r="BX37" s="2">
        <f>SUM(BX33:BX36)</f>
        <v>9.8000000000000004E-2</v>
      </c>
    </row>
    <row r="38" spans="12:76">
      <c r="L38" s="3" t="s">
        <v>3</v>
      </c>
      <c r="M38" s="2">
        <v>65</v>
      </c>
      <c r="N38" s="8">
        <f>C18</f>
        <v>19621.464952319999</v>
      </c>
      <c r="O38" s="8">
        <f>N38*7</f>
        <v>137350.25466623998</v>
      </c>
    </row>
    <row r="39" spans="12:76">
      <c r="L39" s="3" t="s">
        <v>4</v>
      </c>
      <c r="M39" s="2">
        <v>49</v>
      </c>
      <c r="N39" s="8">
        <f>C18</f>
        <v>19621.464952319999</v>
      </c>
      <c r="O39" s="8">
        <f>N39*1</f>
        <v>19621.464952319999</v>
      </c>
      <c r="R39" s="39" t="s">
        <v>42</v>
      </c>
      <c r="S39" s="39"/>
      <c r="T39" s="39"/>
      <c r="U39" s="39"/>
      <c r="W39" s="39" t="s">
        <v>50</v>
      </c>
      <c r="X39" s="39"/>
      <c r="Y39" s="39"/>
      <c r="Z39" s="39"/>
      <c r="AB39" s="39" t="s">
        <v>61</v>
      </c>
      <c r="AC39" s="39"/>
      <c r="AD39" s="39"/>
      <c r="AE39" s="39"/>
      <c r="AG39" s="39" t="s">
        <v>42</v>
      </c>
      <c r="AH39" s="39"/>
      <c r="AI39" s="39"/>
      <c r="AJ39" s="39"/>
      <c r="AL39" s="39" t="s">
        <v>50</v>
      </c>
      <c r="AM39" s="39"/>
      <c r="AN39" s="39"/>
      <c r="AO39" s="39"/>
      <c r="AQ39" s="39" t="s">
        <v>61</v>
      </c>
      <c r="AR39" s="39"/>
      <c r="AS39" s="39"/>
      <c r="AT39" s="39"/>
      <c r="AV39" s="39" t="s">
        <v>42</v>
      </c>
      <c r="AW39" s="39"/>
      <c r="AX39" s="39"/>
      <c r="AY39" s="39"/>
      <c r="BA39" s="39" t="s">
        <v>50</v>
      </c>
      <c r="BB39" s="39"/>
      <c r="BC39" s="39"/>
      <c r="BD39" s="39"/>
      <c r="BF39" s="39" t="s">
        <v>61</v>
      </c>
      <c r="BG39" s="39"/>
      <c r="BH39" s="39"/>
      <c r="BI39" s="39"/>
      <c r="BK39" s="39" t="s">
        <v>42</v>
      </c>
      <c r="BL39" s="39"/>
      <c r="BM39" s="39"/>
      <c r="BN39" s="39"/>
      <c r="BP39" s="39" t="s">
        <v>50</v>
      </c>
      <c r="BQ39" s="39"/>
      <c r="BR39" s="39"/>
      <c r="BS39" s="39"/>
      <c r="BU39" s="39" t="s">
        <v>61</v>
      </c>
      <c r="BV39" s="39"/>
      <c r="BW39" s="39"/>
      <c r="BX39" s="39"/>
    </row>
    <row r="40" spans="12:76">
      <c r="R40" s="3"/>
      <c r="S40" s="3">
        <v>2000</v>
      </c>
      <c r="T40" s="3">
        <v>2007</v>
      </c>
      <c r="U40" s="3">
        <v>2015</v>
      </c>
      <c r="W40" s="3"/>
      <c r="X40" s="3">
        <v>2000</v>
      </c>
      <c r="Y40" s="3">
        <v>2007</v>
      </c>
      <c r="Z40" s="3">
        <v>2015</v>
      </c>
      <c r="AB40" s="3"/>
      <c r="AC40" s="3">
        <v>2000</v>
      </c>
      <c r="AD40" s="3">
        <v>2007</v>
      </c>
      <c r="AE40" s="3">
        <v>2015</v>
      </c>
      <c r="AG40" s="3"/>
      <c r="AH40" s="3">
        <v>2000</v>
      </c>
      <c r="AI40" s="3">
        <v>2007</v>
      </c>
      <c r="AJ40" s="3">
        <v>2015</v>
      </c>
      <c r="AL40" s="3"/>
      <c r="AM40" s="3">
        <v>2000</v>
      </c>
      <c r="AN40" s="3">
        <v>2007</v>
      </c>
      <c r="AO40" s="3">
        <v>2015</v>
      </c>
      <c r="AQ40" s="3"/>
      <c r="AR40" s="3">
        <v>2000</v>
      </c>
      <c r="AS40" s="3">
        <v>2007</v>
      </c>
      <c r="AT40" s="3">
        <v>2015</v>
      </c>
      <c r="AV40" s="3"/>
      <c r="AW40" s="3">
        <v>2000</v>
      </c>
      <c r="AX40" s="3">
        <v>2007</v>
      </c>
      <c r="AY40" s="3">
        <v>2015</v>
      </c>
      <c r="BA40" s="3"/>
      <c r="BB40" s="3">
        <v>2000</v>
      </c>
      <c r="BC40" s="3">
        <v>2007</v>
      </c>
      <c r="BD40" s="3">
        <v>2015</v>
      </c>
      <c r="BF40" s="3"/>
      <c r="BG40" s="3">
        <v>2000</v>
      </c>
      <c r="BH40" s="3">
        <v>2007</v>
      </c>
      <c r="BI40" s="3">
        <v>2015</v>
      </c>
      <c r="BK40" s="3"/>
      <c r="BL40" s="3">
        <v>2000</v>
      </c>
      <c r="BM40" s="3">
        <v>2007</v>
      </c>
      <c r="BN40" s="3">
        <v>2015</v>
      </c>
      <c r="BP40" s="3"/>
      <c r="BQ40" s="3">
        <v>2000</v>
      </c>
      <c r="BR40" s="3">
        <v>2007</v>
      </c>
      <c r="BS40" s="3">
        <v>2015</v>
      </c>
      <c r="BU40" s="3"/>
      <c r="BV40" s="3">
        <v>2000</v>
      </c>
      <c r="BW40" s="3">
        <v>2007</v>
      </c>
      <c r="BX40" s="3">
        <v>2015</v>
      </c>
    </row>
    <row r="41" spans="12:76">
      <c r="L41" s="44" t="s">
        <v>26</v>
      </c>
      <c r="M41" s="45"/>
      <c r="N41" s="45"/>
      <c r="O41" s="46"/>
      <c r="R41" s="3" t="s">
        <v>6</v>
      </c>
      <c r="S41" s="2">
        <v>7.42</v>
      </c>
      <c r="T41" s="2">
        <v>8.02</v>
      </c>
      <c r="U41" s="2" t="s">
        <v>93</v>
      </c>
      <c r="W41" s="3" t="s">
        <v>6</v>
      </c>
      <c r="X41" s="2">
        <v>0.21</v>
      </c>
      <c r="Y41" s="2">
        <v>0.23</v>
      </c>
      <c r="Z41" s="2" t="s">
        <v>93</v>
      </c>
      <c r="AB41" s="3" t="s">
        <v>6</v>
      </c>
      <c r="AC41" s="2">
        <v>1E-3</v>
      </c>
      <c r="AD41" s="2">
        <v>1E-3</v>
      </c>
      <c r="AE41" s="2" t="s">
        <v>93</v>
      </c>
      <c r="AG41" s="3" t="s">
        <v>6</v>
      </c>
      <c r="AH41" s="2">
        <v>40.83</v>
      </c>
      <c r="AI41" s="2">
        <v>44.13</v>
      </c>
      <c r="AJ41" s="2" t="s">
        <v>93</v>
      </c>
      <c r="AL41" s="3" t="s">
        <v>6</v>
      </c>
      <c r="AM41" s="2">
        <v>0.93</v>
      </c>
      <c r="AN41" s="2">
        <v>1</v>
      </c>
      <c r="AO41" s="2" t="s">
        <v>93</v>
      </c>
      <c r="AQ41" s="3" t="s">
        <v>6</v>
      </c>
      <c r="AR41" s="2">
        <v>2E-3</v>
      </c>
      <c r="AS41" s="2">
        <v>2E-3</v>
      </c>
      <c r="AT41" s="2" t="s">
        <v>93</v>
      </c>
      <c r="AV41" s="3" t="s">
        <v>6</v>
      </c>
      <c r="AW41" s="2">
        <v>23.15</v>
      </c>
      <c r="AX41" s="2">
        <v>25.02</v>
      </c>
      <c r="AY41" s="2" t="s">
        <v>93</v>
      </c>
      <c r="BA41" s="3" t="s">
        <v>6</v>
      </c>
      <c r="BB41" s="2">
        <v>0.45</v>
      </c>
      <c r="BC41" s="2">
        <v>0.48</v>
      </c>
      <c r="BD41" s="2" t="s">
        <v>93</v>
      </c>
      <c r="BF41" s="3" t="s">
        <v>6</v>
      </c>
      <c r="BG41" s="2">
        <v>0</v>
      </c>
      <c r="BH41" s="2">
        <v>0</v>
      </c>
      <c r="BI41" s="2">
        <f>(BC39*AR38*AO45)/1000</f>
        <v>0</v>
      </c>
      <c r="BK41" s="3" t="s">
        <v>6</v>
      </c>
      <c r="BL41" s="2">
        <f>S41+AH41+AW41</f>
        <v>71.400000000000006</v>
      </c>
      <c r="BM41" s="2">
        <f t="shared" ref="BM41:BM43" si="38">T41+AI41+AX41</f>
        <v>77.17</v>
      </c>
      <c r="BN41" s="2" t="s">
        <v>93</v>
      </c>
      <c r="BP41" s="3" t="s">
        <v>6</v>
      </c>
      <c r="BQ41" s="2">
        <f>X41+AM41+BB41</f>
        <v>1.59</v>
      </c>
      <c r="BR41" s="2">
        <f t="shared" ref="BR41:BR43" si="39">Y41+AN41+BC41</f>
        <v>1.71</v>
      </c>
      <c r="BS41" s="2" t="s">
        <v>93</v>
      </c>
      <c r="BU41" s="3" t="s">
        <v>6</v>
      </c>
      <c r="BV41" s="2">
        <f>AC41+AR41+BG41</f>
        <v>3.0000000000000001E-3</v>
      </c>
      <c r="BW41" s="2">
        <f t="shared" ref="BW41:BW43" si="40">AD41+AS41+BH41</f>
        <v>3.0000000000000001E-3</v>
      </c>
      <c r="BX41" s="2" t="s">
        <v>93</v>
      </c>
    </row>
    <row r="42" spans="12:76">
      <c r="L42" s="3"/>
      <c r="M42" s="3" t="s">
        <v>21</v>
      </c>
      <c r="N42" s="3" t="s">
        <v>22</v>
      </c>
      <c r="O42" s="3" t="s">
        <v>23</v>
      </c>
      <c r="R42" s="3" t="s">
        <v>3</v>
      </c>
      <c r="S42" s="2">
        <v>3.37</v>
      </c>
      <c r="T42" s="2">
        <v>2.65</v>
      </c>
      <c r="U42" s="2">
        <v>1.24</v>
      </c>
      <c r="W42" s="3" t="s">
        <v>3</v>
      </c>
      <c r="X42" s="2">
        <v>0.11</v>
      </c>
      <c r="Y42" s="2">
        <v>0.09</v>
      </c>
      <c r="Z42" s="2">
        <v>0.04</v>
      </c>
      <c r="AB42" s="3" t="s">
        <v>3</v>
      </c>
      <c r="AC42" s="2">
        <v>0</v>
      </c>
      <c r="AD42" s="2">
        <v>0</v>
      </c>
      <c r="AE42" s="2">
        <v>0</v>
      </c>
      <c r="AG42" s="3" t="s">
        <v>3</v>
      </c>
      <c r="AH42" s="2">
        <v>17.96</v>
      </c>
      <c r="AI42" s="2">
        <v>14.16</v>
      </c>
      <c r="AJ42" s="2">
        <v>6.63</v>
      </c>
      <c r="AL42" s="3" t="s">
        <v>3</v>
      </c>
      <c r="AM42" s="2">
        <v>0.47</v>
      </c>
      <c r="AN42" s="2">
        <v>0.37</v>
      </c>
      <c r="AO42" s="2">
        <v>0.18</v>
      </c>
      <c r="AQ42" s="3" t="s">
        <v>3</v>
      </c>
      <c r="AR42" s="2">
        <v>2E-3</v>
      </c>
      <c r="AS42" s="2">
        <v>1E-3</v>
      </c>
      <c r="AT42" s="2">
        <v>1E-3</v>
      </c>
      <c r="AV42" s="3" t="s">
        <v>3</v>
      </c>
      <c r="AW42" s="2">
        <v>10.25</v>
      </c>
      <c r="AX42" s="2">
        <v>8.08</v>
      </c>
      <c r="AY42" s="2">
        <v>3.78</v>
      </c>
      <c r="BA42" s="3" t="s">
        <v>3</v>
      </c>
      <c r="BB42" s="2">
        <v>0.21</v>
      </c>
      <c r="BC42" s="2">
        <v>0.16</v>
      </c>
      <c r="BD42" s="2">
        <v>0.08</v>
      </c>
      <c r="BF42" s="3" t="s">
        <v>3</v>
      </c>
      <c r="BG42" s="2">
        <v>0</v>
      </c>
      <c r="BH42" s="2">
        <v>0</v>
      </c>
      <c r="BI42" s="2">
        <v>0</v>
      </c>
      <c r="BK42" s="3" t="s">
        <v>3</v>
      </c>
      <c r="BL42" s="2">
        <f t="shared" ref="BL42" si="41">S42+AH42+AW42</f>
        <v>31.580000000000002</v>
      </c>
      <c r="BM42" s="2">
        <f t="shared" si="38"/>
        <v>24.89</v>
      </c>
      <c r="BN42" s="2">
        <f t="shared" ref="BN42:BN44" si="42">U42+AJ42+AY42</f>
        <v>11.65</v>
      </c>
      <c r="BP42" s="3" t="s">
        <v>3</v>
      </c>
      <c r="BQ42" s="2">
        <f t="shared" ref="BQ42" si="43">X42+AM42+BB42</f>
        <v>0.78999999999999992</v>
      </c>
      <c r="BR42" s="2">
        <f t="shared" si="39"/>
        <v>0.62</v>
      </c>
      <c r="BS42" s="2">
        <f t="shared" ref="BS42:BS44" si="44">Z42+AO42+BD42</f>
        <v>0.3</v>
      </c>
      <c r="BU42" s="3" t="s">
        <v>3</v>
      </c>
      <c r="BV42" s="2">
        <f t="shared" ref="BV42" si="45">AC42+AR42+BG42</f>
        <v>2E-3</v>
      </c>
      <c r="BW42" s="2">
        <f t="shared" si="40"/>
        <v>1E-3</v>
      </c>
      <c r="BX42" s="2">
        <f t="shared" ref="BX42:BX44" si="46">AE42+AT42+BI42</f>
        <v>1E-3</v>
      </c>
    </row>
    <row r="43" spans="12:76">
      <c r="L43" s="3" t="s">
        <v>3</v>
      </c>
      <c r="M43" s="2">
        <v>31</v>
      </c>
      <c r="N43" s="8">
        <f>C18</f>
        <v>19621.464952319999</v>
      </c>
      <c r="O43" s="8">
        <f>N43*15</f>
        <v>294321.9742848</v>
      </c>
      <c r="R43" s="3" t="s">
        <v>4</v>
      </c>
      <c r="S43" s="2" t="s">
        <v>93</v>
      </c>
      <c r="T43" s="2">
        <v>2.1800000000000002</v>
      </c>
      <c r="U43" s="2">
        <v>5.94</v>
      </c>
      <c r="W43" s="3" t="s">
        <v>4</v>
      </c>
      <c r="X43" s="2" t="s">
        <v>93</v>
      </c>
      <c r="Y43" s="2">
        <v>0.03</v>
      </c>
      <c r="Z43" s="2">
        <v>0.09</v>
      </c>
      <c r="AB43" s="3" t="s">
        <v>4</v>
      </c>
      <c r="AC43" s="2" t="s">
        <v>93</v>
      </c>
      <c r="AD43" s="2">
        <v>0</v>
      </c>
      <c r="AE43" s="2">
        <v>1E-3</v>
      </c>
      <c r="AG43" s="3" t="s">
        <v>4</v>
      </c>
      <c r="AH43" s="2" t="s">
        <v>93</v>
      </c>
      <c r="AI43" s="2">
        <v>11.39</v>
      </c>
      <c r="AJ43" s="2">
        <v>31.03</v>
      </c>
      <c r="AL43" s="3" t="s">
        <v>4</v>
      </c>
      <c r="AM43" s="2" t="s">
        <v>93</v>
      </c>
      <c r="AN43" s="2">
        <v>0.14000000000000001</v>
      </c>
      <c r="AO43" s="2">
        <v>0.39</v>
      </c>
      <c r="AQ43" s="3" t="s">
        <v>4</v>
      </c>
      <c r="AR43" s="2" t="s">
        <v>93</v>
      </c>
      <c r="AS43" s="2">
        <v>0</v>
      </c>
      <c r="AT43" s="2">
        <v>2E-3</v>
      </c>
      <c r="AV43" s="3" t="s">
        <v>4</v>
      </c>
      <c r="AW43" s="2" t="s">
        <v>93</v>
      </c>
      <c r="AX43" s="2">
        <v>6.22</v>
      </c>
      <c r="AY43" s="2">
        <v>16.940000000000001</v>
      </c>
      <c r="BA43" s="3" t="s">
        <v>4</v>
      </c>
      <c r="BB43" s="2" t="s">
        <v>93</v>
      </c>
      <c r="BC43" s="2">
        <v>7.0000000000000007E-2</v>
      </c>
      <c r="BD43" s="2">
        <v>0.19</v>
      </c>
      <c r="BF43" s="3" t="s">
        <v>4</v>
      </c>
      <c r="BG43" s="2">
        <v>0</v>
      </c>
      <c r="BH43" s="2">
        <v>0</v>
      </c>
      <c r="BI43" s="2">
        <v>0</v>
      </c>
      <c r="BK43" s="3" t="s">
        <v>4</v>
      </c>
      <c r="BL43" s="2" t="s">
        <v>93</v>
      </c>
      <c r="BM43" s="2">
        <f t="shared" si="38"/>
        <v>19.79</v>
      </c>
      <c r="BN43" s="2">
        <f t="shared" si="42"/>
        <v>53.91</v>
      </c>
      <c r="BP43" s="3" t="s">
        <v>4</v>
      </c>
      <c r="BQ43" s="2" t="s">
        <v>93</v>
      </c>
      <c r="BR43" s="2">
        <f t="shared" si="39"/>
        <v>0.24000000000000002</v>
      </c>
      <c r="BS43" s="2">
        <f t="shared" si="44"/>
        <v>0.66999999999999993</v>
      </c>
      <c r="BU43" s="3" t="s">
        <v>4</v>
      </c>
      <c r="BV43" s="2" t="s">
        <v>93</v>
      </c>
      <c r="BW43" s="2">
        <f t="shared" si="40"/>
        <v>0</v>
      </c>
      <c r="BX43" s="2">
        <f t="shared" si="46"/>
        <v>3.0000000000000001E-3</v>
      </c>
    </row>
    <row r="44" spans="12:76">
      <c r="L44" s="3" t="s">
        <v>4</v>
      </c>
      <c r="M44" s="2">
        <v>136</v>
      </c>
      <c r="N44" s="8">
        <f>C18</f>
        <v>19621.464952319999</v>
      </c>
      <c r="O44" s="8">
        <f>N44*8</f>
        <v>156971.71961855999</v>
      </c>
      <c r="R44" s="3" t="s">
        <v>5</v>
      </c>
      <c r="S44" s="2" t="s">
        <v>93</v>
      </c>
      <c r="T44" s="2" t="s">
        <v>93</v>
      </c>
      <c r="U44" s="2">
        <v>3.84</v>
      </c>
      <c r="W44" s="3" t="s">
        <v>5</v>
      </c>
      <c r="X44" s="2" t="s">
        <v>93</v>
      </c>
      <c r="Y44" s="2" t="s">
        <v>93</v>
      </c>
      <c r="Z44" s="2">
        <v>0.08</v>
      </c>
      <c r="AB44" s="3" t="s">
        <v>5</v>
      </c>
      <c r="AC44" s="2" t="s">
        <v>93</v>
      </c>
      <c r="AD44" s="2" t="s">
        <v>93</v>
      </c>
      <c r="AE44" s="2">
        <v>1E-3</v>
      </c>
      <c r="AG44" s="3" t="s">
        <v>5</v>
      </c>
      <c r="AH44" s="2" t="s">
        <v>93</v>
      </c>
      <c r="AI44" s="2" t="s">
        <v>93</v>
      </c>
      <c r="AJ44" s="2">
        <v>19.36</v>
      </c>
      <c r="AL44" s="3" t="s">
        <v>5</v>
      </c>
      <c r="AM44" s="2" t="s">
        <v>93</v>
      </c>
      <c r="AN44" s="2" t="s">
        <v>93</v>
      </c>
      <c r="AO44" s="2">
        <v>0.28000000000000003</v>
      </c>
      <c r="AQ44" s="3" t="s">
        <v>5</v>
      </c>
      <c r="AR44" s="2" t="s">
        <v>93</v>
      </c>
      <c r="AS44" s="2" t="s">
        <v>93</v>
      </c>
      <c r="AT44" s="2">
        <v>2E-3</v>
      </c>
      <c r="AV44" s="3" t="s">
        <v>5</v>
      </c>
      <c r="AW44" s="2" t="s">
        <v>93</v>
      </c>
      <c r="AX44" s="2" t="s">
        <v>93</v>
      </c>
      <c r="AY44" s="2">
        <v>10.17</v>
      </c>
      <c r="BA44" s="3" t="s">
        <v>5</v>
      </c>
      <c r="BB44" s="2" t="s">
        <v>93</v>
      </c>
      <c r="BC44" s="2" t="s">
        <v>93</v>
      </c>
      <c r="BD44" s="2">
        <v>0.11</v>
      </c>
      <c r="BF44" s="3" t="s">
        <v>5</v>
      </c>
      <c r="BG44" s="2">
        <v>0</v>
      </c>
      <c r="BH44" s="2">
        <v>0</v>
      </c>
      <c r="BI44" s="2">
        <v>0</v>
      </c>
      <c r="BK44" s="3" t="s">
        <v>5</v>
      </c>
      <c r="BL44" s="2" t="s">
        <v>93</v>
      </c>
      <c r="BM44" s="2" t="s">
        <v>93</v>
      </c>
      <c r="BN44" s="2">
        <f t="shared" si="42"/>
        <v>33.369999999999997</v>
      </c>
      <c r="BP44" s="3" t="s">
        <v>5</v>
      </c>
      <c r="BQ44" s="2" t="s">
        <v>93</v>
      </c>
      <c r="BR44" s="2" t="s">
        <v>93</v>
      </c>
      <c r="BS44" s="2">
        <f t="shared" si="44"/>
        <v>0.47000000000000003</v>
      </c>
      <c r="BU44" s="3" t="s">
        <v>5</v>
      </c>
      <c r="BV44" s="2" t="s">
        <v>93</v>
      </c>
      <c r="BW44" s="2" t="s">
        <v>93</v>
      </c>
      <c r="BX44" s="2">
        <f t="shared" si="46"/>
        <v>3.0000000000000001E-3</v>
      </c>
    </row>
    <row r="45" spans="12:76">
      <c r="L45" s="3" t="s">
        <v>5</v>
      </c>
      <c r="M45" s="2">
        <v>97</v>
      </c>
      <c r="N45" s="8">
        <f>C18</f>
        <v>19621.464952319999</v>
      </c>
      <c r="O45" s="8">
        <f>N45*5</f>
        <v>98107.324761600001</v>
      </c>
      <c r="R45" s="4" t="s">
        <v>8</v>
      </c>
      <c r="S45" s="2">
        <f>SUM(S41:S44)</f>
        <v>10.79</v>
      </c>
      <c r="T45" s="2">
        <f>SUM(T41:T44)</f>
        <v>12.85</v>
      </c>
      <c r="U45" s="2">
        <f>SUM(U41:U44)</f>
        <v>11.02</v>
      </c>
      <c r="W45" s="4" t="s">
        <v>8</v>
      </c>
      <c r="X45" s="2">
        <f>SUM(X41:X44)</f>
        <v>0.32</v>
      </c>
      <c r="Y45" s="2">
        <f>SUM(Y41:Y44)</f>
        <v>0.35</v>
      </c>
      <c r="Z45" s="2">
        <f>SUM(Z41:Z44)</f>
        <v>0.21000000000000002</v>
      </c>
      <c r="AB45" s="4" t="s">
        <v>8</v>
      </c>
      <c r="AC45" s="2">
        <f>SUM(AC41:AC44)</f>
        <v>1E-3</v>
      </c>
      <c r="AD45" s="2">
        <f>SUM(AD41:AD44)</f>
        <v>1E-3</v>
      </c>
      <c r="AE45" s="2">
        <f>SUM(AE41:AE44)</f>
        <v>2E-3</v>
      </c>
      <c r="AG45" s="4" t="s">
        <v>8</v>
      </c>
      <c r="AH45" s="2">
        <f>SUM(AH41:AH44)</f>
        <v>58.79</v>
      </c>
      <c r="AI45" s="2">
        <f>SUM(AI41:AI44)</f>
        <v>69.680000000000007</v>
      </c>
      <c r="AJ45" s="2">
        <f>SUM(AJ41:AJ44)</f>
        <v>57.02</v>
      </c>
      <c r="AL45" s="4" t="s">
        <v>8</v>
      </c>
      <c r="AM45" s="2">
        <f>SUM(AM41:AM44)</f>
        <v>1.4</v>
      </c>
      <c r="AN45" s="2">
        <f>SUM(AN41:AN44)</f>
        <v>1.5100000000000002</v>
      </c>
      <c r="AO45" s="2">
        <f>SUM(AO41:AO44)</f>
        <v>0.85000000000000009</v>
      </c>
      <c r="AQ45" s="4" t="s">
        <v>8</v>
      </c>
      <c r="AR45" s="2">
        <f>SUM(AR41:AR44)</f>
        <v>4.0000000000000001E-3</v>
      </c>
      <c r="AS45" s="2">
        <f>SUM(AS41:AS44)</f>
        <v>3.0000000000000001E-3</v>
      </c>
      <c r="AT45" s="2">
        <f>SUM(AT41:AT44)</f>
        <v>5.0000000000000001E-3</v>
      </c>
      <c r="AV45" s="4" t="s">
        <v>8</v>
      </c>
      <c r="AW45" s="2">
        <f>SUM(AW41:AW44)</f>
        <v>33.4</v>
      </c>
      <c r="AX45" s="2">
        <f>SUM(AX41:AX44)</f>
        <v>39.32</v>
      </c>
      <c r="AY45" s="2">
        <f>SUM(AY41:AY44)</f>
        <v>30.89</v>
      </c>
      <c r="BA45" s="4" t="s">
        <v>8</v>
      </c>
      <c r="BB45" s="2">
        <f>SUM(BB41:BB44)</f>
        <v>0.66</v>
      </c>
      <c r="BC45" s="2">
        <f>SUM(BC41:BC44)</f>
        <v>0.71</v>
      </c>
      <c r="BD45" s="2">
        <f>SUM(BD41:BD44)</f>
        <v>0.38</v>
      </c>
      <c r="BF45" s="4" t="s">
        <v>8</v>
      </c>
      <c r="BG45" s="2">
        <f>SUM(BG41:BG44)</f>
        <v>0</v>
      </c>
      <c r="BH45" s="2">
        <f>SUM(BH41:BH44)</f>
        <v>0</v>
      </c>
      <c r="BI45" s="2">
        <f>SUM(BI41:BI44)</f>
        <v>0</v>
      </c>
      <c r="BK45" s="4" t="s">
        <v>8</v>
      </c>
      <c r="BL45" s="2">
        <f>SUM(BL41:BL44)</f>
        <v>102.98</v>
      </c>
      <c r="BM45" s="2">
        <f>SUM(BM41:BM44)</f>
        <v>121.85</v>
      </c>
      <c r="BN45" s="2">
        <f>SUM(BN41:BN44)</f>
        <v>98.93</v>
      </c>
      <c r="BP45" s="4" t="s">
        <v>8</v>
      </c>
      <c r="BQ45" s="2">
        <f>SUM(BQ41:BQ44)</f>
        <v>2.38</v>
      </c>
      <c r="BR45" s="2">
        <f>SUM(BR41:BR44)</f>
        <v>2.5700000000000003</v>
      </c>
      <c r="BS45" s="2">
        <f>SUM(BS41:BS44)</f>
        <v>1.44</v>
      </c>
      <c r="BU45" s="4" t="s">
        <v>8</v>
      </c>
      <c r="BV45" s="2">
        <f>SUM(BV41:BV44)</f>
        <v>5.0000000000000001E-3</v>
      </c>
      <c r="BW45" s="2">
        <f>SUM(BW41:BW44)</f>
        <v>4.0000000000000001E-3</v>
      </c>
      <c r="BX45" s="2">
        <f>SUM(BX41:BX44)</f>
        <v>7.0000000000000001E-3</v>
      </c>
    </row>
    <row r="47" spans="12:76">
      <c r="L47" s="49" t="s">
        <v>37</v>
      </c>
      <c r="M47" s="49"/>
      <c r="N47" s="49"/>
      <c r="O47" s="49"/>
      <c r="R47" s="39" t="s">
        <v>43</v>
      </c>
      <c r="S47" s="39"/>
      <c r="T47" s="39"/>
      <c r="U47" s="39"/>
      <c r="W47" s="39" t="s">
        <v>51</v>
      </c>
      <c r="X47" s="39"/>
      <c r="Y47" s="39"/>
      <c r="Z47" s="39"/>
      <c r="AB47" s="39" t="s">
        <v>62</v>
      </c>
      <c r="AC47" s="39"/>
      <c r="AD47" s="39"/>
      <c r="AE47" s="39"/>
      <c r="AG47" s="39" t="s">
        <v>43</v>
      </c>
      <c r="AH47" s="39"/>
      <c r="AI47" s="39"/>
      <c r="AJ47" s="39"/>
      <c r="AL47" s="39" t="s">
        <v>51</v>
      </c>
      <c r="AM47" s="39"/>
      <c r="AN47" s="39"/>
      <c r="AO47" s="39"/>
      <c r="AQ47" s="39" t="s">
        <v>62</v>
      </c>
      <c r="AR47" s="39"/>
      <c r="AS47" s="39"/>
      <c r="AT47" s="39"/>
      <c r="AV47" s="39" t="s">
        <v>43</v>
      </c>
      <c r="AW47" s="39"/>
      <c r="AX47" s="39"/>
      <c r="AY47" s="39"/>
      <c r="BA47" s="39" t="s">
        <v>51</v>
      </c>
      <c r="BB47" s="39"/>
      <c r="BC47" s="39"/>
      <c r="BD47" s="39"/>
      <c r="BF47" s="39" t="s">
        <v>62</v>
      </c>
      <c r="BG47" s="39"/>
      <c r="BH47" s="39"/>
      <c r="BI47" s="39"/>
      <c r="BK47" s="39" t="s">
        <v>43</v>
      </c>
      <c r="BL47" s="39"/>
      <c r="BM47" s="39"/>
      <c r="BN47" s="39"/>
      <c r="BP47" s="39" t="s">
        <v>51</v>
      </c>
      <c r="BQ47" s="39"/>
      <c r="BR47" s="39"/>
      <c r="BS47" s="39"/>
      <c r="BU47" s="39" t="s">
        <v>62</v>
      </c>
      <c r="BV47" s="39"/>
      <c r="BW47" s="39"/>
      <c r="BX47" s="39"/>
    </row>
    <row r="48" spans="12:76">
      <c r="L48" s="39" t="s">
        <v>24</v>
      </c>
      <c r="M48" s="39"/>
      <c r="N48" s="39"/>
      <c r="O48" s="39"/>
      <c r="R48" s="3"/>
      <c r="S48" s="3">
        <v>2000</v>
      </c>
      <c r="T48" s="3">
        <v>2007</v>
      </c>
      <c r="U48" s="3">
        <v>2015</v>
      </c>
      <c r="W48" s="3"/>
      <c r="X48" s="3">
        <v>2000</v>
      </c>
      <c r="Y48" s="3">
        <v>2007</v>
      </c>
      <c r="Z48" s="3">
        <v>2015</v>
      </c>
      <c r="AB48" s="3"/>
      <c r="AC48" s="3">
        <v>2000</v>
      </c>
      <c r="AD48" s="3">
        <v>2007</v>
      </c>
      <c r="AE48" s="3">
        <v>2015</v>
      </c>
      <c r="AG48" s="3"/>
      <c r="AH48" s="3">
        <v>2000</v>
      </c>
      <c r="AI48" s="3">
        <v>2007</v>
      </c>
      <c r="AJ48" s="3">
        <v>2015</v>
      </c>
      <c r="AL48" s="3"/>
      <c r="AM48" s="3">
        <v>2000</v>
      </c>
      <c r="AN48" s="3">
        <v>2007</v>
      </c>
      <c r="AO48" s="3">
        <v>2015</v>
      </c>
      <c r="AQ48" s="3"/>
      <c r="AR48" s="3">
        <v>2000</v>
      </c>
      <c r="AS48" s="3">
        <v>2007</v>
      </c>
      <c r="AT48" s="3">
        <v>2015</v>
      </c>
      <c r="AV48" s="3"/>
      <c r="AW48" s="3">
        <v>2000</v>
      </c>
      <c r="AX48" s="3">
        <v>2007</v>
      </c>
      <c r="AY48" s="3">
        <v>2015</v>
      </c>
      <c r="BA48" s="3"/>
      <c r="BB48" s="3">
        <v>2000</v>
      </c>
      <c r="BC48" s="3">
        <v>2007</v>
      </c>
      <c r="BD48" s="3">
        <v>2015</v>
      </c>
      <c r="BF48" s="3"/>
      <c r="BG48" s="3">
        <v>2000</v>
      </c>
      <c r="BH48" s="3">
        <v>2007</v>
      </c>
      <c r="BI48" s="3">
        <v>2015</v>
      </c>
      <c r="BK48" s="3"/>
      <c r="BL48" s="3">
        <v>2000</v>
      </c>
      <c r="BM48" s="3">
        <v>2007</v>
      </c>
      <c r="BN48" s="3">
        <v>2015</v>
      </c>
      <c r="BP48" s="3"/>
      <c r="BQ48" s="3">
        <v>2000</v>
      </c>
      <c r="BR48" s="3">
        <v>2007</v>
      </c>
      <c r="BS48" s="3">
        <v>2015</v>
      </c>
      <c r="BU48" s="3"/>
      <c r="BV48" s="3">
        <v>2000</v>
      </c>
      <c r="BW48" s="3">
        <v>2007</v>
      </c>
      <c r="BX48" s="3">
        <v>2015</v>
      </c>
    </row>
    <row r="49" spans="12:76">
      <c r="L49" s="3"/>
      <c r="M49" s="3" t="s">
        <v>21</v>
      </c>
      <c r="N49" s="3" t="s">
        <v>22</v>
      </c>
      <c r="O49" s="3" t="s">
        <v>23</v>
      </c>
      <c r="R49" s="3" t="s">
        <v>6</v>
      </c>
      <c r="S49" s="2">
        <v>6.6</v>
      </c>
      <c r="T49" s="2">
        <v>7.14</v>
      </c>
      <c r="U49" s="2" t="s">
        <v>93</v>
      </c>
      <c r="W49" s="3" t="s">
        <v>6</v>
      </c>
      <c r="X49" s="2">
        <v>0.17</v>
      </c>
      <c r="Y49" s="2">
        <v>0.18</v>
      </c>
      <c r="Z49" s="2" t="s">
        <v>93</v>
      </c>
      <c r="AB49" s="3" t="s">
        <v>6</v>
      </c>
      <c r="AC49" s="2">
        <v>0.56000000000000005</v>
      </c>
      <c r="AD49" s="2">
        <v>0.61</v>
      </c>
      <c r="AE49" s="2" t="s">
        <v>93</v>
      </c>
      <c r="AG49" s="3" t="s">
        <v>6</v>
      </c>
      <c r="AH49" s="2">
        <v>36.340000000000003</v>
      </c>
      <c r="AI49" s="2">
        <v>39.28</v>
      </c>
      <c r="AJ49" s="2" t="s">
        <v>93</v>
      </c>
      <c r="AL49" s="3" t="s">
        <v>6</v>
      </c>
      <c r="AM49" s="2">
        <v>0.75</v>
      </c>
      <c r="AN49" s="2">
        <v>0.8</v>
      </c>
      <c r="AO49" s="2" t="s">
        <v>93</v>
      </c>
      <c r="AQ49" s="3" t="s">
        <v>6</v>
      </c>
      <c r="AR49" s="2">
        <v>2.42</v>
      </c>
      <c r="AS49" s="2">
        <v>2.64</v>
      </c>
      <c r="AT49" s="2" t="s">
        <v>93</v>
      </c>
      <c r="AV49" s="3" t="s">
        <v>6</v>
      </c>
      <c r="AW49" s="2">
        <v>20.61</v>
      </c>
      <c r="AX49" s="2">
        <v>22.27</v>
      </c>
      <c r="AY49" s="2" t="s">
        <v>93</v>
      </c>
      <c r="BA49" s="3" t="s">
        <v>6</v>
      </c>
      <c r="BB49" s="2">
        <v>0.36</v>
      </c>
      <c r="BC49" s="2">
        <v>0.39</v>
      </c>
      <c r="BD49" s="2" t="s">
        <v>93</v>
      </c>
      <c r="BF49" s="3" t="s">
        <v>6</v>
      </c>
      <c r="BG49" s="2">
        <v>1.08</v>
      </c>
      <c r="BH49" s="2">
        <v>1.17</v>
      </c>
      <c r="BI49" s="2" t="s">
        <v>93</v>
      </c>
      <c r="BK49" s="3" t="s">
        <v>6</v>
      </c>
      <c r="BL49" s="2">
        <f>S49+AH49+AW49</f>
        <v>63.550000000000004</v>
      </c>
      <c r="BM49" s="2">
        <f t="shared" ref="BM49:BM51" si="47">T49+AI49+AX49</f>
        <v>68.69</v>
      </c>
      <c r="BN49" s="2" t="s">
        <v>93</v>
      </c>
      <c r="BP49" s="3" t="s">
        <v>6</v>
      </c>
      <c r="BQ49" s="2">
        <f>X49+AM49+BB49</f>
        <v>1.28</v>
      </c>
      <c r="BR49" s="2">
        <f t="shared" ref="BR49:BR51" si="48">Y49+AN49+BC49</f>
        <v>1.37</v>
      </c>
      <c r="BS49" s="2" t="s">
        <v>93</v>
      </c>
      <c r="BU49" s="3" t="s">
        <v>6</v>
      </c>
      <c r="BV49" s="2">
        <f>AC49+AR49+BG49</f>
        <v>4.0600000000000005</v>
      </c>
      <c r="BW49" s="2">
        <f t="shared" ref="BW49:BW51" si="49">AD49+AS49+BH49</f>
        <v>4.42</v>
      </c>
      <c r="BX49" s="2" t="s">
        <v>93</v>
      </c>
    </row>
    <row r="50" spans="12:76">
      <c r="L50" s="3" t="s">
        <v>6</v>
      </c>
      <c r="M50" s="2">
        <v>115</v>
      </c>
      <c r="N50" s="8">
        <f>C27</f>
        <v>5606.1328435199985</v>
      </c>
      <c r="O50" s="8">
        <f>N50*10</f>
        <v>56061.328435199983</v>
      </c>
      <c r="R50" s="3" t="s">
        <v>3</v>
      </c>
      <c r="S50" s="2">
        <v>3</v>
      </c>
      <c r="T50" s="2">
        <v>2.36</v>
      </c>
      <c r="U50" s="2">
        <v>1.1100000000000001</v>
      </c>
      <c r="W50" s="3" t="s">
        <v>3</v>
      </c>
      <c r="X50" s="2">
        <v>0.05</v>
      </c>
      <c r="Y50" s="2">
        <v>0.04</v>
      </c>
      <c r="Z50" s="2">
        <v>0.02</v>
      </c>
      <c r="AB50" s="3" t="s">
        <v>3</v>
      </c>
      <c r="AC50" s="2">
        <v>0.37</v>
      </c>
      <c r="AD50" s="2">
        <v>0.28999999999999998</v>
      </c>
      <c r="AE50" s="2">
        <v>0.14000000000000001</v>
      </c>
      <c r="AG50" s="3" t="s">
        <v>3</v>
      </c>
      <c r="AH50" s="2">
        <v>15.99</v>
      </c>
      <c r="AI50" s="2">
        <v>12.6</v>
      </c>
      <c r="AJ50" s="2">
        <v>5.9</v>
      </c>
      <c r="AL50" s="3" t="s">
        <v>3</v>
      </c>
      <c r="AM50" s="2">
        <v>0.19</v>
      </c>
      <c r="AN50" s="2">
        <v>0.15</v>
      </c>
      <c r="AO50" s="2">
        <v>7.0000000000000007E-2</v>
      </c>
      <c r="AQ50" s="3" t="s">
        <v>3</v>
      </c>
      <c r="AR50" s="2">
        <v>1.57</v>
      </c>
      <c r="AS50" s="2">
        <v>1.25</v>
      </c>
      <c r="AT50" s="2">
        <v>0.59</v>
      </c>
      <c r="AV50" s="3" t="s">
        <v>3</v>
      </c>
      <c r="AW50" s="2">
        <v>9.1199999999999992</v>
      </c>
      <c r="AX50" s="2">
        <v>7.19</v>
      </c>
      <c r="AY50" s="2">
        <v>3.37</v>
      </c>
      <c r="BA50" s="3" t="s">
        <v>3</v>
      </c>
      <c r="BB50" s="2">
        <v>0.08</v>
      </c>
      <c r="BC50" s="2">
        <v>7.0000000000000007E-2</v>
      </c>
      <c r="BD50" s="2">
        <v>0.03</v>
      </c>
      <c r="BF50" s="3" t="s">
        <v>3</v>
      </c>
      <c r="BG50" s="2">
        <v>0.72</v>
      </c>
      <c r="BH50" s="2">
        <v>0.56999999999999995</v>
      </c>
      <c r="BI50" s="2">
        <v>0.27</v>
      </c>
      <c r="BK50" s="3" t="s">
        <v>3</v>
      </c>
      <c r="BL50" s="2">
        <f t="shared" ref="BL50" si="50">S50+AH50+AW50</f>
        <v>28.11</v>
      </c>
      <c r="BM50" s="2">
        <f t="shared" si="47"/>
        <v>22.15</v>
      </c>
      <c r="BN50" s="2">
        <f t="shared" ref="BN50:BN52" si="51">U50+AJ50+AY50</f>
        <v>10.38</v>
      </c>
      <c r="BP50" s="3" t="s">
        <v>3</v>
      </c>
      <c r="BQ50" s="2">
        <f t="shared" ref="BQ50" si="52">X50+AM50+BB50</f>
        <v>0.32</v>
      </c>
      <c r="BR50" s="2">
        <f t="shared" si="48"/>
        <v>0.26</v>
      </c>
      <c r="BS50" s="2">
        <f t="shared" ref="BS50:BS52" si="53">Z50+AO50+BD50</f>
        <v>0.12000000000000001</v>
      </c>
      <c r="BU50" s="3" t="s">
        <v>3</v>
      </c>
      <c r="BV50" s="2">
        <f t="shared" ref="BV50" si="54">AC50+AR50+BG50</f>
        <v>2.66</v>
      </c>
      <c r="BW50" s="2">
        <f t="shared" si="49"/>
        <v>2.11</v>
      </c>
      <c r="BX50" s="2">
        <f t="shared" ref="BX50:BX52" si="55">AE50+AT50+BI50</f>
        <v>1</v>
      </c>
    </row>
    <row r="51" spans="12:76">
      <c r="L51" s="3" t="s">
        <v>3</v>
      </c>
      <c r="M51" s="2">
        <v>82</v>
      </c>
      <c r="N51" s="8">
        <f>C27</f>
        <v>5606.1328435199985</v>
      </c>
      <c r="O51" s="8">
        <f>N51*1</f>
        <v>5606.1328435199985</v>
      </c>
      <c r="R51" s="3" t="s">
        <v>4</v>
      </c>
      <c r="S51" s="2" t="s">
        <v>93</v>
      </c>
      <c r="T51" s="2">
        <v>1.94</v>
      </c>
      <c r="U51" s="2">
        <v>5.29</v>
      </c>
      <c r="W51" s="3" t="s">
        <v>4</v>
      </c>
      <c r="X51" s="2" t="s">
        <v>93</v>
      </c>
      <c r="Y51" s="2">
        <v>0.01</v>
      </c>
      <c r="Z51" s="2">
        <v>0.03</v>
      </c>
      <c r="AB51" s="3" t="s">
        <v>4</v>
      </c>
      <c r="AC51" s="2" t="s">
        <v>93</v>
      </c>
      <c r="AD51" s="2">
        <v>0.21</v>
      </c>
      <c r="AE51" s="2">
        <v>0.59</v>
      </c>
      <c r="AG51" s="3" t="s">
        <v>4</v>
      </c>
      <c r="AH51" s="2" t="s">
        <v>93</v>
      </c>
      <c r="AI51" s="2">
        <v>10.14</v>
      </c>
      <c r="AJ51" s="2">
        <v>27.62</v>
      </c>
      <c r="AL51" s="3" t="s">
        <v>4</v>
      </c>
      <c r="AM51" s="2" t="s">
        <v>93</v>
      </c>
      <c r="AN51" s="2">
        <v>0.06</v>
      </c>
      <c r="AO51" s="2">
        <v>0.16</v>
      </c>
      <c r="AQ51" s="3" t="s">
        <v>4</v>
      </c>
      <c r="AR51" s="2" t="s">
        <v>93</v>
      </c>
      <c r="AS51" s="2">
        <v>0.92</v>
      </c>
      <c r="AT51" s="2">
        <v>2.56</v>
      </c>
      <c r="AV51" s="3" t="s">
        <v>4</v>
      </c>
      <c r="AW51" s="2" t="s">
        <v>93</v>
      </c>
      <c r="AX51" s="2">
        <v>5.53</v>
      </c>
      <c r="AY51" s="2">
        <v>15.08</v>
      </c>
      <c r="BA51" s="3" t="s">
        <v>4</v>
      </c>
      <c r="BB51" s="2" t="s">
        <v>93</v>
      </c>
      <c r="BC51" s="2">
        <v>0.03</v>
      </c>
      <c r="BD51" s="2">
        <v>0.08</v>
      </c>
      <c r="BF51" s="3" t="s">
        <v>4</v>
      </c>
      <c r="BG51" s="2" t="s">
        <v>93</v>
      </c>
      <c r="BH51" s="2">
        <v>0.43</v>
      </c>
      <c r="BI51" s="2">
        <v>1.18</v>
      </c>
      <c r="BK51" s="3" t="s">
        <v>4</v>
      </c>
      <c r="BL51" s="2" t="s">
        <v>93</v>
      </c>
      <c r="BM51" s="2">
        <f t="shared" si="47"/>
        <v>17.61</v>
      </c>
      <c r="BN51" s="2">
        <f t="shared" si="51"/>
        <v>47.99</v>
      </c>
      <c r="BP51" s="3" t="s">
        <v>4</v>
      </c>
      <c r="BQ51" s="2" t="s">
        <v>93</v>
      </c>
      <c r="BR51" s="2">
        <f t="shared" si="48"/>
        <v>9.9999999999999992E-2</v>
      </c>
      <c r="BS51" s="2">
        <f t="shared" si="53"/>
        <v>0.27</v>
      </c>
      <c r="BU51" s="3" t="s">
        <v>4</v>
      </c>
      <c r="BV51" s="2" t="s">
        <v>93</v>
      </c>
      <c r="BW51" s="2">
        <f t="shared" si="49"/>
        <v>1.56</v>
      </c>
      <c r="BX51" s="2">
        <f t="shared" si="55"/>
        <v>4.33</v>
      </c>
    </row>
    <row r="52" spans="12:76">
      <c r="L52" s="6"/>
      <c r="M52" s="6"/>
      <c r="N52" s="6"/>
      <c r="O52" s="6"/>
      <c r="R52" s="3" t="s">
        <v>5</v>
      </c>
      <c r="S52" s="2" t="s">
        <v>93</v>
      </c>
      <c r="T52" s="2" t="s">
        <v>93</v>
      </c>
      <c r="U52" s="2">
        <v>3.3</v>
      </c>
      <c r="W52" s="3" t="s">
        <v>5</v>
      </c>
      <c r="X52" s="2" t="s">
        <v>93</v>
      </c>
      <c r="Y52" s="2" t="s">
        <v>93</v>
      </c>
      <c r="Z52" s="2">
        <v>0.02</v>
      </c>
      <c r="AB52" s="3" t="s">
        <v>5</v>
      </c>
      <c r="AC52" s="2" t="s">
        <v>93</v>
      </c>
      <c r="AD52" s="2" t="s">
        <v>93</v>
      </c>
      <c r="AE52" s="2">
        <v>0.44</v>
      </c>
      <c r="AG52" s="3" t="s">
        <v>5</v>
      </c>
      <c r="AH52" s="2" t="s">
        <v>93</v>
      </c>
      <c r="AI52" s="2" t="s">
        <v>93</v>
      </c>
      <c r="AJ52" s="2">
        <v>16.649999999999999</v>
      </c>
      <c r="AL52" s="3" t="s">
        <v>5</v>
      </c>
      <c r="AM52" s="2" t="s">
        <v>93</v>
      </c>
      <c r="AN52" s="2" t="s">
        <v>93</v>
      </c>
      <c r="AO52" s="2">
        <v>0.1</v>
      </c>
      <c r="AQ52" s="3" t="s">
        <v>5</v>
      </c>
      <c r="AR52" s="2" t="s">
        <v>93</v>
      </c>
      <c r="AS52" s="2" t="s">
        <v>93</v>
      </c>
      <c r="AT52" s="2">
        <v>1.87</v>
      </c>
      <c r="AV52" s="3" t="s">
        <v>5</v>
      </c>
      <c r="AW52" s="2" t="s">
        <v>93</v>
      </c>
      <c r="AX52" s="2" t="s">
        <v>93</v>
      </c>
      <c r="AY52" s="2">
        <v>8.75</v>
      </c>
      <c r="BA52" s="3" t="s">
        <v>5</v>
      </c>
      <c r="BB52" s="2" t="s">
        <v>93</v>
      </c>
      <c r="BC52" s="2" t="s">
        <v>93</v>
      </c>
      <c r="BD52" s="2">
        <v>0.03</v>
      </c>
      <c r="BF52" s="3" t="s">
        <v>5</v>
      </c>
      <c r="BG52" s="2" t="s">
        <v>93</v>
      </c>
      <c r="BH52" s="2" t="s">
        <v>93</v>
      </c>
      <c r="BI52" s="2">
        <v>0.86</v>
      </c>
      <c r="BK52" s="3" t="s">
        <v>5</v>
      </c>
      <c r="BL52" s="2" t="s">
        <v>93</v>
      </c>
      <c r="BM52" s="2" t="s">
        <v>93</v>
      </c>
      <c r="BN52" s="2">
        <f t="shared" si="51"/>
        <v>28.7</v>
      </c>
      <c r="BP52" s="3" t="s">
        <v>5</v>
      </c>
      <c r="BQ52" s="2" t="s">
        <v>93</v>
      </c>
      <c r="BR52" s="2" t="s">
        <v>93</v>
      </c>
      <c r="BS52" s="2">
        <f t="shared" si="53"/>
        <v>0.15000000000000002</v>
      </c>
      <c r="BU52" s="3" t="s">
        <v>5</v>
      </c>
      <c r="BV52" s="2" t="s">
        <v>93</v>
      </c>
      <c r="BW52" s="2" t="s">
        <v>93</v>
      </c>
      <c r="BX52" s="2">
        <f t="shared" si="55"/>
        <v>3.17</v>
      </c>
    </row>
    <row r="53" spans="12:76">
      <c r="L53" s="44" t="s">
        <v>25</v>
      </c>
      <c r="M53" s="45"/>
      <c r="N53" s="45"/>
      <c r="O53" s="46"/>
      <c r="R53" s="4" t="s">
        <v>8</v>
      </c>
      <c r="S53" s="2">
        <f>SUM(S49:S52)</f>
        <v>9.6</v>
      </c>
      <c r="T53" s="2">
        <f>SUM(T49:T52)</f>
        <v>11.44</v>
      </c>
      <c r="U53" s="2">
        <f>SUM(U49:U52)</f>
        <v>9.6999999999999993</v>
      </c>
      <c r="W53" s="4" t="s">
        <v>8</v>
      </c>
      <c r="X53" s="2">
        <f>SUM(X49:X52)</f>
        <v>0.22000000000000003</v>
      </c>
      <c r="Y53" s="2">
        <f>SUM(Y49:Y52)</f>
        <v>0.23</v>
      </c>
      <c r="Z53" s="2">
        <f>SUM(Z49:Z52)</f>
        <v>7.0000000000000007E-2</v>
      </c>
      <c r="AB53" s="4" t="s">
        <v>8</v>
      </c>
      <c r="AC53" s="2">
        <f>SUM(AC49:AC52)</f>
        <v>0.93</v>
      </c>
      <c r="AD53" s="2">
        <f>SUM(AD49:AD52)</f>
        <v>1.1099999999999999</v>
      </c>
      <c r="AE53" s="2">
        <f>SUM(AE49:AE52)</f>
        <v>1.17</v>
      </c>
      <c r="AG53" s="4" t="s">
        <v>8</v>
      </c>
      <c r="AH53" s="2">
        <f>SUM(AH49:AH52)</f>
        <v>52.330000000000005</v>
      </c>
      <c r="AI53" s="2">
        <f>SUM(AI49:AI52)</f>
        <v>62.02</v>
      </c>
      <c r="AJ53" s="2">
        <f>SUM(AJ49:AJ52)</f>
        <v>50.17</v>
      </c>
      <c r="AL53" s="4" t="s">
        <v>8</v>
      </c>
      <c r="AM53" s="2">
        <f>SUM(AM49:AM52)</f>
        <v>0.94</v>
      </c>
      <c r="AN53" s="2">
        <f>SUM(AN49:AN52)</f>
        <v>1.01</v>
      </c>
      <c r="AO53" s="2">
        <f>SUM(AO49:AO52)</f>
        <v>0.33</v>
      </c>
      <c r="AQ53" s="4" t="s">
        <v>8</v>
      </c>
      <c r="AR53" s="2">
        <f>SUM(AR49:AR52)</f>
        <v>3.99</v>
      </c>
      <c r="AS53" s="2">
        <f>SUM(AS49:AS52)</f>
        <v>4.8100000000000005</v>
      </c>
      <c r="AT53" s="2">
        <f>SUM(AT49:AT52)</f>
        <v>5.0199999999999996</v>
      </c>
      <c r="AV53" s="4" t="s">
        <v>8</v>
      </c>
      <c r="AW53" s="2">
        <f>SUM(AW49:AW52)</f>
        <v>29.729999999999997</v>
      </c>
      <c r="AX53" s="2">
        <f>SUM(AX49:AX52)</f>
        <v>34.99</v>
      </c>
      <c r="AY53" s="2">
        <f>SUM(AY49:AY52)</f>
        <v>27.2</v>
      </c>
      <c r="BA53" s="4" t="s">
        <v>8</v>
      </c>
      <c r="BB53" s="2">
        <f>SUM(BB49:BB52)</f>
        <v>0.44</v>
      </c>
      <c r="BC53" s="2">
        <f>SUM(BC49:BC52)</f>
        <v>0.49</v>
      </c>
      <c r="BD53" s="2">
        <f>SUM(BD49:BD52)</f>
        <v>0.14000000000000001</v>
      </c>
      <c r="BF53" s="4" t="s">
        <v>8</v>
      </c>
      <c r="BG53" s="2">
        <f>SUM(BG49:BG52)</f>
        <v>1.8</v>
      </c>
      <c r="BH53" s="2">
        <f>SUM(BH49:BH52)</f>
        <v>2.17</v>
      </c>
      <c r="BI53" s="2">
        <f>SUM(BI49:BI52)</f>
        <v>2.31</v>
      </c>
      <c r="BK53" s="4" t="s">
        <v>8</v>
      </c>
      <c r="BL53" s="2">
        <f>SUM(BL49:BL52)</f>
        <v>91.66</v>
      </c>
      <c r="BM53" s="2">
        <f>SUM(BM49:BM52)</f>
        <v>108.45</v>
      </c>
      <c r="BN53" s="2">
        <f>SUM(BN49:BN52)</f>
        <v>87.070000000000007</v>
      </c>
      <c r="BP53" s="4" t="s">
        <v>8</v>
      </c>
      <c r="BQ53" s="2">
        <f>SUM(BQ49:BQ52)</f>
        <v>1.6</v>
      </c>
      <c r="BR53" s="2">
        <f>SUM(BR49:BR52)</f>
        <v>1.7300000000000002</v>
      </c>
      <c r="BS53" s="2">
        <f>SUM(BS49:BS52)</f>
        <v>0.54</v>
      </c>
      <c r="BU53" s="4" t="s">
        <v>8</v>
      </c>
      <c r="BV53" s="2">
        <f>SUM(BV49:BV52)</f>
        <v>6.7200000000000006</v>
      </c>
      <c r="BW53" s="2">
        <f>SUM(BW49:BW52)</f>
        <v>8.09</v>
      </c>
      <c r="BX53" s="2">
        <f>SUM(BX49:BX52)</f>
        <v>8.5</v>
      </c>
    </row>
    <row r="54" spans="12:76">
      <c r="L54" s="3"/>
      <c r="M54" s="3" t="s">
        <v>21</v>
      </c>
      <c r="N54" s="3" t="s">
        <v>22</v>
      </c>
      <c r="O54" s="3" t="s">
        <v>23</v>
      </c>
    </row>
    <row r="55" spans="12:76">
      <c r="L55" s="3" t="s">
        <v>6</v>
      </c>
      <c r="M55" s="2">
        <v>125</v>
      </c>
      <c r="N55" s="8">
        <f>C27</f>
        <v>5606.1328435199985</v>
      </c>
      <c r="O55" s="8">
        <f>N55*17</f>
        <v>95304.258339839973</v>
      </c>
      <c r="R55" s="39" t="s">
        <v>44</v>
      </c>
      <c r="S55" s="39"/>
      <c r="T55" s="39"/>
      <c r="U55" s="39"/>
      <c r="W55" s="39" t="s">
        <v>52</v>
      </c>
      <c r="X55" s="39"/>
      <c r="Y55" s="39"/>
      <c r="Z55" s="39"/>
      <c r="AB55" s="48" t="s">
        <v>94</v>
      </c>
      <c r="AC55" s="48"/>
      <c r="AD55" s="48"/>
      <c r="AE55" s="48"/>
      <c r="AG55" s="39" t="s">
        <v>44</v>
      </c>
      <c r="AH55" s="39"/>
      <c r="AI55" s="39"/>
      <c r="AJ55" s="39"/>
      <c r="AL55" s="39" t="s">
        <v>52</v>
      </c>
      <c r="AM55" s="39"/>
      <c r="AN55" s="39"/>
      <c r="AO55" s="39"/>
      <c r="AQ55" s="48" t="s">
        <v>94</v>
      </c>
      <c r="AR55" s="48"/>
      <c r="AS55" s="48"/>
      <c r="AT55" s="48"/>
      <c r="AV55" s="39" t="s">
        <v>44</v>
      </c>
      <c r="AW55" s="39"/>
      <c r="AX55" s="39"/>
      <c r="AY55" s="39"/>
      <c r="BA55" s="39" t="s">
        <v>52</v>
      </c>
      <c r="BB55" s="39"/>
      <c r="BC55" s="39"/>
      <c r="BD55" s="39"/>
      <c r="BF55" s="48" t="s">
        <v>94</v>
      </c>
      <c r="BG55" s="48"/>
      <c r="BH55" s="48"/>
      <c r="BI55" s="48"/>
      <c r="BK55" s="39" t="s">
        <v>44</v>
      </c>
      <c r="BL55" s="39"/>
      <c r="BM55" s="39"/>
      <c r="BN55" s="39"/>
      <c r="BP55" s="39" t="s">
        <v>52</v>
      </c>
      <c r="BQ55" s="39"/>
      <c r="BR55" s="39"/>
      <c r="BS55" s="39"/>
      <c r="BU55" s="48" t="s">
        <v>94</v>
      </c>
      <c r="BV55" s="48"/>
      <c r="BW55" s="48"/>
      <c r="BX55" s="48"/>
    </row>
    <row r="56" spans="12:76">
      <c r="L56" s="3" t="s">
        <v>3</v>
      </c>
      <c r="M56" s="2">
        <v>65</v>
      </c>
      <c r="N56" s="8">
        <f>C27</f>
        <v>5606.1328435199985</v>
      </c>
      <c r="O56" s="8">
        <f>N56*7</f>
        <v>39242.92990463999</v>
      </c>
      <c r="R56" s="3"/>
      <c r="S56" s="3">
        <v>2000</v>
      </c>
      <c r="T56" s="3">
        <v>2007</v>
      </c>
      <c r="U56" s="3">
        <v>2015</v>
      </c>
      <c r="W56" s="3"/>
      <c r="X56" s="3">
        <v>2000</v>
      </c>
      <c r="Y56" s="3">
        <v>2007</v>
      </c>
      <c r="Z56" s="3">
        <v>2015</v>
      </c>
      <c r="AB56" s="3" t="s">
        <v>6</v>
      </c>
      <c r="AC56" s="8">
        <f>X65/X57</f>
        <v>3.1614011375795461</v>
      </c>
      <c r="AD56" s="8">
        <f>Y65/Y57</f>
        <v>3.1615544041450776</v>
      </c>
      <c r="AE56" s="8"/>
      <c r="AG56" s="3"/>
      <c r="AH56" s="3">
        <v>2000</v>
      </c>
      <c r="AI56" s="3">
        <v>2007</v>
      </c>
      <c r="AJ56" s="3">
        <v>2015</v>
      </c>
      <c r="AL56" s="3"/>
      <c r="AM56" s="3">
        <v>2000</v>
      </c>
      <c r="AN56" s="3">
        <v>2007</v>
      </c>
      <c r="AO56" s="3">
        <v>2015</v>
      </c>
      <c r="AQ56" s="3" t="s">
        <v>6</v>
      </c>
      <c r="AR56" s="8">
        <f>AM65/AM57</f>
        <v>3.157826536723471</v>
      </c>
      <c r="AS56" s="8">
        <f>AN65/AN57</f>
        <v>3.1578441194149467</v>
      </c>
      <c r="AT56" s="8"/>
      <c r="AV56" s="3"/>
      <c r="AW56" s="3">
        <v>2000</v>
      </c>
      <c r="AX56" s="3">
        <v>2007</v>
      </c>
      <c r="AY56" s="3">
        <v>2015</v>
      </c>
      <c r="BA56" s="3"/>
      <c r="BB56" s="3">
        <v>2000</v>
      </c>
      <c r="BC56" s="3">
        <v>2007</v>
      </c>
      <c r="BD56" s="3">
        <v>2015</v>
      </c>
      <c r="BF56" s="3" t="s">
        <v>6</v>
      </c>
      <c r="BG56" s="8">
        <f>BB65/BB57</f>
        <v>3.1548656124850334</v>
      </c>
      <c r="BH56" s="8">
        <f>BC65/BC57</f>
        <v>3.1548380970468144</v>
      </c>
      <c r="BI56" s="8"/>
      <c r="BK56" s="3"/>
      <c r="BL56" s="3">
        <v>2000</v>
      </c>
      <c r="BM56" s="3">
        <v>2007</v>
      </c>
      <c r="BN56" s="3">
        <v>2015</v>
      </c>
      <c r="BP56" s="3"/>
      <c r="BQ56" s="3">
        <v>2000</v>
      </c>
      <c r="BR56" s="3">
        <v>2007</v>
      </c>
      <c r="BS56" s="3">
        <v>2015</v>
      </c>
      <c r="BU56" s="3" t="s">
        <v>6</v>
      </c>
      <c r="BV56" s="8">
        <f>BQ65/BQ57</f>
        <v>3.1573205765847847</v>
      </c>
      <c r="BW56" s="8">
        <f>BR65/BR57</f>
        <v>3.1573395430068403</v>
      </c>
      <c r="BX56" s="8"/>
    </row>
    <row r="57" spans="12:76">
      <c r="L57" s="3" t="s">
        <v>4</v>
      </c>
      <c r="M57" s="2">
        <v>49</v>
      </c>
      <c r="N57" s="8">
        <f>C27</f>
        <v>5606.1328435199985</v>
      </c>
      <c r="O57" s="8">
        <f>N57*1</f>
        <v>5606.1328435199985</v>
      </c>
      <c r="R57" s="3" t="s">
        <v>6</v>
      </c>
      <c r="S57" s="2">
        <v>0.82</v>
      </c>
      <c r="T57" s="2">
        <v>0.88</v>
      </c>
      <c r="U57" s="2" t="s">
        <v>93</v>
      </c>
      <c r="W57" s="3" t="s">
        <v>6</v>
      </c>
      <c r="X57" s="2">
        <v>177.57</v>
      </c>
      <c r="Y57" s="2">
        <v>193</v>
      </c>
      <c r="Z57" s="2" t="s">
        <v>93</v>
      </c>
      <c r="AB57" s="3" t="s">
        <v>3</v>
      </c>
      <c r="AC57" s="8">
        <f>X66/X58</f>
        <v>3.1606843965036262</v>
      </c>
      <c r="AD57" s="8">
        <f>Y66/Y58</f>
        <v>3.1605865102639297</v>
      </c>
      <c r="AE57" s="8">
        <f>Z66/Z58</f>
        <v>3.1603541564190856</v>
      </c>
      <c r="AG57" s="3" t="s">
        <v>6</v>
      </c>
      <c r="AH57" s="2">
        <v>4.5</v>
      </c>
      <c r="AI57" s="2">
        <v>4.8499999999999996</v>
      </c>
      <c r="AJ57" s="2" t="s">
        <v>93</v>
      </c>
      <c r="AL57" s="3" t="s">
        <v>6</v>
      </c>
      <c r="AM57" s="2">
        <v>918.35</v>
      </c>
      <c r="AN57" s="2">
        <v>998.2</v>
      </c>
      <c r="AO57" s="2" t="s">
        <v>93</v>
      </c>
      <c r="AQ57" s="3" t="s">
        <v>3</v>
      </c>
      <c r="AR57" s="8">
        <f>AM66/AM58</f>
        <v>3.1571074964639321</v>
      </c>
      <c r="AS57" s="8">
        <f>AN66/AN58</f>
        <v>3.1571129053843068</v>
      </c>
      <c r="AT57" s="8">
        <f>AO66/AO58</f>
        <v>3.1571882892152283</v>
      </c>
      <c r="AV57" s="3" t="s">
        <v>6</v>
      </c>
      <c r="AW57" s="2">
        <v>2.5499999999999998</v>
      </c>
      <c r="AX57" s="2">
        <v>2.75</v>
      </c>
      <c r="AY57" s="2" t="s">
        <v>93</v>
      </c>
      <c r="BA57" s="3" t="s">
        <v>6</v>
      </c>
      <c r="BB57" s="2">
        <v>484.42</v>
      </c>
      <c r="BC57" s="2">
        <v>526.54999999999995</v>
      </c>
      <c r="BD57" s="2" t="s">
        <v>93</v>
      </c>
      <c r="BF57" s="3" t="s">
        <v>3</v>
      </c>
      <c r="BG57" s="8">
        <f>BB66/BB58</f>
        <v>3.1543329009396652</v>
      </c>
      <c r="BH57" s="8">
        <f>BC66/BC58</f>
        <v>3.1542606266214324</v>
      </c>
      <c r="BI57" s="8">
        <f>BD66/BD58</f>
        <v>3.1543225374508332</v>
      </c>
      <c r="BK57" s="3" t="s">
        <v>6</v>
      </c>
      <c r="BL57" s="2">
        <f>S57+AH57+AW57</f>
        <v>7.87</v>
      </c>
      <c r="BM57" s="2">
        <f t="shared" ref="BM57:BM59" si="56">T57+AI57+AX57</f>
        <v>8.48</v>
      </c>
      <c r="BN57" s="2" t="s">
        <v>93</v>
      </c>
      <c r="BP57" s="3" t="s">
        <v>6</v>
      </c>
      <c r="BQ57" s="2">
        <f>X57+AM57+BB57</f>
        <v>1580.3400000000001</v>
      </c>
      <c r="BR57" s="2">
        <f t="shared" ref="BR57:BR59" si="57">Y57+AN57+BC57</f>
        <v>1717.75</v>
      </c>
      <c r="BS57" s="2" t="s">
        <v>93</v>
      </c>
      <c r="BU57" s="3" t="s">
        <v>3</v>
      </c>
      <c r="BV57" s="8">
        <f>BQ66/BQ58</f>
        <v>3.1566098199573398</v>
      </c>
      <c r="BW57" s="8">
        <f>BR66/BR58</f>
        <v>3.1565791822888771</v>
      </c>
      <c r="BX57" s="8">
        <f>BS66/BS58</f>
        <v>3.156616840923069</v>
      </c>
    </row>
    <row r="58" spans="12:76">
      <c r="R58" s="3" t="s">
        <v>3</v>
      </c>
      <c r="S58" s="2">
        <v>0.37</v>
      </c>
      <c r="T58" s="2">
        <v>0.28999999999999998</v>
      </c>
      <c r="U58" s="2">
        <v>0.14000000000000001</v>
      </c>
      <c r="W58" s="3" t="s">
        <v>3</v>
      </c>
      <c r="X58" s="2">
        <v>107.54</v>
      </c>
      <c r="Y58" s="2">
        <v>85.25</v>
      </c>
      <c r="Z58" s="2">
        <v>40.659999999999997</v>
      </c>
      <c r="AB58" s="3" t="s">
        <v>4</v>
      </c>
      <c r="AC58" s="8"/>
      <c r="AD58" s="8">
        <f>Y67/Y59</f>
        <v>3.1581847649918964</v>
      </c>
      <c r="AE58" s="8">
        <f>Z67/Z59</f>
        <v>3.1580729927007303</v>
      </c>
      <c r="AG58" s="3" t="s">
        <v>3</v>
      </c>
      <c r="AH58" s="2">
        <v>1.98</v>
      </c>
      <c r="AI58" s="2">
        <v>1.56</v>
      </c>
      <c r="AJ58" s="2">
        <v>0.72</v>
      </c>
      <c r="AL58" s="3" t="s">
        <v>3</v>
      </c>
      <c r="AM58" s="2">
        <v>565.6</v>
      </c>
      <c r="AN58" s="2">
        <v>448.34</v>
      </c>
      <c r="AO58" s="2">
        <v>213.82</v>
      </c>
      <c r="AQ58" s="3" t="s">
        <v>4</v>
      </c>
      <c r="AR58" s="8"/>
      <c r="AS58" s="8">
        <f>AN67/AN59</f>
        <v>3.1556370302474792</v>
      </c>
      <c r="AT58" s="8">
        <f>AO67/AO59</f>
        <v>3.1555964070274314</v>
      </c>
      <c r="AV58" s="3" t="s">
        <v>3</v>
      </c>
      <c r="AW58" s="2">
        <v>1.1299999999999999</v>
      </c>
      <c r="AX58" s="2">
        <v>0.89</v>
      </c>
      <c r="AY58" s="2">
        <v>0.42</v>
      </c>
      <c r="BA58" s="3" t="s">
        <v>3</v>
      </c>
      <c r="BB58" s="2">
        <v>316.07</v>
      </c>
      <c r="BC58" s="2">
        <v>250.55</v>
      </c>
      <c r="BD58" s="2">
        <v>119.49</v>
      </c>
      <c r="BF58" s="3" t="s">
        <v>4</v>
      </c>
      <c r="BG58" s="8"/>
      <c r="BH58" s="8">
        <f>BC67/BC59</f>
        <v>3.1533611200170997</v>
      </c>
      <c r="BI58" s="8">
        <f>BD67/BD59</f>
        <v>3.1534462841740472</v>
      </c>
      <c r="BK58" s="3" t="s">
        <v>3</v>
      </c>
      <c r="BL58" s="2">
        <f t="shared" ref="BL58" si="58">S58+AH58+AW58</f>
        <v>3.48</v>
      </c>
      <c r="BM58" s="2">
        <f t="shared" si="56"/>
        <v>2.74</v>
      </c>
      <c r="BN58" s="2">
        <f t="shared" ref="BN58:BN60" si="59">U58+AJ58+AY58</f>
        <v>1.28</v>
      </c>
      <c r="BP58" s="3" t="s">
        <v>3</v>
      </c>
      <c r="BQ58" s="2">
        <f t="shared" ref="BQ58" si="60">X58+AM58+BB58</f>
        <v>989.21</v>
      </c>
      <c r="BR58" s="2">
        <f t="shared" si="57"/>
        <v>784.13999999999987</v>
      </c>
      <c r="BS58" s="2">
        <f t="shared" ref="BS58:BS60" si="61">Z58+AO58+BD58</f>
        <v>373.96999999999997</v>
      </c>
      <c r="BU58" s="3" t="s">
        <v>4</v>
      </c>
      <c r="BV58" s="8"/>
      <c r="BW58" s="8">
        <f>BR67/BR59</f>
        <v>3.1551706182525074</v>
      </c>
      <c r="BX58" s="8">
        <f>BS67/BS59</f>
        <v>3.1551632490979244</v>
      </c>
    </row>
    <row r="59" spans="12:76">
      <c r="L59" s="44" t="s">
        <v>26</v>
      </c>
      <c r="M59" s="45"/>
      <c r="N59" s="45"/>
      <c r="O59" s="46"/>
      <c r="R59" s="3" t="s">
        <v>4</v>
      </c>
      <c r="S59" s="2" t="s">
        <v>93</v>
      </c>
      <c r="T59" s="2">
        <v>0.24</v>
      </c>
      <c r="U59" s="2">
        <v>0.65</v>
      </c>
      <c r="W59" s="3" t="s">
        <v>4</v>
      </c>
      <c r="X59" s="2" t="s">
        <v>93</v>
      </c>
      <c r="Y59" s="2">
        <v>61.7</v>
      </c>
      <c r="Z59" s="2">
        <v>171.25</v>
      </c>
      <c r="AB59" s="3" t="s">
        <v>5</v>
      </c>
      <c r="AC59" s="8"/>
      <c r="AD59" s="8"/>
      <c r="AE59" s="8">
        <f>Z68/Z60</f>
        <v>3.1550476190476191</v>
      </c>
      <c r="AG59" s="3" t="s">
        <v>4</v>
      </c>
      <c r="AH59" s="2" t="s">
        <v>93</v>
      </c>
      <c r="AI59" s="2">
        <v>1.25</v>
      </c>
      <c r="AJ59" s="2">
        <v>3.41</v>
      </c>
      <c r="AL59" s="3" t="s">
        <v>4</v>
      </c>
      <c r="AM59" s="2" t="s">
        <v>93</v>
      </c>
      <c r="AN59" s="2">
        <v>327.3</v>
      </c>
      <c r="AO59" s="2">
        <v>908.44</v>
      </c>
      <c r="AQ59" s="3" t="s">
        <v>5</v>
      </c>
      <c r="AR59" s="8"/>
      <c r="AS59" s="8"/>
      <c r="AT59" s="8">
        <f>AO68/AO60</f>
        <v>3.1537525053819317</v>
      </c>
      <c r="AV59" s="3" t="s">
        <v>4</v>
      </c>
      <c r="AW59" s="2" t="s">
        <v>93</v>
      </c>
      <c r="AX59" s="2">
        <v>0.68</v>
      </c>
      <c r="AY59" s="2">
        <v>1.86</v>
      </c>
      <c r="BA59" s="3" t="s">
        <v>4</v>
      </c>
      <c r="BB59" s="2" t="s">
        <v>93</v>
      </c>
      <c r="BC59" s="2">
        <v>187.14</v>
      </c>
      <c r="BD59" s="2">
        <v>519.4</v>
      </c>
      <c r="BF59" s="3" t="s">
        <v>5</v>
      </c>
      <c r="BG59" s="8"/>
      <c r="BH59" s="8"/>
      <c r="BI59" s="8">
        <f>BD68/BD60</f>
        <v>3.1525822216351869</v>
      </c>
      <c r="BK59" s="3" t="s">
        <v>4</v>
      </c>
      <c r="BL59" s="2" t="s">
        <v>93</v>
      </c>
      <c r="BM59" s="2">
        <f t="shared" si="56"/>
        <v>2.17</v>
      </c>
      <c r="BN59" s="2">
        <f t="shared" si="59"/>
        <v>5.9200000000000008</v>
      </c>
      <c r="BP59" s="3" t="s">
        <v>4</v>
      </c>
      <c r="BQ59" s="2" t="s">
        <v>93</v>
      </c>
      <c r="BR59" s="2">
        <f t="shared" si="57"/>
        <v>576.14</v>
      </c>
      <c r="BS59" s="2">
        <f t="shared" si="61"/>
        <v>1599.0900000000001</v>
      </c>
      <c r="BU59" s="3" t="s">
        <v>5</v>
      </c>
      <c r="BV59" s="8"/>
      <c r="BW59" s="8"/>
      <c r="BX59" s="8">
        <f>BS68/BS60</f>
        <v>3.1535217813833611</v>
      </c>
    </row>
    <row r="60" spans="12:76">
      <c r="L60" s="3"/>
      <c r="M60" s="3" t="s">
        <v>21</v>
      </c>
      <c r="N60" s="3" t="s">
        <v>22</v>
      </c>
      <c r="O60" s="3" t="s">
        <v>23</v>
      </c>
      <c r="R60" s="3" t="s">
        <v>5</v>
      </c>
      <c r="S60" s="2" t="s">
        <v>93</v>
      </c>
      <c r="T60" s="2" t="s">
        <v>93</v>
      </c>
      <c r="U60" s="2">
        <v>0.54</v>
      </c>
      <c r="W60" s="3" t="s">
        <v>5</v>
      </c>
      <c r="X60" s="2" t="s">
        <v>93</v>
      </c>
      <c r="Y60" s="2" t="s">
        <v>93</v>
      </c>
      <c r="Z60" s="2">
        <v>131.25</v>
      </c>
      <c r="AG60" s="3" t="s">
        <v>5</v>
      </c>
      <c r="AH60" s="2" t="s">
        <v>93</v>
      </c>
      <c r="AI60" s="2" t="s">
        <v>93</v>
      </c>
      <c r="AJ60" s="2">
        <v>2.71</v>
      </c>
      <c r="AL60" s="3" t="s">
        <v>5</v>
      </c>
      <c r="AM60" s="2" t="s">
        <v>93</v>
      </c>
      <c r="AN60" s="2" t="s">
        <v>93</v>
      </c>
      <c r="AO60" s="2">
        <v>673.55</v>
      </c>
      <c r="AV60" s="3" t="s">
        <v>5</v>
      </c>
      <c r="AW60" s="2" t="s">
        <v>93</v>
      </c>
      <c r="AX60" s="2" t="s">
        <v>93</v>
      </c>
      <c r="AY60" s="2">
        <v>1.42</v>
      </c>
      <c r="BA60" s="3" t="s">
        <v>5</v>
      </c>
      <c r="BB60" s="2" t="s">
        <v>93</v>
      </c>
      <c r="BC60" s="2" t="s">
        <v>93</v>
      </c>
      <c r="BD60" s="2">
        <v>378.55</v>
      </c>
      <c r="BK60" s="3" t="s">
        <v>5</v>
      </c>
      <c r="BL60" s="2" t="s">
        <v>93</v>
      </c>
      <c r="BM60" s="2" t="s">
        <v>93</v>
      </c>
      <c r="BN60" s="2">
        <f t="shared" si="59"/>
        <v>4.67</v>
      </c>
      <c r="BP60" s="3" t="s">
        <v>5</v>
      </c>
      <c r="BQ60" s="2" t="s">
        <v>93</v>
      </c>
      <c r="BR60" s="2" t="s">
        <v>93</v>
      </c>
      <c r="BS60" s="2">
        <f t="shared" si="61"/>
        <v>1183.3499999999999</v>
      </c>
    </row>
    <row r="61" spans="12:76">
      <c r="L61" s="3" t="s">
        <v>3</v>
      </c>
      <c r="M61" s="2">
        <v>31</v>
      </c>
      <c r="N61" s="8">
        <f>C27</f>
        <v>5606.1328435199985</v>
      </c>
      <c r="O61" s="8">
        <f>N61*15</f>
        <v>84091.992652799978</v>
      </c>
      <c r="R61" s="4" t="s">
        <v>8</v>
      </c>
      <c r="S61" s="2">
        <f>SUM(S57:S60)</f>
        <v>1.19</v>
      </c>
      <c r="T61" s="2">
        <f>SUM(T57:T60)</f>
        <v>1.41</v>
      </c>
      <c r="U61" s="2">
        <f>SUM(U57:U60)</f>
        <v>1.33</v>
      </c>
      <c r="W61" s="4" t="s">
        <v>8</v>
      </c>
      <c r="X61" s="2">
        <f>SUM(X57:X60)</f>
        <v>285.11</v>
      </c>
      <c r="Y61" s="2">
        <f>SUM(Y57:Y60)</f>
        <v>339.95</v>
      </c>
      <c r="Z61" s="2">
        <f>SUM(Z57:Z60)</f>
        <v>343.15999999999997</v>
      </c>
      <c r="AG61" s="4" t="s">
        <v>8</v>
      </c>
      <c r="AH61" s="2">
        <f>SUM(AH57:AH60)</f>
        <v>6.48</v>
      </c>
      <c r="AI61" s="2">
        <f>SUM(AI57:AI60)</f>
        <v>7.66</v>
      </c>
      <c r="AJ61" s="2">
        <f>SUM(AJ57:AJ60)</f>
        <v>6.84</v>
      </c>
      <c r="AL61" s="4" t="s">
        <v>8</v>
      </c>
      <c r="AM61" s="2">
        <f>SUM(AM57:AM60)</f>
        <v>1483.95</v>
      </c>
      <c r="AN61" s="2">
        <f>SUM(AN57:AN60)</f>
        <v>1773.84</v>
      </c>
      <c r="AO61" s="2">
        <f>SUM(AO57:AO60)</f>
        <v>1795.81</v>
      </c>
      <c r="AV61" s="4" t="s">
        <v>8</v>
      </c>
      <c r="AW61" s="2">
        <f>SUM(AW57:AW60)</f>
        <v>3.6799999999999997</v>
      </c>
      <c r="AX61" s="2">
        <f>SUM(AX57:AX60)</f>
        <v>4.32</v>
      </c>
      <c r="AY61" s="2">
        <f>SUM(AY57:AY60)</f>
        <v>3.7</v>
      </c>
      <c r="BA61" s="4" t="s">
        <v>8</v>
      </c>
      <c r="BB61" s="2">
        <f>SUM(BB57:BB60)</f>
        <v>800.49</v>
      </c>
      <c r="BC61" s="2">
        <f>SUM(BC57:BC60)</f>
        <v>964.2399999999999</v>
      </c>
      <c r="BD61" s="2">
        <f>SUM(BD57:BD60)</f>
        <v>1017.44</v>
      </c>
      <c r="BK61" s="4" t="s">
        <v>8</v>
      </c>
      <c r="BL61" s="2">
        <f>SUM(BL57:BL60)</f>
        <v>11.35</v>
      </c>
      <c r="BM61" s="2">
        <f>SUM(BM57:BM60)</f>
        <v>13.39</v>
      </c>
      <c r="BN61" s="2">
        <f>SUM(BN57:BN60)</f>
        <v>11.870000000000001</v>
      </c>
      <c r="BP61" s="4" t="s">
        <v>8</v>
      </c>
      <c r="BQ61" s="2">
        <f>SUM(BQ57:BQ60)</f>
        <v>2569.5500000000002</v>
      </c>
      <c r="BR61" s="2">
        <f>SUM(BR57:BR60)</f>
        <v>3078.0299999999997</v>
      </c>
      <c r="BS61" s="2">
        <f>SUM(BS57:BS60)</f>
        <v>3156.41</v>
      </c>
    </row>
    <row r="62" spans="12:76">
      <c r="L62" s="3" t="s">
        <v>4</v>
      </c>
      <c r="M62" s="2">
        <v>136</v>
      </c>
      <c r="N62" s="8">
        <f>C27</f>
        <v>5606.1328435199985</v>
      </c>
      <c r="O62" s="8">
        <f>N62*8</f>
        <v>44849.062748159988</v>
      </c>
    </row>
    <row r="63" spans="12:76">
      <c r="L63" s="3" t="s">
        <v>5</v>
      </c>
      <c r="M63" s="2">
        <v>97</v>
      </c>
      <c r="N63" s="8">
        <f>C27</f>
        <v>5606.1328435199985</v>
      </c>
      <c r="O63" s="8">
        <f>N63*5</f>
        <v>28030.664217599991</v>
      </c>
      <c r="R63" s="39" t="s">
        <v>45</v>
      </c>
      <c r="S63" s="39"/>
      <c r="T63" s="39"/>
      <c r="U63" s="39"/>
      <c r="W63" s="39" t="s">
        <v>53</v>
      </c>
      <c r="X63" s="39"/>
      <c r="Y63" s="39"/>
      <c r="Z63" s="39"/>
      <c r="AG63" s="39" t="s">
        <v>45</v>
      </c>
      <c r="AH63" s="39"/>
      <c r="AI63" s="39"/>
      <c r="AJ63" s="39"/>
      <c r="AL63" s="39" t="s">
        <v>53</v>
      </c>
      <c r="AM63" s="39"/>
      <c r="AN63" s="39"/>
      <c r="AO63" s="39"/>
      <c r="AV63" s="39" t="s">
        <v>45</v>
      </c>
      <c r="AW63" s="39"/>
      <c r="AX63" s="39"/>
      <c r="AY63" s="39"/>
      <c r="BA63" s="39" t="s">
        <v>53</v>
      </c>
      <c r="BB63" s="39"/>
      <c r="BC63" s="39"/>
      <c r="BD63" s="39"/>
      <c r="BK63" s="39" t="s">
        <v>45</v>
      </c>
      <c r="BL63" s="39"/>
      <c r="BM63" s="39"/>
      <c r="BN63" s="39"/>
      <c r="BP63" s="39" t="s">
        <v>53</v>
      </c>
      <c r="BQ63" s="39"/>
      <c r="BR63" s="39"/>
      <c r="BS63" s="39"/>
    </row>
    <row r="64" spans="12:76">
      <c r="R64" s="3"/>
      <c r="S64" s="3">
        <v>2000</v>
      </c>
      <c r="T64" s="3">
        <v>2007</v>
      </c>
      <c r="U64" s="3">
        <v>2015</v>
      </c>
      <c r="W64" s="3"/>
      <c r="X64" s="3">
        <v>2000</v>
      </c>
      <c r="Y64" s="3">
        <v>2007</v>
      </c>
      <c r="Z64" s="3">
        <v>2015</v>
      </c>
      <c r="AG64" s="3"/>
      <c r="AH64" s="3">
        <v>2000</v>
      </c>
      <c r="AI64" s="3">
        <v>2007</v>
      </c>
      <c r="AJ64" s="3">
        <v>2015</v>
      </c>
      <c r="AL64" s="3"/>
      <c r="AM64" s="3">
        <v>2000</v>
      </c>
      <c r="AN64" s="3">
        <v>2007</v>
      </c>
      <c r="AO64" s="3">
        <v>2015</v>
      </c>
      <c r="AV64" s="3"/>
      <c r="AW64" s="3">
        <v>2000</v>
      </c>
      <c r="AX64" s="3">
        <v>2007</v>
      </c>
      <c r="AY64" s="3">
        <v>2015</v>
      </c>
      <c r="BA64" s="3"/>
      <c r="BB64" s="3">
        <v>2000</v>
      </c>
      <c r="BC64" s="3">
        <v>2007</v>
      </c>
      <c r="BD64" s="3">
        <v>2015</v>
      </c>
      <c r="BK64" s="3"/>
      <c r="BL64" s="3">
        <v>2000</v>
      </c>
      <c r="BM64" s="3">
        <v>2007</v>
      </c>
      <c r="BN64" s="3">
        <v>2015</v>
      </c>
      <c r="BP64" s="3"/>
      <c r="BQ64" s="3">
        <v>2000</v>
      </c>
      <c r="BR64" s="3">
        <v>2007</v>
      </c>
      <c r="BS64" s="3">
        <v>2015</v>
      </c>
    </row>
    <row r="65" spans="18:71">
      <c r="R65" s="3" t="s">
        <v>6</v>
      </c>
      <c r="S65" s="2">
        <v>0.02</v>
      </c>
      <c r="T65" s="2">
        <v>0.02</v>
      </c>
      <c r="U65" s="2" t="s">
        <v>93</v>
      </c>
      <c r="W65" s="3" t="s">
        <v>6</v>
      </c>
      <c r="X65" s="2">
        <v>561.37</v>
      </c>
      <c r="Y65" s="2">
        <v>610.17999999999995</v>
      </c>
      <c r="Z65" s="2" t="s">
        <v>93</v>
      </c>
      <c r="AG65" s="3" t="s">
        <v>6</v>
      </c>
      <c r="AH65" s="2">
        <v>7.0000000000000007E-2</v>
      </c>
      <c r="AI65" s="2">
        <v>7.0000000000000007E-2</v>
      </c>
      <c r="AJ65" s="2" t="s">
        <v>93</v>
      </c>
      <c r="AL65" s="3" t="s">
        <v>6</v>
      </c>
      <c r="AM65" s="2">
        <v>2899.99</v>
      </c>
      <c r="AN65" s="2">
        <v>3152.16</v>
      </c>
      <c r="AO65" s="2" t="s">
        <v>93</v>
      </c>
      <c r="AV65" s="3" t="s">
        <v>6</v>
      </c>
      <c r="AW65" s="2">
        <v>0.02</v>
      </c>
      <c r="AX65" s="2">
        <v>0.02</v>
      </c>
      <c r="AY65" s="2" t="s">
        <v>93</v>
      </c>
      <c r="BA65" s="3" t="s">
        <v>6</v>
      </c>
      <c r="BB65" s="2">
        <v>1528.28</v>
      </c>
      <c r="BC65" s="2">
        <v>1661.18</v>
      </c>
      <c r="BD65" s="2" t="s">
        <v>93</v>
      </c>
      <c r="BK65" s="3" t="s">
        <v>6</v>
      </c>
      <c r="BL65" s="2">
        <f>S65+AH65+AW65</f>
        <v>0.11000000000000001</v>
      </c>
      <c r="BM65" s="2">
        <f t="shared" ref="BM65:BM67" si="62">T65+AI65+AX65</f>
        <v>0.11000000000000001</v>
      </c>
      <c r="BN65" s="2" t="s">
        <v>93</v>
      </c>
      <c r="BP65" s="3" t="s">
        <v>6</v>
      </c>
      <c r="BQ65" s="2">
        <f>X65+AM65+BB65</f>
        <v>4989.6399999999994</v>
      </c>
      <c r="BR65" s="2">
        <f t="shared" ref="BR65:BR67" si="63">Y65+AN65+BC65</f>
        <v>5423.5199999999995</v>
      </c>
      <c r="BS65" s="2" t="s">
        <v>93</v>
      </c>
    </row>
    <row r="66" spans="18:71">
      <c r="R66" s="3" t="s">
        <v>3</v>
      </c>
      <c r="S66" s="2">
        <v>0.01</v>
      </c>
      <c r="T66" s="2">
        <v>4.0000000000000001E-3</v>
      </c>
      <c r="U66" s="2">
        <v>2E-3</v>
      </c>
      <c r="W66" s="3" t="s">
        <v>3</v>
      </c>
      <c r="X66" s="2">
        <v>339.9</v>
      </c>
      <c r="Y66" s="2">
        <v>269.44</v>
      </c>
      <c r="Z66" s="2">
        <v>128.5</v>
      </c>
      <c r="AG66" s="3" t="s">
        <v>3</v>
      </c>
      <c r="AH66" s="2">
        <v>0.02</v>
      </c>
      <c r="AI66" s="2">
        <v>0.02</v>
      </c>
      <c r="AJ66" s="2">
        <v>0.01</v>
      </c>
      <c r="AL66" s="3" t="s">
        <v>3</v>
      </c>
      <c r="AM66" s="2">
        <v>1785.66</v>
      </c>
      <c r="AN66" s="2">
        <v>1415.46</v>
      </c>
      <c r="AO66" s="2">
        <v>675.07</v>
      </c>
      <c r="AV66" s="3" t="s">
        <v>3</v>
      </c>
      <c r="AW66" s="2">
        <v>0.01</v>
      </c>
      <c r="AX66" s="2">
        <v>0</v>
      </c>
      <c r="AY66" s="2">
        <v>0</v>
      </c>
      <c r="BA66" s="3" t="s">
        <v>3</v>
      </c>
      <c r="BB66" s="2">
        <v>996.99</v>
      </c>
      <c r="BC66" s="2">
        <v>790.3</v>
      </c>
      <c r="BD66" s="2">
        <v>376.91</v>
      </c>
      <c r="BK66" s="3" t="s">
        <v>3</v>
      </c>
      <c r="BL66" s="2">
        <f t="shared" ref="BL66" si="64">S66+AH66+AW66</f>
        <v>0.04</v>
      </c>
      <c r="BM66" s="2">
        <f t="shared" si="62"/>
        <v>2.4E-2</v>
      </c>
      <c r="BN66" s="2">
        <f t="shared" ref="BN66:BN68" si="65">U66+AJ66+AY66</f>
        <v>1.2E-2</v>
      </c>
      <c r="BP66" s="3" t="s">
        <v>3</v>
      </c>
      <c r="BQ66" s="2">
        <f t="shared" ref="BQ66" si="66">X66+AM66+BB66</f>
        <v>3122.55</v>
      </c>
      <c r="BR66" s="2">
        <f t="shared" si="63"/>
        <v>2475.1999999999998</v>
      </c>
      <c r="BS66" s="2">
        <f t="shared" ref="BS66:BS68" si="67">Z66+AO66+BD66</f>
        <v>1180.48</v>
      </c>
    </row>
    <row r="67" spans="18:71">
      <c r="R67" s="3" t="s">
        <v>4</v>
      </c>
      <c r="S67" s="2" t="s">
        <v>93</v>
      </c>
      <c r="T67" s="2">
        <v>3.0000000000000001E-3</v>
      </c>
      <c r="U67" s="2">
        <v>0.01</v>
      </c>
      <c r="W67" s="3" t="s">
        <v>4</v>
      </c>
      <c r="X67" s="2" t="s">
        <v>93</v>
      </c>
      <c r="Y67" s="2">
        <v>194.86</v>
      </c>
      <c r="Z67" s="2">
        <v>540.82000000000005</v>
      </c>
      <c r="AG67" s="3" t="s">
        <v>4</v>
      </c>
      <c r="AH67" s="2" t="s">
        <v>93</v>
      </c>
      <c r="AI67" s="2">
        <v>0.01</v>
      </c>
      <c r="AJ67" s="2">
        <v>0.03</v>
      </c>
      <c r="AL67" s="3" t="s">
        <v>4</v>
      </c>
      <c r="AM67" s="2" t="s">
        <v>93</v>
      </c>
      <c r="AN67" s="2">
        <v>1032.8399999999999</v>
      </c>
      <c r="AO67" s="2">
        <v>2866.67</v>
      </c>
      <c r="AV67" s="3" t="s">
        <v>4</v>
      </c>
      <c r="AW67" s="2" t="s">
        <v>93</v>
      </c>
      <c r="AX67" s="2">
        <v>0</v>
      </c>
      <c r="AY67" s="2">
        <v>0.01</v>
      </c>
      <c r="BA67" s="3" t="s">
        <v>4</v>
      </c>
      <c r="BB67" s="2" t="s">
        <v>93</v>
      </c>
      <c r="BC67" s="2">
        <v>590.12</v>
      </c>
      <c r="BD67" s="2">
        <v>1637.9</v>
      </c>
      <c r="BK67" s="3" t="s">
        <v>4</v>
      </c>
      <c r="BL67" s="2" t="s">
        <v>93</v>
      </c>
      <c r="BM67" s="2">
        <f t="shared" si="62"/>
        <v>1.3000000000000001E-2</v>
      </c>
      <c r="BN67" s="2">
        <f t="shared" si="65"/>
        <v>0.05</v>
      </c>
      <c r="BP67" s="3" t="s">
        <v>4</v>
      </c>
      <c r="BQ67" s="2" t="s">
        <v>93</v>
      </c>
      <c r="BR67" s="2">
        <f t="shared" si="63"/>
        <v>1817.8199999999997</v>
      </c>
      <c r="BS67" s="2">
        <f t="shared" si="67"/>
        <v>5045.3900000000003</v>
      </c>
    </row>
    <row r="68" spans="18:71">
      <c r="R68" s="3" t="s">
        <v>5</v>
      </c>
      <c r="S68" s="2" t="s">
        <v>93</v>
      </c>
      <c r="T68" s="2" t="s">
        <v>93</v>
      </c>
      <c r="U68" s="2">
        <v>3.0000000000000001E-3</v>
      </c>
      <c r="W68" s="3" t="s">
        <v>5</v>
      </c>
      <c r="X68" s="2" t="s">
        <v>93</v>
      </c>
      <c r="Y68" s="2" t="s">
        <v>93</v>
      </c>
      <c r="Z68" s="2">
        <v>414.1</v>
      </c>
      <c r="AG68" s="3" t="s">
        <v>5</v>
      </c>
      <c r="AH68" s="2" t="s">
        <v>93</v>
      </c>
      <c r="AI68" s="2" t="s">
        <v>93</v>
      </c>
      <c r="AJ68" s="2">
        <v>0.01</v>
      </c>
      <c r="AL68" s="3" t="s">
        <v>5</v>
      </c>
      <c r="AM68" s="2" t="s">
        <v>93</v>
      </c>
      <c r="AN68" s="2" t="s">
        <v>93</v>
      </c>
      <c r="AO68" s="2">
        <v>2124.21</v>
      </c>
      <c r="AV68" s="3" t="s">
        <v>5</v>
      </c>
      <c r="AW68" s="2" t="s">
        <v>93</v>
      </c>
      <c r="AX68" s="2" t="s">
        <v>93</v>
      </c>
      <c r="AY68" s="2">
        <v>0</v>
      </c>
      <c r="BA68" s="3" t="s">
        <v>5</v>
      </c>
      <c r="BB68" s="2" t="s">
        <v>93</v>
      </c>
      <c r="BC68" s="2" t="s">
        <v>93</v>
      </c>
      <c r="BD68" s="2">
        <v>1193.4100000000001</v>
      </c>
      <c r="BK68" s="3" t="s">
        <v>5</v>
      </c>
      <c r="BL68" s="2" t="s">
        <v>93</v>
      </c>
      <c r="BM68" s="2" t="s">
        <v>93</v>
      </c>
      <c r="BN68" s="2">
        <f t="shared" si="65"/>
        <v>1.3000000000000001E-2</v>
      </c>
      <c r="BP68" s="3" t="s">
        <v>5</v>
      </c>
      <c r="BQ68" s="2" t="s">
        <v>93</v>
      </c>
      <c r="BR68" s="2" t="s">
        <v>93</v>
      </c>
      <c r="BS68" s="2">
        <f t="shared" si="67"/>
        <v>3731.7200000000003</v>
      </c>
    </row>
    <row r="69" spans="18:71">
      <c r="R69" s="4" t="s">
        <v>8</v>
      </c>
      <c r="S69" s="2">
        <f>SUM(S65:S68)</f>
        <v>0.03</v>
      </c>
      <c r="T69" s="2">
        <f>SUM(T65:T68)</f>
        <v>2.7E-2</v>
      </c>
      <c r="U69" s="2">
        <f>SUM(U65:U68)</f>
        <v>1.4999999999999999E-2</v>
      </c>
      <c r="W69" s="4" t="s">
        <v>8</v>
      </c>
      <c r="X69" s="2">
        <f>SUM(X65:X68)</f>
        <v>901.27</v>
      </c>
      <c r="Y69" s="2">
        <f>SUM(Y65:Y68)</f>
        <v>1074.48</v>
      </c>
      <c r="Z69" s="2">
        <f>SUM(Z65:Z68)</f>
        <v>1083.42</v>
      </c>
      <c r="AG69" s="4" t="s">
        <v>8</v>
      </c>
      <c r="AH69" s="2">
        <f>SUM(AH65:AH68)</f>
        <v>9.0000000000000011E-2</v>
      </c>
      <c r="AI69" s="2">
        <f>SUM(AI65:AI68)</f>
        <v>0.1</v>
      </c>
      <c r="AJ69" s="2">
        <f>SUM(AJ65:AJ68)</f>
        <v>0.05</v>
      </c>
      <c r="AL69" s="4" t="s">
        <v>8</v>
      </c>
      <c r="AM69" s="2">
        <f>SUM(AM65:AM68)</f>
        <v>4685.6499999999996</v>
      </c>
      <c r="AN69" s="2">
        <f>SUM(AN65:AN68)</f>
        <v>5600.46</v>
      </c>
      <c r="AO69" s="2">
        <f>SUM(AO65:AO68)</f>
        <v>5665.9500000000007</v>
      </c>
      <c r="AV69" s="4" t="s">
        <v>8</v>
      </c>
      <c r="AW69" s="2">
        <f>SUM(AW65:AW68)</f>
        <v>0.03</v>
      </c>
      <c r="AX69" s="2">
        <f>SUM(AX65:AX68)</f>
        <v>0.02</v>
      </c>
      <c r="AY69" s="2">
        <f>SUM(AY65:AY68)</f>
        <v>0.01</v>
      </c>
      <c r="BA69" s="4" t="s">
        <v>8</v>
      </c>
      <c r="BB69" s="2">
        <f>SUM(BB65:BB68)</f>
        <v>2525.27</v>
      </c>
      <c r="BC69" s="2">
        <f>SUM(BC65:BC68)</f>
        <v>3041.6</v>
      </c>
      <c r="BD69" s="2">
        <f>SUM(BD65:BD68)</f>
        <v>3208.2200000000003</v>
      </c>
      <c r="BK69" s="4" t="s">
        <v>8</v>
      </c>
      <c r="BL69" s="2">
        <f>SUM(BL65:BL68)</f>
        <v>0.15000000000000002</v>
      </c>
      <c r="BM69" s="2">
        <f>SUM(BM65:BM68)</f>
        <v>0.14700000000000002</v>
      </c>
      <c r="BN69" s="2">
        <f>SUM(BN65:BN68)</f>
        <v>7.4999999999999997E-2</v>
      </c>
      <c r="BP69" s="4" t="s">
        <v>8</v>
      </c>
      <c r="BQ69" s="2">
        <f>SUM(BQ65:BQ68)</f>
        <v>8112.19</v>
      </c>
      <c r="BR69" s="2">
        <f>SUM(BR65:BR68)</f>
        <v>9716.5399999999991</v>
      </c>
      <c r="BS69" s="2">
        <f>SUM(BS65:BS68)</f>
        <v>9957.59</v>
      </c>
    </row>
    <row r="72" spans="18:71">
      <c r="U72" s="39" t="s">
        <v>54</v>
      </c>
      <c r="V72" s="39"/>
      <c r="W72" s="39"/>
      <c r="X72" s="39"/>
      <c r="AJ72" s="39" t="s">
        <v>54</v>
      </c>
      <c r="AK72" s="39"/>
      <c r="AL72" s="39"/>
      <c r="AM72" s="39"/>
      <c r="AY72" s="39" t="s">
        <v>54</v>
      </c>
      <c r="AZ72" s="39"/>
      <c r="BA72" s="39"/>
      <c r="BB72" s="39"/>
      <c r="BN72" s="39" t="s">
        <v>54</v>
      </c>
      <c r="BO72" s="39"/>
      <c r="BP72" s="39"/>
      <c r="BQ72" s="39"/>
    </row>
    <row r="73" spans="18:71">
      <c r="U73" s="3"/>
      <c r="V73" s="3">
        <v>2000</v>
      </c>
      <c r="W73" s="3">
        <v>2007</v>
      </c>
      <c r="X73" s="3">
        <v>2015</v>
      </c>
      <c r="AJ73" s="3"/>
      <c r="AK73" s="3">
        <v>2000</v>
      </c>
      <c r="AL73" s="3">
        <v>2007</v>
      </c>
      <c r="AM73" s="3">
        <v>2015</v>
      </c>
      <c r="AY73" s="3"/>
      <c r="AZ73" s="3">
        <v>2000</v>
      </c>
      <c r="BA73" s="3">
        <v>2007</v>
      </c>
      <c r="BB73" s="3">
        <v>2015</v>
      </c>
      <c r="BN73" s="3"/>
      <c r="BO73" s="3">
        <v>2000</v>
      </c>
      <c r="BP73" s="3">
        <v>2007</v>
      </c>
      <c r="BQ73" s="3">
        <v>2015</v>
      </c>
    </row>
    <row r="74" spans="18:71">
      <c r="U74" s="3" t="s">
        <v>6</v>
      </c>
      <c r="V74" s="2">
        <v>0.16</v>
      </c>
      <c r="W74" s="2">
        <v>0.17</v>
      </c>
      <c r="X74" s="2" t="s">
        <v>93</v>
      </c>
      <c r="AJ74" s="3" t="s">
        <v>6</v>
      </c>
      <c r="AK74" s="2">
        <v>0.83</v>
      </c>
      <c r="AL74" s="2">
        <v>0.9</v>
      </c>
      <c r="AM74" s="2" t="s">
        <v>93</v>
      </c>
      <c r="AY74" s="3" t="s">
        <v>6</v>
      </c>
      <c r="AZ74" s="2">
        <v>0.44</v>
      </c>
      <c r="BA74" s="2">
        <v>0.47</v>
      </c>
      <c r="BB74" s="2" t="s">
        <v>93</v>
      </c>
      <c r="BN74" s="3" t="s">
        <v>6</v>
      </c>
      <c r="BO74" s="2">
        <f>V74+AK74+AZ74</f>
        <v>1.43</v>
      </c>
      <c r="BP74" s="2">
        <f t="shared" ref="BP74:BP76" si="68">W74+AL74+BA74</f>
        <v>1.54</v>
      </c>
      <c r="BQ74" s="2" t="s">
        <v>93</v>
      </c>
    </row>
    <row r="75" spans="18:71">
      <c r="U75" s="3" t="s">
        <v>3</v>
      </c>
      <c r="V75" s="2">
        <v>0.1</v>
      </c>
      <c r="W75" s="2">
        <v>0.08</v>
      </c>
      <c r="X75" s="2">
        <v>0.04</v>
      </c>
      <c r="AJ75" s="3" t="s">
        <v>3</v>
      </c>
      <c r="AK75" s="2">
        <v>0.51</v>
      </c>
      <c r="AL75" s="2">
        <v>0.4</v>
      </c>
      <c r="AM75" s="2">
        <v>0.19</v>
      </c>
      <c r="AY75" s="3" t="s">
        <v>3</v>
      </c>
      <c r="AZ75" s="2">
        <v>0.28000000000000003</v>
      </c>
      <c r="BA75" s="2">
        <v>0.23</v>
      </c>
      <c r="BB75" s="2">
        <v>0.11</v>
      </c>
      <c r="BN75" s="3" t="s">
        <v>3</v>
      </c>
      <c r="BO75" s="2">
        <f t="shared" ref="BO75" si="69">V75+AK75+AZ75</f>
        <v>0.89</v>
      </c>
      <c r="BP75" s="2">
        <f t="shared" si="68"/>
        <v>0.71000000000000008</v>
      </c>
      <c r="BQ75" s="2">
        <f t="shared" ref="BQ75:BQ77" si="70">X75+AM75+BB75</f>
        <v>0.34</v>
      </c>
    </row>
    <row r="76" spans="18:71">
      <c r="U76" s="3" t="s">
        <v>4</v>
      </c>
      <c r="V76" s="2" t="s">
        <v>93</v>
      </c>
      <c r="W76" s="2">
        <v>0.06</v>
      </c>
      <c r="X76" s="2">
        <v>0.15</v>
      </c>
      <c r="AJ76" s="3" t="s">
        <v>4</v>
      </c>
      <c r="AK76" s="2" t="s">
        <v>93</v>
      </c>
      <c r="AL76" s="2">
        <v>0.3</v>
      </c>
      <c r="AM76" s="2">
        <v>0.82</v>
      </c>
      <c r="AY76" s="3" t="s">
        <v>4</v>
      </c>
      <c r="AZ76" s="2" t="s">
        <v>93</v>
      </c>
      <c r="BA76" s="2">
        <v>0.17</v>
      </c>
      <c r="BB76" s="2">
        <v>0.47</v>
      </c>
      <c r="BN76" s="3" t="s">
        <v>4</v>
      </c>
      <c r="BO76" s="2" t="s">
        <v>93</v>
      </c>
      <c r="BP76" s="2">
        <f t="shared" si="68"/>
        <v>0.53</v>
      </c>
      <c r="BQ76" s="2">
        <f t="shared" si="70"/>
        <v>1.44</v>
      </c>
    </row>
    <row r="77" spans="18:71">
      <c r="U77" s="3" t="s">
        <v>5</v>
      </c>
      <c r="V77" s="2" t="s">
        <v>93</v>
      </c>
      <c r="W77" s="2" t="s">
        <v>93</v>
      </c>
      <c r="X77" s="2">
        <v>0.12</v>
      </c>
      <c r="AJ77" s="3" t="s">
        <v>5</v>
      </c>
      <c r="AK77" s="2" t="s">
        <v>93</v>
      </c>
      <c r="AL77" s="2" t="s">
        <v>93</v>
      </c>
      <c r="AM77" s="2">
        <v>0.61</v>
      </c>
      <c r="AY77" s="3" t="s">
        <v>5</v>
      </c>
      <c r="AZ77" s="2" t="s">
        <v>93</v>
      </c>
      <c r="BA77" s="2" t="s">
        <v>93</v>
      </c>
      <c r="BB77" s="2">
        <v>0.34</v>
      </c>
      <c r="BN77" s="3" t="s">
        <v>5</v>
      </c>
      <c r="BO77" s="2" t="s">
        <v>93</v>
      </c>
      <c r="BP77" s="2" t="s">
        <v>93</v>
      </c>
      <c r="BQ77" s="2">
        <f t="shared" si="70"/>
        <v>1.07</v>
      </c>
    </row>
    <row r="78" spans="18:71">
      <c r="U78" s="4" t="s">
        <v>8</v>
      </c>
      <c r="V78" s="2">
        <f>SUM(V74:V77)</f>
        <v>0.26</v>
      </c>
      <c r="W78" s="2">
        <f>SUM(W74:W77)</f>
        <v>0.31</v>
      </c>
      <c r="X78" s="2">
        <f>SUM(X74:X77)</f>
        <v>0.31</v>
      </c>
      <c r="AJ78" s="4" t="s">
        <v>8</v>
      </c>
      <c r="AK78" s="2">
        <f>SUM(AK74:AK77)</f>
        <v>1.3399999999999999</v>
      </c>
      <c r="AL78" s="2">
        <f>SUM(AL74:AL77)</f>
        <v>1.6</v>
      </c>
      <c r="AM78" s="2">
        <f>SUM(AM74:AM77)</f>
        <v>1.62</v>
      </c>
      <c r="AY78" s="4" t="s">
        <v>8</v>
      </c>
      <c r="AZ78" s="2">
        <f>SUM(AZ74:AZ77)</f>
        <v>0.72</v>
      </c>
      <c r="BA78" s="2">
        <f>SUM(BA74:BA77)</f>
        <v>0.87</v>
      </c>
      <c r="BB78" s="2">
        <f>SUM(BB74:BB77)</f>
        <v>0.91999999999999993</v>
      </c>
      <c r="BN78" s="4" t="s">
        <v>8</v>
      </c>
      <c r="BO78" s="2">
        <f>SUM(BO74:BO77)</f>
        <v>2.3199999999999998</v>
      </c>
      <c r="BP78" s="2">
        <f>SUM(BP74:BP77)</f>
        <v>2.7800000000000002</v>
      </c>
      <c r="BQ78" s="2">
        <f>SUM(BQ74:BQ77)</f>
        <v>2.85</v>
      </c>
    </row>
  </sheetData>
  <mergeCells count="128">
    <mergeCell ref="B3:C3"/>
    <mergeCell ref="F3:I3"/>
    <mergeCell ref="L3:O3"/>
    <mergeCell ref="L53:O53"/>
    <mergeCell ref="L59:O59"/>
    <mergeCell ref="L23:O23"/>
    <mergeCell ref="B12:C12"/>
    <mergeCell ref="B21:C21"/>
    <mergeCell ref="F5:I5"/>
    <mergeCell ref="L29:O29"/>
    <mergeCell ref="L30:O30"/>
    <mergeCell ref="L35:O35"/>
    <mergeCell ref="L11:O11"/>
    <mergeCell ref="F12:I12"/>
    <mergeCell ref="L12:O12"/>
    <mergeCell ref="L17:O17"/>
    <mergeCell ref="F19:I19"/>
    <mergeCell ref="AB55:AE55"/>
    <mergeCell ref="S3:AD3"/>
    <mergeCell ref="R5:Z5"/>
    <mergeCell ref="AB5:AE5"/>
    <mergeCell ref="R7:U7"/>
    <mergeCell ref="W7:Z7"/>
    <mergeCell ref="AB7:AE7"/>
    <mergeCell ref="L41:O41"/>
    <mergeCell ref="L47:O47"/>
    <mergeCell ref="L48:O48"/>
    <mergeCell ref="W31:Z31"/>
    <mergeCell ref="AB31:AE31"/>
    <mergeCell ref="R39:U39"/>
    <mergeCell ref="W39:Z39"/>
    <mergeCell ref="AB39:AE39"/>
    <mergeCell ref="R15:U15"/>
    <mergeCell ref="W15:Z15"/>
    <mergeCell ref="AB15:AE15"/>
    <mergeCell ref="R23:U23"/>
    <mergeCell ref="W23:Z23"/>
    <mergeCell ref="AB23:AE23"/>
    <mergeCell ref="AL39:AO39"/>
    <mergeCell ref="AQ39:AT39"/>
    <mergeCell ref="R63:U63"/>
    <mergeCell ref="W63:Z63"/>
    <mergeCell ref="U72:X72"/>
    <mergeCell ref="AH3:AS3"/>
    <mergeCell ref="AG5:AO5"/>
    <mergeCell ref="AQ5:AT5"/>
    <mergeCell ref="AG7:AJ7"/>
    <mergeCell ref="AL7:AO7"/>
    <mergeCell ref="AQ7:AT7"/>
    <mergeCell ref="AG15:AJ15"/>
    <mergeCell ref="AL15:AO15"/>
    <mergeCell ref="AQ15:AT15"/>
    <mergeCell ref="AG23:AJ23"/>
    <mergeCell ref="AL23:AO23"/>
    <mergeCell ref="AQ23:AT23"/>
    <mergeCell ref="AG31:AJ31"/>
    <mergeCell ref="R47:U47"/>
    <mergeCell ref="W47:Z47"/>
    <mergeCell ref="AB47:AE47"/>
    <mergeCell ref="R55:U55"/>
    <mergeCell ref="W55:Z55"/>
    <mergeCell ref="R31:U31"/>
    <mergeCell ref="AG63:AJ63"/>
    <mergeCell ref="AL63:AO63"/>
    <mergeCell ref="AJ72:AM72"/>
    <mergeCell ref="AW3:BH3"/>
    <mergeCell ref="AV5:BD5"/>
    <mergeCell ref="BF5:BI5"/>
    <mergeCell ref="AV7:AY7"/>
    <mergeCell ref="BA7:BD7"/>
    <mergeCell ref="BF7:BI7"/>
    <mergeCell ref="AV15:AY15"/>
    <mergeCell ref="BA15:BD15"/>
    <mergeCell ref="BF15:BI15"/>
    <mergeCell ref="AV23:AY23"/>
    <mergeCell ref="BA23:BD23"/>
    <mergeCell ref="BF23:BI23"/>
    <mergeCell ref="AV31:AY31"/>
    <mergeCell ref="AG47:AJ47"/>
    <mergeCell ref="AL47:AO47"/>
    <mergeCell ref="AQ47:AT47"/>
    <mergeCell ref="AG55:AJ55"/>
    <mergeCell ref="AL55:AO55"/>
    <mergeCell ref="AL31:AO31"/>
    <mergeCell ref="AQ31:AT31"/>
    <mergeCell ref="AG39:AJ39"/>
    <mergeCell ref="AV63:AY63"/>
    <mergeCell ref="BA63:BD63"/>
    <mergeCell ref="AY72:BB72"/>
    <mergeCell ref="AV47:AY47"/>
    <mergeCell ref="BA47:BD47"/>
    <mergeCell ref="BF47:BI47"/>
    <mergeCell ref="AV55:AY55"/>
    <mergeCell ref="BA55:BD55"/>
    <mergeCell ref="BA31:BD31"/>
    <mergeCell ref="BF31:BI31"/>
    <mergeCell ref="AV39:AY39"/>
    <mergeCell ref="BA39:BD39"/>
    <mergeCell ref="BF39:BI39"/>
    <mergeCell ref="BK63:BN63"/>
    <mergeCell ref="BP63:BS63"/>
    <mergeCell ref="BN72:BQ72"/>
    <mergeCell ref="BK47:BN47"/>
    <mergeCell ref="BP47:BS47"/>
    <mergeCell ref="BU47:BX47"/>
    <mergeCell ref="BK55:BN55"/>
    <mergeCell ref="BP55:BS55"/>
    <mergeCell ref="BP31:BS31"/>
    <mergeCell ref="BU31:BX31"/>
    <mergeCell ref="BK39:BN39"/>
    <mergeCell ref="BP39:BS39"/>
    <mergeCell ref="BU39:BX39"/>
    <mergeCell ref="AQ55:AT55"/>
    <mergeCell ref="BF55:BI55"/>
    <mergeCell ref="BL3:BW3"/>
    <mergeCell ref="BK5:BS5"/>
    <mergeCell ref="BU5:BX5"/>
    <mergeCell ref="BK7:BN7"/>
    <mergeCell ref="BP7:BS7"/>
    <mergeCell ref="BU7:BX7"/>
    <mergeCell ref="BK15:BN15"/>
    <mergeCell ref="BP15:BS15"/>
    <mergeCell ref="BU15:BX15"/>
    <mergeCell ref="BK23:BN23"/>
    <mergeCell ref="BP23:BS23"/>
    <mergeCell ref="BU23:BX23"/>
    <mergeCell ref="BK31:BN31"/>
    <mergeCell ref="BU55:BX55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3:BX78"/>
  <sheetViews>
    <sheetView topLeftCell="BK1" workbookViewId="0">
      <selection activeCell="BB78" sqref="BB78"/>
    </sheetView>
  </sheetViews>
  <sheetFormatPr baseColWidth="10" defaultRowHeight="14" x14ac:dyDescent="0"/>
  <cols>
    <col min="2" max="2" width="29.6640625" bestFit="1" customWidth="1"/>
    <col min="5" max="10" width="15.6640625" customWidth="1"/>
    <col min="12" max="12" width="13" bestFit="1" customWidth="1"/>
    <col min="15" max="15" width="23.6640625" bestFit="1" customWidth="1"/>
  </cols>
  <sheetData>
    <row r="3" spans="2:76">
      <c r="B3" s="39" t="s">
        <v>30</v>
      </c>
      <c r="C3" s="39"/>
      <c r="E3" s="5"/>
      <c r="F3" s="40" t="s">
        <v>9</v>
      </c>
      <c r="G3" s="40"/>
      <c r="H3" s="40"/>
      <c r="I3" s="40"/>
      <c r="J3" s="5"/>
      <c r="L3" s="39" t="s">
        <v>7</v>
      </c>
      <c r="M3" s="39"/>
      <c r="N3" s="39"/>
      <c r="O3" s="39"/>
      <c r="S3" s="39" t="s">
        <v>100</v>
      </c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H3" s="39" t="s">
        <v>97</v>
      </c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W3" s="39" t="s">
        <v>101</v>
      </c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L3" s="44" t="s">
        <v>102</v>
      </c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6"/>
    </row>
    <row r="4" spans="2:76">
      <c r="B4" s="3" t="s">
        <v>13</v>
      </c>
      <c r="C4" s="8">
        <v>4.8639999999999999</v>
      </c>
      <c r="E4" s="1"/>
      <c r="J4" s="1"/>
      <c r="L4" s="3"/>
      <c r="M4" s="3">
        <v>2000</v>
      </c>
      <c r="N4" s="3">
        <v>2007</v>
      </c>
      <c r="O4" s="3">
        <v>2015</v>
      </c>
    </row>
    <row r="5" spans="2:76">
      <c r="B5" s="3" t="s">
        <v>17</v>
      </c>
      <c r="C5" s="8">
        <v>0.28499999999999998</v>
      </c>
      <c r="E5" s="1"/>
      <c r="F5" s="39" t="s">
        <v>10</v>
      </c>
      <c r="G5" s="39"/>
      <c r="H5" s="39"/>
      <c r="I5" s="39"/>
      <c r="J5" s="1"/>
      <c r="L5" s="3" t="s">
        <v>6</v>
      </c>
      <c r="M5" s="2">
        <f>G7+G14+G21</f>
        <v>115</v>
      </c>
      <c r="N5" s="2">
        <f t="shared" ref="N5:O8" si="0">H7+H14+H21</f>
        <v>125</v>
      </c>
      <c r="O5" s="2">
        <f t="shared" si="0"/>
        <v>0</v>
      </c>
      <c r="R5" s="39" t="s">
        <v>55</v>
      </c>
      <c r="S5" s="39"/>
      <c r="T5" s="39"/>
      <c r="U5" s="39"/>
      <c r="V5" s="39"/>
      <c r="W5" s="39"/>
      <c r="X5" s="39"/>
      <c r="Y5" s="39"/>
      <c r="Z5" s="39"/>
      <c r="AB5" s="39" t="s">
        <v>56</v>
      </c>
      <c r="AC5" s="39"/>
      <c r="AD5" s="39"/>
      <c r="AE5" s="39"/>
      <c r="AG5" s="39" t="s">
        <v>55</v>
      </c>
      <c r="AH5" s="39"/>
      <c r="AI5" s="39"/>
      <c r="AJ5" s="39"/>
      <c r="AK5" s="39"/>
      <c r="AL5" s="39"/>
      <c r="AM5" s="39"/>
      <c r="AN5" s="39"/>
      <c r="AO5" s="39"/>
      <c r="AQ5" s="39" t="s">
        <v>56</v>
      </c>
      <c r="AR5" s="39"/>
      <c r="AS5" s="39"/>
      <c r="AT5" s="39"/>
      <c r="AV5" s="39" t="s">
        <v>55</v>
      </c>
      <c r="AW5" s="39"/>
      <c r="AX5" s="39"/>
      <c r="AY5" s="39"/>
      <c r="AZ5" s="39"/>
      <c r="BA5" s="39"/>
      <c r="BB5" s="39"/>
      <c r="BC5" s="39"/>
      <c r="BD5" s="39"/>
      <c r="BF5" s="39" t="s">
        <v>56</v>
      </c>
      <c r="BG5" s="39"/>
      <c r="BH5" s="39"/>
      <c r="BI5" s="39"/>
      <c r="BK5" s="44" t="s">
        <v>55</v>
      </c>
      <c r="BL5" s="45"/>
      <c r="BM5" s="45"/>
      <c r="BN5" s="45"/>
      <c r="BO5" s="45"/>
      <c r="BP5" s="45"/>
      <c r="BQ5" s="45"/>
      <c r="BR5" s="45"/>
      <c r="BS5" s="46"/>
      <c r="BU5" s="44" t="s">
        <v>56</v>
      </c>
      <c r="BV5" s="45"/>
      <c r="BW5" s="45"/>
      <c r="BX5" s="46"/>
    </row>
    <row r="6" spans="2:76">
      <c r="B6" s="3" t="s">
        <v>16</v>
      </c>
      <c r="C6" s="8">
        <v>4.6666999999999996</v>
      </c>
      <c r="E6" s="1"/>
      <c r="F6" s="3"/>
      <c r="G6" s="3">
        <v>2000</v>
      </c>
      <c r="H6" s="3">
        <v>2007</v>
      </c>
      <c r="I6" s="3">
        <v>2015</v>
      </c>
      <c r="J6" s="1"/>
      <c r="L6" s="3" t="s">
        <v>3</v>
      </c>
      <c r="M6" s="2">
        <f>G8+G15+G22</f>
        <v>82</v>
      </c>
      <c r="N6" s="2">
        <f t="shared" si="0"/>
        <v>65</v>
      </c>
      <c r="O6" s="2">
        <f t="shared" si="0"/>
        <v>31</v>
      </c>
    </row>
    <row r="7" spans="2:76">
      <c r="B7" s="3" t="s">
        <v>1</v>
      </c>
      <c r="C7" s="8">
        <f>C6*C4</f>
        <v>22.698828799999998</v>
      </c>
      <c r="E7" s="1"/>
      <c r="F7" s="3" t="s">
        <v>6</v>
      </c>
      <c r="G7" s="2">
        <v>0</v>
      </c>
      <c r="H7" s="2">
        <v>0</v>
      </c>
      <c r="I7" s="2">
        <v>0</v>
      </c>
      <c r="J7" s="1"/>
      <c r="L7" s="3" t="s">
        <v>4</v>
      </c>
      <c r="M7" s="2">
        <f>G9+G16+G23</f>
        <v>0</v>
      </c>
      <c r="N7" s="2">
        <f t="shared" si="0"/>
        <v>49</v>
      </c>
      <c r="O7" s="2">
        <f t="shared" si="0"/>
        <v>136</v>
      </c>
      <c r="R7" s="39" t="s">
        <v>38</v>
      </c>
      <c r="S7" s="39"/>
      <c r="T7" s="39"/>
      <c r="U7" s="39"/>
      <c r="W7" s="39" t="s">
        <v>46</v>
      </c>
      <c r="X7" s="39"/>
      <c r="Y7" s="39"/>
      <c r="Z7" s="39"/>
      <c r="AB7" s="39" t="s">
        <v>57</v>
      </c>
      <c r="AC7" s="39"/>
      <c r="AD7" s="39"/>
      <c r="AE7" s="39"/>
      <c r="AG7" s="39" t="s">
        <v>38</v>
      </c>
      <c r="AH7" s="39"/>
      <c r="AI7" s="39"/>
      <c r="AJ7" s="39"/>
      <c r="AL7" s="39" t="s">
        <v>46</v>
      </c>
      <c r="AM7" s="39"/>
      <c r="AN7" s="39"/>
      <c r="AO7" s="39"/>
      <c r="AQ7" s="39" t="s">
        <v>57</v>
      </c>
      <c r="AR7" s="39"/>
      <c r="AS7" s="39"/>
      <c r="AT7" s="39"/>
      <c r="AV7" s="39" t="s">
        <v>38</v>
      </c>
      <c r="AW7" s="39"/>
      <c r="AX7" s="39"/>
      <c r="AY7" s="39"/>
      <c r="BA7" s="39" t="s">
        <v>46</v>
      </c>
      <c r="BB7" s="39"/>
      <c r="BC7" s="39"/>
      <c r="BD7" s="39"/>
      <c r="BF7" s="39" t="s">
        <v>57</v>
      </c>
      <c r="BG7" s="39"/>
      <c r="BH7" s="39"/>
      <c r="BI7" s="39"/>
      <c r="BK7" s="44" t="s">
        <v>38</v>
      </c>
      <c r="BL7" s="45"/>
      <c r="BM7" s="45"/>
      <c r="BN7" s="46"/>
      <c r="BP7" s="44" t="s">
        <v>46</v>
      </c>
      <c r="BQ7" s="45"/>
      <c r="BR7" s="45"/>
      <c r="BS7" s="46"/>
      <c r="BU7" s="44" t="s">
        <v>57</v>
      </c>
      <c r="BV7" s="45"/>
      <c r="BW7" s="45"/>
      <c r="BX7" s="46"/>
    </row>
    <row r="8" spans="2:76">
      <c r="B8" s="3" t="s">
        <v>2</v>
      </c>
      <c r="C8" s="8">
        <f>C7*5</f>
        <v>113.49414399999999</v>
      </c>
      <c r="F8" s="3" t="s">
        <v>3</v>
      </c>
      <c r="G8" s="2">
        <v>35</v>
      </c>
      <c r="H8" s="2">
        <v>35</v>
      </c>
      <c r="I8" s="2">
        <v>0</v>
      </c>
      <c r="L8" s="3" t="s">
        <v>5</v>
      </c>
      <c r="M8" s="2">
        <f>G10+G17+G24</f>
        <v>0</v>
      </c>
      <c r="N8" s="2">
        <f t="shared" si="0"/>
        <v>0</v>
      </c>
      <c r="O8" s="2">
        <f t="shared" si="0"/>
        <v>97</v>
      </c>
      <c r="R8" s="3"/>
      <c r="S8" s="3">
        <v>2000</v>
      </c>
      <c r="T8" s="3">
        <v>2007</v>
      </c>
      <c r="U8" s="3">
        <v>2015</v>
      </c>
      <c r="W8" s="3"/>
      <c r="X8" s="3">
        <v>2000</v>
      </c>
      <c r="Y8" s="3">
        <v>2007</v>
      </c>
      <c r="Z8" s="3">
        <v>2015</v>
      </c>
      <c r="AB8" s="3"/>
      <c r="AC8" s="3">
        <v>2000</v>
      </c>
      <c r="AD8" s="3">
        <v>2007</v>
      </c>
      <c r="AE8" s="3">
        <v>2015</v>
      </c>
      <c r="AG8" s="3"/>
      <c r="AH8" s="3">
        <v>2000</v>
      </c>
      <c r="AI8" s="3">
        <v>2007</v>
      </c>
      <c r="AJ8" s="3">
        <v>2015</v>
      </c>
      <c r="AL8" s="3"/>
      <c r="AM8" s="3">
        <v>2000</v>
      </c>
      <c r="AN8" s="3">
        <v>2007</v>
      </c>
      <c r="AO8" s="3">
        <v>2015</v>
      </c>
      <c r="AQ8" s="3"/>
      <c r="AR8" s="3">
        <v>2000</v>
      </c>
      <c r="AS8" s="3">
        <v>2007</v>
      </c>
      <c r="AT8" s="3">
        <v>2015</v>
      </c>
      <c r="AV8" s="3"/>
      <c r="AW8" s="3">
        <v>2000</v>
      </c>
      <c r="AX8" s="3">
        <v>2007</v>
      </c>
      <c r="AY8" s="3">
        <v>2015</v>
      </c>
      <c r="BA8" s="3"/>
      <c r="BB8" s="3">
        <v>2000</v>
      </c>
      <c r="BC8" s="3">
        <v>2007</v>
      </c>
      <c r="BD8" s="3">
        <v>2015</v>
      </c>
      <c r="BF8" s="3"/>
      <c r="BG8" s="3">
        <v>2000</v>
      </c>
      <c r="BH8" s="3">
        <v>2007</v>
      </c>
      <c r="BI8" s="3">
        <v>2015</v>
      </c>
      <c r="BK8" s="3"/>
      <c r="BL8" s="3">
        <v>2000</v>
      </c>
      <c r="BM8" s="3">
        <v>2007</v>
      </c>
      <c r="BN8" s="3">
        <v>2015</v>
      </c>
      <c r="BP8" s="3"/>
      <c r="BQ8" s="3">
        <v>2000</v>
      </c>
      <c r="BR8" s="3">
        <v>2007</v>
      </c>
      <c r="BS8" s="3">
        <v>2015</v>
      </c>
      <c r="BU8" s="3"/>
      <c r="BV8" s="3">
        <v>2000</v>
      </c>
      <c r="BW8" s="3">
        <v>2007</v>
      </c>
      <c r="BX8" s="3">
        <v>2015</v>
      </c>
    </row>
    <row r="9" spans="2:76">
      <c r="B9" s="3" t="s">
        <v>0</v>
      </c>
      <c r="C9" s="8">
        <f>C8*52.14</f>
        <v>5917.5846681599996</v>
      </c>
      <c r="F9" s="3" t="s">
        <v>4</v>
      </c>
      <c r="G9" s="2">
        <v>0</v>
      </c>
      <c r="H9" s="2">
        <v>12</v>
      </c>
      <c r="I9" s="2">
        <v>16</v>
      </c>
      <c r="R9" s="3" t="s">
        <v>6</v>
      </c>
      <c r="S9" s="2">
        <v>5.19</v>
      </c>
      <c r="T9" s="2">
        <v>5.77</v>
      </c>
      <c r="U9" s="2" t="s">
        <v>93</v>
      </c>
      <c r="W9" s="3" t="s">
        <v>6</v>
      </c>
      <c r="X9" s="2">
        <v>2E-3</v>
      </c>
      <c r="Y9" s="2">
        <v>2E-3</v>
      </c>
      <c r="Z9" s="2" t="s">
        <v>93</v>
      </c>
      <c r="AB9" s="3" t="s">
        <v>6</v>
      </c>
      <c r="AC9" s="2">
        <v>0.14000000000000001</v>
      </c>
      <c r="AD9" s="2">
        <v>0.15</v>
      </c>
      <c r="AE9" s="2" t="s">
        <v>93</v>
      </c>
      <c r="AG9" s="3" t="s">
        <v>6</v>
      </c>
      <c r="AH9" s="2">
        <v>13.63</v>
      </c>
      <c r="AI9" s="2">
        <v>15.14</v>
      </c>
      <c r="AJ9" s="2" t="s">
        <v>93</v>
      </c>
      <c r="AL9" s="3" t="s">
        <v>6</v>
      </c>
      <c r="AM9" s="2">
        <v>0.01</v>
      </c>
      <c r="AN9" s="2">
        <v>0.01</v>
      </c>
      <c r="AO9" s="2" t="s">
        <v>93</v>
      </c>
      <c r="AQ9" s="3" t="s">
        <v>6</v>
      </c>
      <c r="AR9" s="2">
        <v>0.43</v>
      </c>
      <c r="AS9" s="2">
        <v>0.47</v>
      </c>
      <c r="AT9" s="2" t="s">
        <v>93</v>
      </c>
      <c r="AV9" s="3" t="s">
        <v>6</v>
      </c>
      <c r="AW9" s="2">
        <v>2.16</v>
      </c>
      <c r="AX9" s="2">
        <v>2.41</v>
      </c>
      <c r="AY9" s="2" t="s">
        <v>93</v>
      </c>
      <c r="BA9" s="3" t="s">
        <v>6</v>
      </c>
      <c r="BB9" s="2">
        <v>2E-3</v>
      </c>
      <c r="BC9" s="2">
        <v>2E-3</v>
      </c>
      <c r="BD9" s="2" t="s">
        <v>93</v>
      </c>
      <c r="BF9" s="3" t="s">
        <v>6</v>
      </c>
      <c r="BG9" s="2">
        <v>0.13</v>
      </c>
      <c r="BH9" s="2">
        <v>0.15</v>
      </c>
      <c r="BI9" s="2" t="s">
        <v>93</v>
      </c>
      <c r="BK9" s="3" t="s">
        <v>6</v>
      </c>
      <c r="BL9" s="2">
        <f>S9+AH9+AW9</f>
        <v>20.98</v>
      </c>
      <c r="BM9" s="2">
        <f t="shared" ref="BM9:BN12" si="1">T9+AI9+AX9</f>
        <v>23.32</v>
      </c>
      <c r="BN9" s="2" t="s">
        <v>93</v>
      </c>
      <c r="BP9" s="3" t="s">
        <v>6</v>
      </c>
      <c r="BQ9" s="2">
        <f>X9+AM9+BB9</f>
        <v>1.4E-2</v>
      </c>
      <c r="BR9" s="2">
        <f t="shared" ref="BR9:BS12" si="2">Y9+AN9+BC9</f>
        <v>1.4E-2</v>
      </c>
      <c r="BS9" s="2" t="s">
        <v>93</v>
      </c>
      <c r="BU9" s="3" t="s">
        <v>6</v>
      </c>
      <c r="BV9" s="2">
        <f>AC9+AR9+BG9</f>
        <v>0.70000000000000007</v>
      </c>
      <c r="BW9" s="2">
        <f t="shared" ref="BW9:BX12" si="3">AD9+AS9+BH9</f>
        <v>0.77</v>
      </c>
      <c r="BX9" s="2" t="s">
        <v>93</v>
      </c>
    </row>
    <row r="10" spans="2:76">
      <c r="B10" s="4" t="s">
        <v>28</v>
      </c>
      <c r="C10" s="2" t="s">
        <v>35</v>
      </c>
      <c r="F10" s="3" t="s">
        <v>5</v>
      </c>
      <c r="G10" s="2">
        <v>0</v>
      </c>
      <c r="H10" s="2">
        <v>0</v>
      </c>
      <c r="I10" s="2">
        <v>35</v>
      </c>
      <c r="R10" s="3" t="s">
        <v>3</v>
      </c>
      <c r="S10" s="2">
        <v>1.76</v>
      </c>
      <c r="T10" s="2">
        <v>1.43</v>
      </c>
      <c r="U10" s="2">
        <v>0.77</v>
      </c>
      <c r="W10" s="3" t="s">
        <v>3</v>
      </c>
      <c r="X10" s="2">
        <v>1E-3</v>
      </c>
      <c r="Y10" s="2">
        <v>1E-3</v>
      </c>
      <c r="Z10" s="2">
        <v>1E-3</v>
      </c>
      <c r="AB10" s="3" t="s">
        <v>3</v>
      </c>
      <c r="AC10" s="2">
        <v>0.09</v>
      </c>
      <c r="AD10" s="2">
        <v>0.08</v>
      </c>
      <c r="AE10" s="2">
        <v>0.04</v>
      </c>
      <c r="AG10" s="3" t="s">
        <v>3</v>
      </c>
      <c r="AH10" s="2">
        <v>4.6399999999999997</v>
      </c>
      <c r="AI10" s="2">
        <v>3.76</v>
      </c>
      <c r="AJ10" s="2">
        <v>2.04</v>
      </c>
      <c r="AL10" s="3" t="s">
        <v>3</v>
      </c>
      <c r="AM10" s="2">
        <v>0</v>
      </c>
      <c r="AN10" s="2">
        <v>0</v>
      </c>
      <c r="AO10" s="2">
        <v>0</v>
      </c>
      <c r="AQ10" s="3" t="s">
        <v>3</v>
      </c>
      <c r="AR10" s="2">
        <v>0.3</v>
      </c>
      <c r="AS10" s="2">
        <v>0.24</v>
      </c>
      <c r="AT10" s="2">
        <v>0.11</v>
      </c>
      <c r="AV10" s="3" t="s">
        <v>3</v>
      </c>
      <c r="AW10" s="2">
        <v>0.72</v>
      </c>
      <c r="AX10" s="2">
        <v>0.57999999999999996</v>
      </c>
      <c r="AY10" s="2">
        <v>0.32</v>
      </c>
      <c r="BA10" s="3" t="s">
        <v>3</v>
      </c>
      <c r="BB10" s="2">
        <v>1E-3</v>
      </c>
      <c r="BC10" s="2">
        <v>1E-3</v>
      </c>
      <c r="BD10" s="2">
        <v>1E-3</v>
      </c>
      <c r="BF10" s="3" t="s">
        <v>3</v>
      </c>
      <c r="BG10" s="2">
        <v>0.01</v>
      </c>
      <c r="BH10" s="2">
        <v>7.0000000000000007E-2</v>
      </c>
      <c r="BI10" s="2">
        <v>0.04</v>
      </c>
      <c r="BK10" s="3" t="s">
        <v>3</v>
      </c>
      <c r="BL10" s="2">
        <f t="shared" ref="BL10" si="4">S10+AH10+AW10</f>
        <v>7.1199999999999992</v>
      </c>
      <c r="BM10" s="2">
        <f t="shared" si="1"/>
        <v>5.77</v>
      </c>
      <c r="BN10" s="2">
        <f t="shared" si="1"/>
        <v>3.13</v>
      </c>
      <c r="BP10" s="3" t="s">
        <v>3</v>
      </c>
      <c r="BQ10" s="2">
        <f t="shared" ref="BQ10" si="5">X10+AM10+BB10</f>
        <v>2E-3</v>
      </c>
      <c r="BR10" s="2">
        <f t="shared" si="2"/>
        <v>2E-3</v>
      </c>
      <c r="BS10" s="2">
        <f t="shared" si="2"/>
        <v>2E-3</v>
      </c>
      <c r="BU10" s="3" t="s">
        <v>3</v>
      </c>
      <c r="BV10" s="2">
        <f t="shared" ref="BV10" si="6">AC10+AR10+BG10</f>
        <v>0.4</v>
      </c>
      <c r="BW10" s="2">
        <f t="shared" si="3"/>
        <v>0.39</v>
      </c>
      <c r="BX10" s="2">
        <f t="shared" si="3"/>
        <v>0.19</v>
      </c>
    </row>
    <row r="11" spans="2:76">
      <c r="L11" s="49" t="s">
        <v>37</v>
      </c>
      <c r="M11" s="49"/>
      <c r="N11" s="49"/>
      <c r="O11" s="49"/>
      <c r="R11" s="3" t="s">
        <v>4</v>
      </c>
      <c r="S11" s="2" t="s">
        <v>93</v>
      </c>
      <c r="T11" s="2">
        <v>1.01</v>
      </c>
      <c r="U11" s="2">
        <v>3.19</v>
      </c>
      <c r="W11" s="3" t="s">
        <v>4</v>
      </c>
      <c r="X11" s="2" t="s">
        <v>93</v>
      </c>
      <c r="Y11" s="2">
        <v>1E-3</v>
      </c>
      <c r="Z11" s="2">
        <v>2E-3</v>
      </c>
      <c r="AB11" s="3" t="s">
        <v>4</v>
      </c>
      <c r="AC11" s="2" t="s">
        <v>93</v>
      </c>
      <c r="AD11" s="2">
        <v>0.06</v>
      </c>
      <c r="AE11" s="2">
        <v>0.16</v>
      </c>
      <c r="AG11" s="3" t="s">
        <v>4</v>
      </c>
      <c r="AH11" s="2" t="s">
        <v>93</v>
      </c>
      <c r="AI11" s="2">
        <v>2.57</v>
      </c>
      <c r="AJ11" s="2">
        <v>8.14</v>
      </c>
      <c r="AL11" s="3" t="s">
        <v>4</v>
      </c>
      <c r="AM11" s="2" t="s">
        <v>93</v>
      </c>
      <c r="AN11" s="2">
        <v>0</v>
      </c>
      <c r="AO11" s="2">
        <v>0.01</v>
      </c>
      <c r="AQ11" s="3" t="s">
        <v>4</v>
      </c>
      <c r="AR11" s="2" t="s">
        <v>93</v>
      </c>
      <c r="AS11" s="2">
        <v>0.18</v>
      </c>
      <c r="AT11" s="2">
        <v>0.5</v>
      </c>
      <c r="AV11" s="3" t="s">
        <v>4</v>
      </c>
      <c r="AW11" s="2" t="s">
        <v>93</v>
      </c>
      <c r="AX11" s="2">
        <v>0.39</v>
      </c>
      <c r="AY11" s="2">
        <v>1.22</v>
      </c>
      <c r="BA11" s="3" t="s">
        <v>4</v>
      </c>
      <c r="BB11" s="2" t="s">
        <v>93</v>
      </c>
      <c r="BC11" s="2">
        <v>1E-3</v>
      </c>
      <c r="BD11" s="2">
        <v>2E-3</v>
      </c>
      <c r="BF11" s="3" t="s">
        <v>4</v>
      </c>
      <c r="BG11" s="2" t="s">
        <v>93</v>
      </c>
      <c r="BH11" s="2">
        <v>0.06</v>
      </c>
      <c r="BI11" s="2">
        <v>0.16</v>
      </c>
      <c r="BK11" s="3" t="s">
        <v>4</v>
      </c>
      <c r="BL11" s="2" t="s">
        <v>93</v>
      </c>
      <c r="BM11" s="2">
        <f t="shared" si="1"/>
        <v>3.97</v>
      </c>
      <c r="BN11" s="2">
        <f t="shared" si="1"/>
        <v>12.55</v>
      </c>
      <c r="BP11" s="3" t="s">
        <v>4</v>
      </c>
      <c r="BQ11" s="2" t="s">
        <v>93</v>
      </c>
      <c r="BR11" s="2">
        <f t="shared" si="2"/>
        <v>2E-3</v>
      </c>
      <c r="BS11" s="2">
        <f t="shared" si="2"/>
        <v>1.4E-2</v>
      </c>
      <c r="BU11" s="3" t="s">
        <v>4</v>
      </c>
      <c r="BV11" s="2" t="s">
        <v>93</v>
      </c>
      <c r="BW11" s="2">
        <f t="shared" si="3"/>
        <v>0.3</v>
      </c>
      <c r="BX11" s="2">
        <f t="shared" si="3"/>
        <v>0.82000000000000006</v>
      </c>
    </row>
    <row r="12" spans="2:76">
      <c r="B12" s="39" t="s">
        <v>29</v>
      </c>
      <c r="C12" s="39"/>
      <c r="F12" s="39" t="s">
        <v>11</v>
      </c>
      <c r="G12" s="39"/>
      <c r="H12" s="39"/>
      <c r="I12" s="39"/>
      <c r="L12" s="39" t="s">
        <v>24</v>
      </c>
      <c r="M12" s="39"/>
      <c r="N12" s="39"/>
      <c r="O12" s="39"/>
      <c r="R12" s="3" t="s">
        <v>5</v>
      </c>
      <c r="S12" s="2" t="s">
        <v>93</v>
      </c>
      <c r="T12" s="2" t="s">
        <v>93</v>
      </c>
      <c r="U12" s="2">
        <v>2.21</v>
      </c>
      <c r="W12" s="3" t="s">
        <v>5</v>
      </c>
      <c r="X12" s="2" t="s">
        <v>93</v>
      </c>
      <c r="Y12" s="2" t="s">
        <v>93</v>
      </c>
      <c r="Z12" s="2">
        <v>2E-3</v>
      </c>
      <c r="AB12" s="3" t="s">
        <v>5</v>
      </c>
      <c r="AC12" s="2" t="s">
        <v>93</v>
      </c>
      <c r="AD12" s="2" t="s">
        <v>93</v>
      </c>
      <c r="AE12" s="2">
        <v>0.11</v>
      </c>
      <c r="AG12" s="3" t="s">
        <v>5</v>
      </c>
      <c r="AH12" s="2" t="s">
        <v>93</v>
      </c>
      <c r="AI12" s="2" t="s">
        <v>93</v>
      </c>
      <c r="AJ12" s="2">
        <v>6.17</v>
      </c>
      <c r="AL12" s="3" t="s">
        <v>5</v>
      </c>
      <c r="AM12" s="2" t="s">
        <v>93</v>
      </c>
      <c r="AN12" s="2" t="s">
        <v>93</v>
      </c>
      <c r="AO12" s="2">
        <v>0.01</v>
      </c>
      <c r="AQ12" s="3" t="s">
        <v>5</v>
      </c>
      <c r="AR12" s="2" t="s">
        <v>93</v>
      </c>
      <c r="AS12" s="2" t="s">
        <v>93</v>
      </c>
      <c r="AT12" s="2">
        <v>0.36</v>
      </c>
      <c r="AV12" s="3" t="s">
        <v>5</v>
      </c>
      <c r="AW12" s="2" t="s">
        <v>93</v>
      </c>
      <c r="AX12" s="2" t="s">
        <v>93</v>
      </c>
      <c r="AY12" s="2">
        <v>1.08</v>
      </c>
      <c r="BA12" s="3" t="s">
        <v>5</v>
      </c>
      <c r="BB12" s="2" t="s">
        <v>93</v>
      </c>
      <c r="BC12" s="2" t="s">
        <v>93</v>
      </c>
      <c r="BD12" s="2">
        <v>2E-3</v>
      </c>
      <c r="BF12" s="3" t="s">
        <v>5</v>
      </c>
      <c r="BG12" s="2" t="s">
        <v>93</v>
      </c>
      <c r="BH12" s="2" t="s">
        <v>93</v>
      </c>
      <c r="BI12" s="2">
        <v>0.11</v>
      </c>
      <c r="BK12" s="3" t="s">
        <v>5</v>
      </c>
      <c r="BL12" s="2" t="s">
        <v>93</v>
      </c>
      <c r="BM12" s="2" t="s">
        <v>93</v>
      </c>
      <c r="BN12" s="2">
        <f t="shared" si="1"/>
        <v>9.4599999999999991</v>
      </c>
      <c r="BP12" s="3" t="s">
        <v>5</v>
      </c>
      <c r="BQ12" s="2" t="s">
        <v>93</v>
      </c>
      <c r="BR12" s="2" t="s">
        <v>93</v>
      </c>
      <c r="BS12" s="2">
        <f t="shared" si="2"/>
        <v>1.4E-2</v>
      </c>
      <c r="BU12" s="3" t="s">
        <v>5</v>
      </c>
      <c r="BV12" s="2" t="s">
        <v>93</v>
      </c>
      <c r="BW12" s="2" t="s">
        <v>93</v>
      </c>
      <c r="BX12" s="2">
        <f t="shared" si="3"/>
        <v>0.57999999999999996</v>
      </c>
    </row>
    <row r="13" spans="2:76">
      <c r="B13" s="3" t="s">
        <v>13</v>
      </c>
      <c r="C13" s="8">
        <v>16.128</v>
      </c>
      <c r="F13" s="3"/>
      <c r="G13" s="3">
        <v>2000</v>
      </c>
      <c r="H13" s="3">
        <v>2007</v>
      </c>
      <c r="I13" s="3">
        <v>2015</v>
      </c>
      <c r="L13" s="3"/>
      <c r="M13" s="3" t="s">
        <v>21</v>
      </c>
      <c r="N13" s="3" t="s">
        <v>22</v>
      </c>
      <c r="O13" s="3" t="s">
        <v>23</v>
      </c>
      <c r="R13" s="4" t="s">
        <v>8</v>
      </c>
      <c r="S13" s="2">
        <f>SUM(S9:S12)</f>
        <v>6.95</v>
      </c>
      <c r="T13" s="2">
        <f>SUM(T9:T12)</f>
        <v>8.2099999999999991</v>
      </c>
      <c r="U13" s="2">
        <f>SUM(U9:U12)</f>
        <v>6.17</v>
      </c>
      <c r="W13" s="4" t="s">
        <v>8</v>
      </c>
      <c r="X13" s="2">
        <f>SUM(X9:X12)</f>
        <v>3.0000000000000001E-3</v>
      </c>
      <c r="Y13" s="2">
        <f>SUM(Y9:Y12)</f>
        <v>4.0000000000000001E-3</v>
      </c>
      <c r="Z13" s="2">
        <f>SUM(Z9:Z12)</f>
        <v>5.0000000000000001E-3</v>
      </c>
      <c r="AB13" s="4" t="s">
        <v>8</v>
      </c>
      <c r="AC13" s="2">
        <f>SUM(AC9:AC12)</f>
        <v>0.23</v>
      </c>
      <c r="AD13" s="2">
        <f>SUM(AD9:AD12)</f>
        <v>0.28999999999999998</v>
      </c>
      <c r="AE13" s="2">
        <f>SUM(AE9:AE12)</f>
        <v>0.31</v>
      </c>
      <c r="AG13" s="4" t="s">
        <v>8</v>
      </c>
      <c r="AH13" s="2">
        <f>SUM(AH9:AH12)</f>
        <v>18.27</v>
      </c>
      <c r="AI13" s="2">
        <f>SUM(AI9:AI12)</f>
        <v>21.47</v>
      </c>
      <c r="AJ13" s="2">
        <f>SUM(AJ9:AJ12)</f>
        <v>16.350000000000001</v>
      </c>
      <c r="AL13" s="4" t="s">
        <v>8</v>
      </c>
      <c r="AM13" s="2">
        <f>SUM(AM9:AM12)</f>
        <v>0.01</v>
      </c>
      <c r="AN13" s="2">
        <f>SUM(AN9:AN12)</f>
        <v>0.01</v>
      </c>
      <c r="AO13" s="2">
        <f>SUM(AO9:AO12)</f>
        <v>0.02</v>
      </c>
      <c r="AQ13" s="4" t="s">
        <v>8</v>
      </c>
      <c r="AR13" s="2">
        <f>SUM(AR9:AR12)</f>
        <v>0.73</v>
      </c>
      <c r="AS13" s="2">
        <f>SUM(AS9:AS12)</f>
        <v>0.8899999999999999</v>
      </c>
      <c r="AT13" s="2">
        <f>SUM(AT9:AT12)</f>
        <v>0.97</v>
      </c>
      <c r="AV13" s="4" t="s">
        <v>8</v>
      </c>
      <c r="AW13" s="2">
        <f>SUM(AW9:AW12)</f>
        <v>2.88</v>
      </c>
      <c r="AX13" s="2">
        <f>SUM(AX9:AX12)</f>
        <v>3.3800000000000003</v>
      </c>
      <c r="AY13" s="2">
        <f>SUM(AY9:AY12)</f>
        <v>2.62</v>
      </c>
      <c r="BA13" s="4" t="s">
        <v>8</v>
      </c>
      <c r="BB13" s="2">
        <f>SUM(BB9:BB12)</f>
        <v>3.0000000000000001E-3</v>
      </c>
      <c r="BC13" s="2">
        <f>SUM(BC9:BC12)</f>
        <v>4.0000000000000001E-3</v>
      </c>
      <c r="BD13" s="2">
        <f>SUM(BD9:BD12)</f>
        <v>5.0000000000000001E-3</v>
      </c>
      <c r="BF13" s="4" t="s">
        <v>8</v>
      </c>
      <c r="BG13" s="2">
        <f>SUM(BG9:BG12)</f>
        <v>0.14000000000000001</v>
      </c>
      <c r="BH13" s="2">
        <f>SUM(BH9:BH12)</f>
        <v>0.28000000000000003</v>
      </c>
      <c r="BI13" s="2">
        <f>SUM(BI9:BI12)</f>
        <v>0.31</v>
      </c>
      <c r="BK13" s="4" t="s">
        <v>8</v>
      </c>
      <c r="BL13" s="2">
        <f>SUM(BL9:BL12)</f>
        <v>28.1</v>
      </c>
      <c r="BM13" s="2">
        <f>SUM(BM9:BM12)</f>
        <v>33.06</v>
      </c>
      <c r="BN13" s="2">
        <f>SUM(BN9:BN12)</f>
        <v>25.14</v>
      </c>
      <c r="BP13" s="4" t="s">
        <v>8</v>
      </c>
      <c r="BQ13" s="2">
        <f>SUM(BQ9:BQ12)</f>
        <v>1.6E-2</v>
      </c>
      <c r="BR13" s="2">
        <f>SUM(BR9:BR12)</f>
        <v>1.8000000000000002E-2</v>
      </c>
      <c r="BS13" s="2">
        <f>SUM(BS9:BS12)</f>
        <v>0.03</v>
      </c>
      <c r="BU13" s="4" t="s">
        <v>8</v>
      </c>
      <c r="BV13" s="2">
        <f>SUM(BV9:BV12)</f>
        <v>1.1000000000000001</v>
      </c>
      <c r="BW13" s="2">
        <f>SUM(BW9:BW12)</f>
        <v>1.4600000000000002</v>
      </c>
      <c r="BX13" s="2">
        <f>SUM(BX9:BX12)</f>
        <v>1.5899999999999999</v>
      </c>
    </row>
    <row r="14" spans="2:76">
      <c r="B14" s="3" t="s">
        <v>17</v>
      </c>
      <c r="C14" s="8">
        <v>0.94499999999999995</v>
      </c>
      <c r="F14" s="3" t="s">
        <v>6</v>
      </c>
      <c r="G14" s="2">
        <v>74</v>
      </c>
      <c r="H14" s="2">
        <v>84</v>
      </c>
      <c r="I14" s="2">
        <v>0</v>
      </c>
      <c r="L14" s="3" t="s">
        <v>6</v>
      </c>
      <c r="M14" s="2">
        <f>M5</f>
        <v>115</v>
      </c>
      <c r="N14" s="8">
        <f>C9</f>
        <v>5917.5846681599996</v>
      </c>
      <c r="O14" s="8">
        <f>N14*10</f>
        <v>59175.8466816</v>
      </c>
    </row>
    <row r="15" spans="2:76">
      <c r="B15" s="3" t="s">
        <v>16</v>
      </c>
      <c r="C15" s="8">
        <v>4.6666999999999996</v>
      </c>
      <c r="F15" s="3" t="s">
        <v>3</v>
      </c>
      <c r="G15" s="2">
        <v>38</v>
      </c>
      <c r="H15" s="2">
        <v>21</v>
      </c>
      <c r="I15" s="2">
        <v>0</v>
      </c>
      <c r="L15" s="3" t="s">
        <v>3</v>
      </c>
      <c r="M15" s="2">
        <f>M6</f>
        <v>82</v>
      </c>
      <c r="N15" s="8">
        <f>C9</f>
        <v>5917.5846681599996</v>
      </c>
      <c r="O15" s="8">
        <f>N15*1</f>
        <v>5917.5846681599996</v>
      </c>
      <c r="R15" s="39" t="s">
        <v>39</v>
      </c>
      <c r="S15" s="39"/>
      <c r="T15" s="39"/>
      <c r="U15" s="39"/>
      <c r="W15" s="39" t="s">
        <v>47</v>
      </c>
      <c r="X15" s="39"/>
      <c r="Y15" s="39"/>
      <c r="Z15" s="39"/>
      <c r="AB15" s="39" t="s">
        <v>58</v>
      </c>
      <c r="AC15" s="39"/>
      <c r="AD15" s="39"/>
      <c r="AE15" s="39"/>
      <c r="AG15" s="39" t="s">
        <v>39</v>
      </c>
      <c r="AH15" s="39"/>
      <c r="AI15" s="39"/>
      <c r="AJ15" s="39"/>
      <c r="AL15" s="39" t="s">
        <v>47</v>
      </c>
      <c r="AM15" s="39"/>
      <c r="AN15" s="39"/>
      <c r="AO15" s="39"/>
      <c r="AQ15" s="39" t="s">
        <v>58</v>
      </c>
      <c r="AR15" s="39"/>
      <c r="AS15" s="39"/>
      <c r="AT15" s="39"/>
      <c r="AV15" s="39" t="s">
        <v>39</v>
      </c>
      <c r="AW15" s="39"/>
      <c r="AX15" s="39"/>
      <c r="AY15" s="39"/>
      <c r="BA15" s="39" t="s">
        <v>47</v>
      </c>
      <c r="BB15" s="39"/>
      <c r="BC15" s="39"/>
      <c r="BD15" s="39"/>
      <c r="BF15" s="39" t="s">
        <v>58</v>
      </c>
      <c r="BG15" s="39"/>
      <c r="BH15" s="39"/>
      <c r="BI15" s="39"/>
      <c r="BK15" s="44" t="s">
        <v>39</v>
      </c>
      <c r="BL15" s="45"/>
      <c r="BM15" s="45"/>
      <c r="BN15" s="46"/>
      <c r="BP15" s="44" t="s">
        <v>47</v>
      </c>
      <c r="BQ15" s="45"/>
      <c r="BR15" s="45"/>
      <c r="BS15" s="46"/>
      <c r="BU15" s="44" t="s">
        <v>58</v>
      </c>
      <c r="BV15" s="45"/>
      <c r="BW15" s="45"/>
      <c r="BX15" s="46"/>
    </row>
    <row r="16" spans="2:76">
      <c r="B16" s="3" t="s">
        <v>1</v>
      </c>
      <c r="C16" s="8">
        <f>C15*C13</f>
        <v>75.264537599999997</v>
      </c>
      <c r="F16" s="3" t="s">
        <v>4</v>
      </c>
      <c r="G16" s="2">
        <v>0</v>
      </c>
      <c r="H16" s="2">
        <v>29</v>
      </c>
      <c r="I16" s="2">
        <v>97</v>
      </c>
      <c r="L16" s="6"/>
      <c r="M16" s="6"/>
      <c r="N16" s="6"/>
      <c r="O16" s="6"/>
      <c r="R16" s="3"/>
      <c r="S16" s="3">
        <v>2000</v>
      </c>
      <c r="T16" s="3">
        <v>2007</v>
      </c>
      <c r="U16" s="3">
        <v>2015</v>
      </c>
      <c r="W16" s="3"/>
      <c r="X16" s="3">
        <v>2000</v>
      </c>
      <c r="Y16" s="3">
        <v>2007</v>
      </c>
      <c r="Z16" s="3">
        <v>2015</v>
      </c>
      <c r="AB16" s="3"/>
      <c r="AC16" s="3">
        <v>2000</v>
      </c>
      <c r="AD16" s="3">
        <v>2007</v>
      </c>
      <c r="AE16" s="3">
        <v>2015</v>
      </c>
      <c r="AG16" s="3"/>
      <c r="AH16" s="3">
        <v>2000</v>
      </c>
      <c r="AI16" s="3">
        <v>2007</v>
      </c>
      <c r="AJ16" s="3">
        <v>2015</v>
      </c>
      <c r="AL16" s="3"/>
      <c r="AM16" s="3">
        <v>2000</v>
      </c>
      <c r="AN16" s="3">
        <v>2007</v>
      </c>
      <c r="AO16" s="3">
        <v>2015</v>
      </c>
      <c r="AQ16" s="3"/>
      <c r="AR16" s="3">
        <v>2000</v>
      </c>
      <c r="AS16" s="3">
        <v>2007</v>
      </c>
      <c r="AT16" s="3">
        <v>2015</v>
      </c>
      <c r="AV16" s="3"/>
      <c r="AW16" s="3">
        <v>2000</v>
      </c>
      <c r="AX16" s="3">
        <v>2007</v>
      </c>
      <c r="AY16" s="3">
        <v>2015</v>
      </c>
      <c r="BA16" s="3"/>
      <c r="BB16" s="3">
        <v>2000</v>
      </c>
      <c r="BC16" s="3">
        <v>2007</v>
      </c>
      <c r="BD16" s="3">
        <v>2015</v>
      </c>
      <c r="BF16" s="3"/>
      <c r="BG16" s="3">
        <v>2000</v>
      </c>
      <c r="BH16" s="3">
        <v>2007</v>
      </c>
      <c r="BI16" s="3">
        <v>2015</v>
      </c>
      <c r="BK16" s="3"/>
      <c r="BL16" s="3">
        <v>2000</v>
      </c>
      <c r="BM16" s="3">
        <v>2007</v>
      </c>
      <c r="BN16" s="3">
        <v>2015</v>
      </c>
      <c r="BP16" s="3"/>
      <c r="BQ16" s="3">
        <v>2000</v>
      </c>
      <c r="BR16" s="3">
        <v>2007</v>
      </c>
      <c r="BS16" s="3">
        <v>2015</v>
      </c>
      <c r="BU16" s="3"/>
      <c r="BV16" s="3">
        <v>2000</v>
      </c>
      <c r="BW16" s="3">
        <v>2007</v>
      </c>
      <c r="BX16" s="3">
        <v>2015</v>
      </c>
    </row>
    <row r="17" spans="2:76">
      <c r="B17" s="3" t="s">
        <v>2</v>
      </c>
      <c r="C17" s="8">
        <f>C16*5</f>
        <v>376.32268799999997</v>
      </c>
      <c r="F17" s="3" t="s">
        <v>5</v>
      </c>
      <c r="G17" s="2">
        <v>0</v>
      </c>
      <c r="H17" s="2">
        <v>0</v>
      </c>
      <c r="I17" s="2">
        <v>51</v>
      </c>
      <c r="L17" s="44" t="s">
        <v>25</v>
      </c>
      <c r="M17" s="45"/>
      <c r="N17" s="45"/>
      <c r="O17" s="46"/>
      <c r="R17" s="3" t="s">
        <v>6</v>
      </c>
      <c r="S17" s="2">
        <v>1.27</v>
      </c>
      <c r="T17" s="2">
        <v>1.43</v>
      </c>
      <c r="U17" s="2" t="s">
        <v>93</v>
      </c>
      <c r="W17" s="3" t="s">
        <v>6</v>
      </c>
      <c r="X17" s="2">
        <v>0.74</v>
      </c>
      <c r="Y17" s="2">
        <v>0.79</v>
      </c>
      <c r="Z17" s="2" t="s">
        <v>93</v>
      </c>
      <c r="AB17" s="3" t="s">
        <v>6</v>
      </c>
      <c r="AC17" s="2">
        <v>4.0000000000000001E-3</v>
      </c>
      <c r="AD17" s="2">
        <v>4.0000000000000001E-3</v>
      </c>
      <c r="AE17" s="2" t="s">
        <v>93</v>
      </c>
      <c r="AG17" s="3" t="s">
        <v>6</v>
      </c>
      <c r="AH17" s="2">
        <v>4.29</v>
      </c>
      <c r="AI17" s="2">
        <v>4.84</v>
      </c>
      <c r="AJ17" s="2" t="s">
        <v>93</v>
      </c>
      <c r="AL17" s="3" t="s">
        <v>6</v>
      </c>
      <c r="AM17" s="2">
        <v>1.97</v>
      </c>
      <c r="AN17" s="2">
        <v>2.11</v>
      </c>
      <c r="AO17" s="2" t="s">
        <v>93</v>
      </c>
      <c r="AQ17" s="3" t="s">
        <v>6</v>
      </c>
      <c r="AR17" s="2">
        <v>0.01</v>
      </c>
      <c r="AS17" s="2">
        <v>0.01</v>
      </c>
      <c r="AT17" s="2" t="s">
        <v>93</v>
      </c>
      <c r="AV17" s="3" t="s">
        <v>6</v>
      </c>
      <c r="AW17" s="2">
        <v>0.9</v>
      </c>
      <c r="AX17" s="2">
        <v>1.02</v>
      </c>
      <c r="AY17" s="2" t="s">
        <v>93</v>
      </c>
      <c r="BA17" s="3" t="s">
        <v>6</v>
      </c>
      <c r="BB17" s="2">
        <v>0.35</v>
      </c>
      <c r="BC17" s="2">
        <v>0.38</v>
      </c>
      <c r="BD17" s="2" t="s">
        <v>93</v>
      </c>
      <c r="BF17" s="3" t="s">
        <v>6</v>
      </c>
      <c r="BG17" s="2">
        <v>5.0000000000000001E-3</v>
      </c>
      <c r="BH17" s="2">
        <v>5.0000000000000001E-3</v>
      </c>
      <c r="BI17" s="2" t="s">
        <v>93</v>
      </c>
      <c r="BK17" s="3" t="s">
        <v>6</v>
      </c>
      <c r="BL17" s="2">
        <f>S17+AH17+AW17</f>
        <v>6.4600000000000009</v>
      </c>
      <c r="BM17" s="2">
        <f t="shared" ref="BM17:BN20" si="7">T17+AI17+AX17</f>
        <v>7.2899999999999991</v>
      </c>
      <c r="BN17" s="2" t="s">
        <v>93</v>
      </c>
      <c r="BP17" s="3" t="s">
        <v>6</v>
      </c>
      <c r="BQ17" s="2">
        <f>X17+AM17+BB17</f>
        <v>3.06</v>
      </c>
      <c r="BR17" s="2">
        <f t="shared" ref="BR17:BS20" si="8">Y17+AN17+BC17</f>
        <v>3.28</v>
      </c>
      <c r="BS17" s="2" t="s">
        <v>93</v>
      </c>
      <c r="BU17" s="3" t="s">
        <v>6</v>
      </c>
      <c r="BV17" s="2">
        <f>AC17+AR17+BG17</f>
        <v>1.9E-2</v>
      </c>
      <c r="BW17" s="2">
        <f t="shared" ref="BW17:BX20" si="9">AD17+AS17+BH17</f>
        <v>1.9E-2</v>
      </c>
      <c r="BX17" s="2" t="s">
        <v>93</v>
      </c>
    </row>
    <row r="18" spans="2:76">
      <c r="B18" s="3" t="s">
        <v>0</v>
      </c>
      <c r="C18" s="8">
        <f>C17*52.14</f>
        <v>19621.464952319999</v>
      </c>
      <c r="I18" s="7"/>
      <c r="L18" s="3"/>
      <c r="M18" s="3" t="s">
        <v>21</v>
      </c>
      <c r="N18" s="3" t="s">
        <v>22</v>
      </c>
      <c r="O18" s="3" t="s">
        <v>23</v>
      </c>
      <c r="R18" s="3" t="s">
        <v>3</v>
      </c>
      <c r="S18" s="2">
        <v>0.42</v>
      </c>
      <c r="T18" s="2">
        <v>0.34</v>
      </c>
      <c r="U18" s="2">
        <v>0.18</v>
      </c>
      <c r="W18" s="3" t="s">
        <v>3</v>
      </c>
      <c r="X18" s="2">
        <v>0.28999999999999998</v>
      </c>
      <c r="Y18" s="2">
        <v>0.22</v>
      </c>
      <c r="Z18" s="2">
        <v>0.11</v>
      </c>
      <c r="AB18" s="3" t="s">
        <v>3</v>
      </c>
      <c r="AC18" s="2">
        <v>3.0000000000000001E-3</v>
      </c>
      <c r="AD18" s="2">
        <v>2E-3</v>
      </c>
      <c r="AE18" s="2">
        <v>1E-3</v>
      </c>
      <c r="AG18" s="3" t="s">
        <v>3</v>
      </c>
      <c r="AH18" s="2">
        <v>1.27</v>
      </c>
      <c r="AI18" s="2">
        <v>1.04</v>
      </c>
      <c r="AJ18" s="2">
        <v>0.56000000000000005</v>
      </c>
      <c r="AL18" s="3" t="s">
        <v>3</v>
      </c>
      <c r="AM18" s="2">
        <v>0.8</v>
      </c>
      <c r="AN18" s="2">
        <v>0.63</v>
      </c>
      <c r="AO18" s="2">
        <v>0.3</v>
      </c>
      <c r="AQ18" s="3" t="s">
        <v>3</v>
      </c>
      <c r="AR18" s="2">
        <v>0.01</v>
      </c>
      <c r="AS18" s="2">
        <v>0</v>
      </c>
      <c r="AT18" s="2">
        <v>0</v>
      </c>
      <c r="AV18" s="3" t="s">
        <v>3</v>
      </c>
      <c r="AW18" s="2">
        <v>0.24</v>
      </c>
      <c r="AX18" s="2">
        <v>0.2</v>
      </c>
      <c r="AY18" s="2">
        <v>0.11</v>
      </c>
      <c r="BA18" s="3" t="s">
        <v>3</v>
      </c>
      <c r="BB18" s="2">
        <v>0.16</v>
      </c>
      <c r="BC18" s="2">
        <v>0.12</v>
      </c>
      <c r="BD18" s="2">
        <v>0.06</v>
      </c>
      <c r="BF18" s="3" t="s">
        <v>3</v>
      </c>
      <c r="BG18" s="2">
        <v>3.0000000000000001E-3</v>
      </c>
      <c r="BH18" s="2">
        <v>2E-3</v>
      </c>
      <c r="BI18" s="2">
        <v>1E-3</v>
      </c>
      <c r="BK18" s="3" t="s">
        <v>3</v>
      </c>
      <c r="BL18" s="2">
        <f t="shared" ref="BL18" si="10">S18+AH18+AW18</f>
        <v>1.93</v>
      </c>
      <c r="BM18" s="2">
        <f t="shared" si="7"/>
        <v>1.58</v>
      </c>
      <c r="BN18" s="2">
        <f t="shared" si="7"/>
        <v>0.85</v>
      </c>
      <c r="BP18" s="3" t="s">
        <v>3</v>
      </c>
      <c r="BQ18" s="2">
        <f t="shared" ref="BQ18" si="11">X18+AM18+BB18</f>
        <v>1.25</v>
      </c>
      <c r="BR18" s="2">
        <f t="shared" si="8"/>
        <v>0.97</v>
      </c>
      <c r="BS18" s="2">
        <f t="shared" si="8"/>
        <v>0.47</v>
      </c>
      <c r="BU18" s="3" t="s">
        <v>3</v>
      </c>
      <c r="BV18" s="2">
        <f t="shared" ref="BV18" si="12">AC18+AR18+BG18</f>
        <v>1.6E-2</v>
      </c>
      <c r="BW18" s="2">
        <f t="shared" si="9"/>
        <v>4.0000000000000001E-3</v>
      </c>
      <c r="BX18" s="2">
        <f t="shared" si="9"/>
        <v>2E-3</v>
      </c>
    </row>
    <row r="19" spans="2:76">
      <c r="B19" s="4" t="s">
        <v>28</v>
      </c>
      <c r="C19" s="2">
        <v>0</v>
      </c>
      <c r="F19" s="39" t="s">
        <v>12</v>
      </c>
      <c r="G19" s="39"/>
      <c r="H19" s="39"/>
      <c r="I19" s="39"/>
      <c r="L19" s="3" t="s">
        <v>6</v>
      </c>
      <c r="M19" s="2">
        <f>N5</f>
        <v>125</v>
      </c>
      <c r="N19" s="8">
        <f>C9</f>
        <v>5917.5846681599996</v>
      </c>
      <c r="O19" s="8">
        <f>N19*17</f>
        <v>100598.93935871999</v>
      </c>
      <c r="R19" s="3" t="s">
        <v>4</v>
      </c>
      <c r="S19" s="2" t="s">
        <v>93</v>
      </c>
      <c r="T19" s="2">
        <v>0.18</v>
      </c>
      <c r="U19" s="2">
        <v>0.55000000000000004</v>
      </c>
      <c r="W19" s="3" t="s">
        <v>4</v>
      </c>
      <c r="X19" s="2" t="s">
        <v>93</v>
      </c>
      <c r="Y19" s="2">
        <v>0.1</v>
      </c>
      <c r="Z19" s="2">
        <v>0.28999999999999998</v>
      </c>
      <c r="AB19" s="3" t="s">
        <v>4</v>
      </c>
      <c r="AC19" s="2" t="s">
        <v>93</v>
      </c>
      <c r="AD19" s="2">
        <v>1E-3</v>
      </c>
      <c r="AE19" s="2">
        <v>4.0000000000000001E-3</v>
      </c>
      <c r="AG19" s="3" t="s">
        <v>4</v>
      </c>
      <c r="AH19" s="2" t="s">
        <v>93</v>
      </c>
      <c r="AI19" s="2">
        <v>0.53</v>
      </c>
      <c r="AJ19" s="2">
        <v>1.67</v>
      </c>
      <c r="AL19" s="3" t="s">
        <v>4</v>
      </c>
      <c r="AM19" s="2" t="s">
        <v>93</v>
      </c>
      <c r="AN19" s="2">
        <v>0.26</v>
      </c>
      <c r="AO19" s="2">
        <v>0.72</v>
      </c>
      <c r="AQ19" s="3" t="s">
        <v>4</v>
      </c>
      <c r="AR19" s="2" t="s">
        <v>93</v>
      </c>
      <c r="AS19" s="2">
        <v>0</v>
      </c>
      <c r="AT19" s="2">
        <v>0.01</v>
      </c>
      <c r="AV19" s="3" t="s">
        <v>4</v>
      </c>
      <c r="AW19" s="2" t="s">
        <v>93</v>
      </c>
      <c r="AX19" s="2">
        <v>0.11</v>
      </c>
      <c r="AY19" s="2">
        <v>0.34</v>
      </c>
      <c r="BA19" s="3" t="s">
        <v>4</v>
      </c>
      <c r="BB19" s="2" t="s">
        <v>93</v>
      </c>
      <c r="BC19" s="2">
        <v>0.05</v>
      </c>
      <c r="BD19" s="2">
        <v>0.13</v>
      </c>
      <c r="BF19" s="3" t="s">
        <v>4</v>
      </c>
      <c r="BG19" s="2" t="s">
        <v>93</v>
      </c>
      <c r="BH19" s="2">
        <v>2E-3</v>
      </c>
      <c r="BI19" s="2">
        <v>5.0000000000000001E-3</v>
      </c>
      <c r="BK19" s="3" t="s">
        <v>4</v>
      </c>
      <c r="BL19" s="2" t="s">
        <v>93</v>
      </c>
      <c r="BM19" s="2">
        <f t="shared" si="7"/>
        <v>0.82</v>
      </c>
      <c r="BN19" s="2">
        <f t="shared" si="7"/>
        <v>2.5599999999999996</v>
      </c>
      <c r="BP19" s="3" t="s">
        <v>4</v>
      </c>
      <c r="BQ19" s="2" t="s">
        <v>93</v>
      </c>
      <c r="BR19" s="2">
        <f t="shared" si="8"/>
        <v>0.41</v>
      </c>
      <c r="BS19" s="2">
        <f t="shared" si="8"/>
        <v>1.1400000000000001</v>
      </c>
      <c r="BU19" s="3" t="s">
        <v>4</v>
      </c>
      <c r="BV19" s="2" t="s">
        <v>93</v>
      </c>
      <c r="BW19" s="2">
        <f t="shared" si="9"/>
        <v>3.0000000000000001E-3</v>
      </c>
      <c r="BX19" s="2">
        <f t="shared" si="9"/>
        <v>1.9E-2</v>
      </c>
    </row>
    <row r="20" spans="2:76">
      <c r="F20" s="3"/>
      <c r="G20" s="3">
        <v>2000</v>
      </c>
      <c r="H20" s="3">
        <v>2007</v>
      </c>
      <c r="I20" s="3">
        <v>2015</v>
      </c>
      <c r="L20" s="3" t="s">
        <v>3</v>
      </c>
      <c r="M20" s="2">
        <f>N6</f>
        <v>65</v>
      </c>
      <c r="N20" s="8">
        <f>C9</f>
        <v>5917.5846681599996</v>
      </c>
      <c r="O20" s="8">
        <f>N20*7</f>
        <v>41423.092677119996</v>
      </c>
      <c r="R20" s="3" t="s">
        <v>5</v>
      </c>
      <c r="S20" s="2" t="s">
        <v>93</v>
      </c>
      <c r="T20" s="2" t="s">
        <v>93</v>
      </c>
      <c r="U20" s="2">
        <v>0.34</v>
      </c>
      <c r="W20" s="3" t="s">
        <v>5</v>
      </c>
      <c r="X20" s="2" t="s">
        <v>93</v>
      </c>
      <c r="Y20" s="2" t="s">
        <v>93</v>
      </c>
      <c r="Z20" s="2">
        <v>0.16</v>
      </c>
      <c r="AB20" s="3" t="s">
        <v>5</v>
      </c>
      <c r="AC20" s="2" t="s">
        <v>93</v>
      </c>
      <c r="AD20" s="2" t="s">
        <v>93</v>
      </c>
      <c r="AE20" s="2">
        <v>3.0000000000000001E-3</v>
      </c>
      <c r="AG20" s="3" t="s">
        <v>5</v>
      </c>
      <c r="AH20" s="2" t="s">
        <v>93</v>
      </c>
      <c r="AI20" s="2" t="s">
        <v>93</v>
      </c>
      <c r="AJ20" s="2">
        <v>1.06</v>
      </c>
      <c r="AL20" s="3" t="s">
        <v>5</v>
      </c>
      <c r="AM20" s="2" t="s">
        <v>93</v>
      </c>
      <c r="AN20" s="2" t="s">
        <v>93</v>
      </c>
      <c r="AO20" s="2">
        <v>0.48</v>
      </c>
      <c r="AQ20" s="3" t="s">
        <v>5</v>
      </c>
      <c r="AR20" s="2" t="s">
        <v>93</v>
      </c>
      <c r="AS20" s="2" t="s">
        <v>93</v>
      </c>
      <c r="AT20" s="2">
        <v>0.01</v>
      </c>
      <c r="AV20" s="3" t="s">
        <v>5</v>
      </c>
      <c r="AW20" s="2" t="s">
        <v>93</v>
      </c>
      <c r="AX20" s="2" t="s">
        <v>93</v>
      </c>
      <c r="AY20" s="2">
        <v>0.21</v>
      </c>
      <c r="BA20" s="3" t="s">
        <v>5</v>
      </c>
      <c r="BB20" s="2" t="s">
        <v>93</v>
      </c>
      <c r="BC20" s="2" t="s">
        <v>93</v>
      </c>
      <c r="BD20" s="2">
        <v>0.11</v>
      </c>
      <c r="BF20" s="3" t="s">
        <v>5</v>
      </c>
      <c r="BG20" s="2" t="s">
        <v>93</v>
      </c>
      <c r="BH20" s="2" t="s">
        <v>93</v>
      </c>
      <c r="BI20" s="2">
        <v>4.0000000000000001E-3</v>
      </c>
      <c r="BK20" s="3" t="s">
        <v>5</v>
      </c>
      <c r="BL20" s="2" t="s">
        <v>93</v>
      </c>
      <c r="BM20" s="2" t="s">
        <v>93</v>
      </c>
      <c r="BN20" s="2">
        <f t="shared" si="7"/>
        <v>1.61</v>
      </c>
      <c r="BP20" s="3" t="s">
        <v>5</v>
      </c>
      <c r="BQ20" s="2" t="s">
        <v>93</v>
      </c>
      <c r="BR20" s="2" t="s">
        <v>93</v>
      </c>
      <c r="BS20" s="2">
        <f t="shared" si="8"/>
        <v>0.75</v>
      </c>
      <c r="BU20" s="3" t="s">
        <v>5</v>
      </c>
      <c r="BV20" s="2" t="s">
        <v>93</v>
      </c>
      <c r="BW20" s="2" t="s">
        <v>93</v>
      </c>
      <c r="BX20" s="2">
        <f t="shared" si="9"/>
        <v>1.7000000000000001E-2</v>
      </c>
    </row>
    <row r="21" spans="2:76">
      <c r="B21" s="39" t="s">
        <v>27</v>
      </c>
      <c r="C21" s="39"/>
      <c r="F21" s="3" t="s">
        <v>6</v>
      </c>
      <c r="G21" s="2">
        <v>41</v>
      </c>
      <c r="H21" s="2">
        <v>41</v>
      </c>
      <c r="I21" s="2">
        <v>0</v>
      </c>
      <c r="L21" s="3" t="s">
        <v>4</v>
      </c>
      <c r="M21" s="2">
        <f>N7</f>
        <v>49</v>
      </c>
      <c r="N21" s="8">
        <f>C9</f>
        <v>5917.5846681599996</v>
      </c>
      <c r="O21" s="8">
        <f>N21*1</f>
        <v>5917.5846681599996</v>
      </c>
      <c r="R21" s="4" t="s">
        <v>8</v>
      </c>
      <c r="S21" s="2">
        <f>SUM(S17:S20)</f>
        <v>1.69</v>
      </c>
      <c r="T21" s="2">
        <f>SUM(T17:T20)</f>
        <v>1.95</v>
      </c>
      <c r="U21" s="2">
        <f>SUM(U17:U20)</f>
        <v>1.07</v>
      </c>
      <c r="W21" s="4" t="s">
        <v>8</v>
      </c>
      <c r="X21" s="2">
        <f>SUM(X17:X20)</f>
        <v>1.03</v>
      </c>
      <c r="Y21" s="2">
        <f>SUM(Y17:Y20)</f>
        <v>1.1100000000000001</v>
      </c>
      <c r="Z21" s="2">
        <f>SUM(Z17:Z20)</f>
        <v>0.55999999999999994</v>
      </c>
      <c r="AB21" s="4" t="s">
        <v>8</v>
      </c>
      <c r="AC21" s="2">
        <f>SUM(AC17:AC20)</f>
        <v>7.0000000000000001E-3</v>
      </c>
      <c r="AD21" s="2">
        <f>SUM(AD17:AD20)</f>
        <v>7.0000000000000001E-3</v>
      </c>
      <c r="AE21" s="2">
        <f>SUM(AE17:AE20)</f>
        <v>8.0000000000000002E-3</v>
      </c>
      <c r="AG21" s="4" t="s">
        <v>8</v>
      </c>
      <c r="AH21" s="2">
        <f>SUM(AH17:AH20)</f>
        <v>5.5600000000000005</v>
      </c>
      <c r="AI21" s="2">
        <f>SUM(AI17:AI20)</f>
        <v>6.41</v>
      </c>
      <c r="AJ21" s="2">
        <f>SUM(AJ17:AJ20)</f>
        <v>3.29</v>
      </c>
      <c r="AL21" s="4" t="s">
        <v>8</v>
      </c>
      <c r="AM21" s="2">
        <f>SUM(AM17:AM20)</f>
        <v>2.77</v>
      </c>
      <c r="AN21" s="2">
        <f>SUM(AN17:AN20)</f>
        <v>3</v>
      </c>
      <c r="AO21" s="2">
        <f>SUM(AO17:AO20)</f>
        <v>1.5</v>
      </c>
      <c r="AQ21" s="4" t="s">
        <v>8</v>
      </c>
      <c r="AR21" s="2">
        <f>SUM(AR17:AR20)</f>
        <v>0.02</v>
      </c>
      <c r="AS21" s="2">
        <f>SUM(AS17:AS20)</f>
        <v>0.01</v>
      </c>
      <c r="AT21" s="2">
        <f>SUM(AT17:AT20)</f>
        <v>0.02</v>
      </c>
      <c r="AV21" s="4" t="s">
        <v>8</v>
      </c>
      <c r="AW21" s="2">
        <f>SUM(AW17:AW20)</f>
        <v>1.1400000000000001</v>
      </c>
      <c r="AX21" s="2">
        <f>SUM(AX17:AX20)</f>
        <v>1.33</v>
      </c>
      <c r="AY21" s="2">
        <f>SUM(AY17:AY20)</f>
        <v>0.66</v>
      </c>
      <c r="BA21" s="4" t="s">
        <v>8</v>
      </c>
      <c r="BB21" s="2">
        <f>SUM(BB17:BB20)</f>
        <v>0.51</v>
      </c>
      <c r="BC21" s="2">
        <f>SUM(BC17:BC20)</f>
        <v>0.55000000000000004</v>
      </c>
      <c r="BD21" s="2">
        <f>SUM(BD17:BD20)</f>
        <v>0.3</v>
      </c>
      <c r="BF21" s="4" t="s">
        <v>8</v>
      </c>
      <c r="BG21" s="2">
        <f>SUM(BG17:BG20)</f>
        <v>8.0000000000000002E-3</v>
      </c>
      <c r="BH21" s="2">
        <f>SUM(BH17:BH20)</f>
        <v>9.0000000000000011E-3</v>
      </c>
      <c r="BI21" s="2">
        <f>SUM(BI17:BI20)</f>
        <v>0.01</v>
      </c>
      <c r="BK21" s="4" t="s">
        <v>8</v>
      </c>
      <c r="BL21" s="2">
        <f>SUM(BL17:BL20)</f>
        <v>8.39</v>
      </c>
      <c r="BM21" s="2">
        <f>SUM(BM17:BM20)</f>
        <v>9.69</v>
      </c>
      <c r="BN21" s="2">
        <f>SUM(BN17:BN20)</f>
        <v>5.0199999999999996</v>
      </c>
      <c r="BP21" s="4" t="s">
        <v>8</v>
      </c>
      <c r="BQ21" s="2">
        <f>SUM(BQ17:BQ20)</f>
        <v>4.3100000000000005</v>
      </c>
      <c r="BR21" s="2">
        <f>SUM(BR17:BR20)</f>
        <v>4.66</v>
      </c>
      <c r="BS21" s="2">
        <f>SUM(BS17:BS20)</f>
        <v>2.3600000000000003</v>
      </c>
      <c r="BU21" s="4" t="s">
        <v>8</v>
      </c>
      <c r="BV21" s="2">
        <f>SUM(BV17:BV20)</f>
        <v>3.5000000000000003E-2</v>
      </c>
      <c r="BW21" s="2">
        <f>SUM(BW17:BW20)</f>
        <v>2.5999999999999999E-2</v>
      </c>
      <c r="BX21" s="2">
        <f>SUM(BX17:BX20)</f>
        <v>3.7999999999999999E-2</v>
      </c>
    </row>
    <row r="22" spans="2:76">
      <c r="B22" s="3" t="s">
        <v>13</v>
      </c>
      <c r="C22" s="8">
        <v>4.6079999999999997</v>
      </c>
      <c r="F22" s="3" t="s">
        <v>3</v>
      </c>
      <c r="G22" s="2">
        <v>9</v>
      </c>
      <c r="H22" s="2">
        <v>9</v>
      </c>
      <c r="I22" s="2">
        <v>31</v>
      </c>
    </row>
    <row r="23" spans="2:76">
      <c r="B23" s="3" t="s">
        <v>17</v>
      </c>
      <c r="C23" s="8">
        <v>0.27</v>
      </c>
      <c r="F23" s="3" t="s">
        <v>4</v>
      </c>
      <c r="G23" s="2">
        <v>0</v>
      </c>
      <c r="H23" s="2">
        <v>8</v>
      </c>
      <c r="I23" s="2">
        <v>23</v>
      </c>
      <c r="L23" s="44" t="s">
        <v>26</v>
      </c>
      <c r="M23" s="45"/>
      <c r="N23" s="45"/>
      <c r="O23" s="46"/>
      <c r="R23" s="39" t="s">
        <v>40</v>
      </c>
      <c r="S23" s="39"/>
      <c r="T23" s="39"/>
      <c r="U23" s="39"/>
      <c r="W23" s="39" t="s">
        <v>48</v>
      </c>
      <c r="X23" s="39"/>
      <c r="Y23" s="39"/>
      <c r="Z23" s="39"/>
      <c r="AB23" s="39" t="s">
        <v>59</v>
      </c>
      <c r="AC23" s="39"/>
      <c r="AD23" s="39"/>
      <c r="AE23" s="39"/>
      <c r="AG23" s="39" t="s">
        <v>40</v>
      </c>
      <c r="AH23" s="39"/>
      <c r="AI23" s="39"/>
      <c r="AJ23" s="39"/>
      <c r="AL23" s="39" t="s">
        <v>48</v>
      </c>
      <c r="AM23" s="39"/>
      <c r="AN23" s="39"/>
      <c r="AO23" s="39"/>
      <c r="AQ23" s="39" t="s">
        <v>59</v>
      </c>
      <c r="AR23" s="39"/>
      <c r="AS23" s="39"/>
      <c r="AT23" s="39"/>
      <c r="AV23" s="39" t="s">
        <v>40</v>
      </c>
      <c r="AW23" s="39"/>
      <c r="AX23" s="39"/>
      <c r="AY23" s="39"/>
      <c r="BA23" s="39" t="s">
        <v>48</v>
      </c>
      <c r="BB23" s="39"/>
      <c r="BC23" s="39"/>
      <c r="BD23" s="39"/>
      <c r="BF23" s="39" t="s">
        <v>59</v>
      </c>
      <c r="BG23" s="39"/>
      <c r="BH23" s="39"/>
      <c r="BI23" s="39"/>
      <c r="BK23" s="44" t="s">
        <v>40</v>
      </c>
      <c r="BL23" s="45"/>
      <c r="BM23" s="45"/>
      <c r="BN23" s="46"/>
      <c r="BP23" s="44" t="s">
        <v>48</v>
      </c>
      <c r="BQ23" s="45"/>
      <c r="BR23" s="45"/>
      <c r="BS23" s="46"/>
      <c r="BU23" s="44" t="s">
        <v>59</v>
      </c>
      <c r="BV23" s="45"/>
      <c r="BW23" s="45"/>
      <c r="BX23" s="46"/>
    </row>
    <row r="24" spans="2:76">
      <c r="B24" s="3" t="s">
        <v>16</v>
      </c>
      <c r="C24" s="8">
        <v>4.6666999999999996</v>
      </c>
      <c r="F24" s="3" t="s">
        <v>5</v>
      </c>
      <c r="G24" s="2">
        <v>0</v>
      </c>
      <c r="H24" s="2">
        <v>0</v>
      </c>
      <c r="I24" s="2">
        <v>11</v>
      </c>
      <c r="L24" s="3"/>
      <c r="M24" s="3" t="s">
        <v>21</v>
      </c>
      <c r="N24" s="3" t="s">
        <v>22</v>
      </c>
      <c r="O24" s="3" t="s">
        <v>23</v>
      </c>
      <c r="R24" s="3"/>
      <c r="S24" s="3">
        <v>2000</v>
      </c>
      <c r="T24" s="3">
        <v>2007</v>
      </c>
      <c r="U24" s="3">
        <v>2015</v>
      </c>
      <c r="W24" s="3"/>
      <c r="X24" s="3">
        <v>2000</v>
      </c>
      <c r="Y24" s="3">
        <v>2007</v>
      </c>
      <c r="Z24" s="3">
        <v>2015</v>
      </c>
      <c r="AB24" s="3"/>
      <c r="AC24" s="3">
        <v>2000</v>
      </c>
      <c r="AD24" s="3">
        <v>2007</v>
      </c>
      <c r="AE24" s="3">
        <v>2015</v>
      </c>
      <c r="AG24" s="3"/>
      <c r="AH24" s="3">
        <v>2000</v>
      </c>
      <c r="AI24" s="3">
        <v>2007</v>
      </c>
      <c r="AJ24" s="3">
        <v>2015</v>
      </c>
      <c r="AL24" s="3"/>
      <c r="AM24" s="3">
        <v>2000</v>
      </c>
      <c r="AN24" s="3">
        <v>2007</v>
      </c>
      <c r="AO24" s="3">
        <v>2015</v>
      </c>
      <c r="AQ24" s="3"/>
      <c r="AR24" s="3">
        <v>2000</v>
      </c>
      <c r="AS24" s="3">
        <v>2007</v>
      </c>
      <c r="AT24" s="3">
        <v>2015</v>
      </c>
      <c r="AV24" s="3"/>
      <c r="AW24" s="3">
        <v>2000</v>
      </c>
      <c r="AX24" s="3">
        <v>2007</v>
      </c>
      <c r="AY24" s="3">
        <v>2015</v>
      </c>
      <c r="BA24" s="3"/>
      <c r="BB24" s="3">
        <v>2000</v>
      </c>
      <c r="BC24" s="3">
        <v>2007</v>
      </c>
      <c r="BD24" s="3">
        <v>2015</v>
      </c>
      <c r="BF24" s="3"/>
      <c r="BG24" s="3">
        <v>2000</v>
      </c>
      <c r="BH24" s="3">
        <v>2007</v>
      </c>
      <c r="BI24" s="3">
        <v>2015</v>
      </c>
      <c r="BK24" s="3"/>
      <c r="BL24" s="3">
        <v>2000</v>
      </c>
      <c r="BM24" s="3">
        <v>2007</v>
      </c>
      <c r="BN24" s="3">
        <v>2015</v>
      </c>
      <c r="BP24" s="3"/>
      <c r="BQ24" s="3">
        <v>2000</v>
      </c>
      <c r="BR24" s="3">
        <v>2007</v>
      </c>
      <c r="BS24" s="3">
        <v>2015</v>
      </c>
      <c r="BU24" s="3"/>
      <c r="BV24" s="3">
        <v>2000</v>
      </c>
      <c r="BW24" s="3">
        <v>2007</v>
      </c>
      <c r="BX24" s="3">
        <v>2015</v>
      </c>
    </row>
    <row r="25" spans="2:76">
      <c r="B25" s="3" t="s">
        <v>1</v>
      </c>
      <c r="C25" s="8">
        <f>C24*C22</f>
        <v>21.504153599999995</v>
      </c>
      <c r="L25" s="3" t="s">
        <v>3</v>
      </c>
      <c r="M25" s="2">
        <f>O6</f>
        <v>31</v>
      </c>
      <c r="N25" s="8">
        <f>C9</f>
        <v>5917.5846681599996</v>
      </c>
      <c r="O25" s="8">
        <f>N25*15</f>
        <v>88763.7700224</v>
      </c>
      <c r="R25" s="3" t="s">
        <v>6</v>
      </c>
      <c r="S25" s="2">
        <v>1.1499999999999999</v>
      </c>
      <c r="T25" s="2">
        <v>1.3</v>
      </c>
      <c r="U25" s="2" t="s">
        <v>93</v>
      </c>
      <c r="W25" s="3" t="s">
        <v>6</v>
      </c>
      <c r="X25" s="2">
        <v>0.77</v>
      </c>
      <c r="Y25" s="2">
        <v>0.83</v>
      </c>
      <c r="Z25" s="2" t="s">
        <v>93</v>
      </c>
      <c r="AB25" s="3" t="s">
        <v>6</v>
      </c>
      <c r="AC25" s="2">
        <v>0.96</v>
      </c>
      <c r="AD25" s="2">
        <v>1.05</v>
      </c>
      <c r="AE25" s="2" t="s">
        <v>93</v>
      </c>
      <c r="AG25" s="3" t="s">
        <v>6</v>
      </c>
      <c r="AH25" s="2">
        <v>3.89</v>
      </c>
      <c r="AI25" s="2">
        <v>4.41</v>
      </c>
      <c r="AJ25" s="2" t="s">
        <v>93</v>
      </c>
      <c r="AL25" s="3" t="s">
        <v>6</v>
      </c>
      <c r="AM25" s="2">
        <v>2.08</v>
      </c>
      <c r="AN25" s="2">
        <v>2.23</v>
      </c>
      <c r="AO25" s="2" t="s">
        <v>93</v>
      </c>
      <c r="AQ25" s="3" t="s">
        <v>6</v>
      </c>
      <c r="AR25" s="2">
        <v>3.18</v>
      </c>
      <c r="AS25" s="2">
        <v>3.46</v>
      </c>
      <c r="AT25" s="2" t="s">
        <v>93</v>
      </c>
      <c r="AV25" s="3" t="s">
        <v>6</v>
      </c>
      <c r="AW25" s="2">
        <v>0.79</v>
      </c>
      <c r="AX25" s="2">
        <v>0.89</v>
      </c>
      <c r="AY25" s="2" t="s">
        <v>93</v>
      </c>
      <c r="BA25" s="3" t="s">
        <v>6</v>
      </c>
      <c r="BB25" s="2">
        <v>0.38</v>
      </c>
      <c r="BC25" s="2">
        <v>0.41</v>
      </c>
      <c r="BD25" s="2" t="s">
        <v>93</v>
      </c>
      <c r="BF25" s="3" t="s">
        <v>6</v>
      </c>
      <c r="BG25" s="2">
        <v>0.91</v>
      </c>
      <c r="BH25" s="2">
        <v>0.99</v>
      </c>
      <c r="BI25" s="2" t="s">
        <v>93</v>
      </c>
      <c r="BK25" s="3" t="s">
        <v>6</v>
      </c>
      <c r="BL25" s="2">
        <f>S25+AH25+AW25</f>
        <v>5.83</v>
      </c>
      <c r="BM25" s="2">
        <f t="shared" ref="BM25:BN28" si="13">T25+AI25+AX25</f>
        <v>6.6</v>
      </c>
      <c r="BN25" s="2" t="s">
        <v>93</v>
      </c>
      <c r="BP25" s="3" t="s">
        <v>6</v>
      </c>
      <c r="BQ25" s="2">
        <f>X25+AM25+BB25</f>
        <v>3.23</v>
      </c>
      <c r="BR25" s="2">
        <f t="shared" ref="BR25:BS28" si="14">Y25+AN25+BC25</f>
        <v>3.47</v>
      </c>
      <c r="BS25" s="2" t="s">
        <v>93</v>
      </c>
      <c r="BU25" s="3" t="s">
        <v>6</v>
      </c>
      <c r="BV25" s="2">
        <f>AC25+AR25+BG25</f>
        <v>5.0500000000000007</v>
      </c>
      <c r="BW25" s="2">
        <f t="shared" ref="BW25:BX28" si="15">AD25+AS25+BH25</f>
        <v>5.5</v>
      </c>
      <c r="BX25" s="2" t="s">
        <v>93</v>
      </c>
    </row>
    <row r="26" spans="2:76">
      <c r="B26" s="3" t="s">
        <v>2</v>
      </c>
      <c r="C26" s="8">
        <f>C25*5</f>
        <v>107.52076799999998</v>
      </c>
      <c r="L26" s="3" t="s">
        <v>4</v>
      </c>
      <c r="M26" s="2">
        <f>O7</f>
        <v>136</v>
      </c>
      <c r="N26" s="8">
        <f>C9</f>
        <v>5917.5846681599996</v>
      </c>
      <c r="O26" s="8">
        <f>N26*8</f>
        <v>47340.677345279997</v>
      </c>
      <c r="R26" s="3" t="s">
        <v>3</v>
      </c>
      <c r="S26" s="2">
        <v>0.33</v>
      </c>
      <c r="T26" s="2">
        <v>0.28000000000000003</v>
      </c>
      <c r="U26" s="2">
        <v>0.15</v>
      </c>
      <c r="W26" s="3" t="s">
        <v>3</v>
      </c>
      <c r="X26" s="2">
        <v>0.31</v>
      </c>
      <c r="Y26" s="2">
        <v>0.24</v>
      </c>
      <c r="Z26" s="2">
        <v>0.12</v>
      </c>
      <c r="AB26" s="3" t="s">
        <v>3</v>
      </c>
      <c r="AC26" s="2">
        <v>0.69</v>
      </c>
      <c r="AD26" s="2">
        <v>0.54</v>
      </c>
      <c r="AE26" s="2">
        <v>0.26</v>
      </c>
      <c r="AG26" s="3" t="s">
        <v>3</v>
      </c>
      <c r="AH26" s="2">
        <v>0.99</v>
      </c>
      <c r="AI26" s="2">
        <v>0.82</v>
      </c>
      <c r="AJ26" s="2">
        <v>0.46</v>
      </c>
      <c r="AL26" s="3" t="s">
        <v>3</v>
      </c>
      <c r="AM26" s="2">
        <v>0.88</v>
      </c>
      <c r="AN26" s="2">
        <v>0.69</v>
      </c>
      <c r="AO26" s="2">
        <v>0.33</v>
      </c>
      <c r="AQ26" s="3" t="s">
        <v>3</v>
      </c>
      <c r="AR26" s="2">
        <v>2.27</v>
      </c>
      <c r="AS26" s="2">
        <v>1.8</v>
      </c>
      <c r="AT26" s="2">
        <v>0.86</v>
      </c>
      <c r="AV26" s="3" t="s">
        <v>3</v>
      </c>
      <c r="AW26" s="2">
        <v>0.16</v>
      </c>
      <c r="AX26" s="2">
        <v>0.13</v>
      </c>
      <c r="AY26" s="2">
        <v>0.08</v>
      </c>
      <c r="BA26" s="3" t="s">
        <v>3</v>
      </c>
      <c r="BB26" s="2">
        <v>0.18</v>
      </c>
      <c r="BC26" s="2">
        <v>0.14000000000000001</v>
      </c>
      <c r="BD26" s="2">
        <v>0.06</v>
      </c>
      <c r="BF26" s="3" t="s">
        <v>3</v>
      </c>
      <c r="BG26" s="2">
        <v>0.65</v>
      </c>
      <c r="BH26" s="2">
        <v>0.52</v>
      </c>
      <c r="BI26" s="2">
        <v>0.25</v>
      </c>
      <c r="BK26" s="3" t="s">
        <v>3</v>
      </c>
      <c r="BL26" s="2">
        <f t="shared" ref="BL26" si="16">S26+AH26+AW26</f>
        <v>1.48</v>
      </c>
      <c r="BM26" s="2">
        <f t="shared" si="13"/>
        <v>1.23</v>
      </c>
      <c r="BN26" s="2">
        <f t="shared" si="13"/>
        <v>0.69</v>
      </c>
      <c r="BP26" s="3" t="s">
        <v>3</v>
      </c>
      <c r="BQ26" s="2">
        <f t="shared" ref="BQ26" si="17">X26+AM26+BB26</f>
        <v>1.3699999999999999</v>
      </c>
      <c r="BR26" s="2">
        <f t="shared" si="14"/>
        <v>1.0699999999999998</v>
      </c>
      <c r="BS26" s="2">
        <f t="shared" si="14"/>
        <v>0.51</v>
      </c>
      <c r="BU26" s="3" t="s">
        <v>3</v>
      </c>
      <c r="BV26" s="2">
        <f t="shared" ref="BV26" si="18">AC26+AR26+BG26</f>
        <v>3.61</v>
      </c>
      <c r="BW26" s="2">
        <f t="shared" si="15"/>
        <v>2.86</v>
      </c>
      <c r="BX26" s="2">
        <f t="shared" si="15"/>
        <v>1.37</v>
      </c>
    </row>
    <row r="27" spans="2:76">
      <c r="B27" s="3" t="s">
        <v>0</v>
      </c>
      <c r="C27" s="8">
        <f>C26*52.14</f>
        <v>5606.1328435199985</v>
      </c>
      <c r="L27" s="3" t="s">
        <v>5</v>
      </c>
      <c r="M27" s="2">
        <f>O8</f>
        <v>97</v>
      </c>
      <c r="N27" s="8">
        <f>C9</f>
        <v>5917.5846681599996</v>
      </c>
      <c r="O27" s="8">
        <f>N27*5</f>
        <v>29587.9233408</v>
      </c>
      <c r="R27" s="3" t="s">
        <v>4</v>
      </c>
      <c r="S27" s="2" t="s">
        <v>93</v>
      </c>
      <c r="T27" s="2">
        <v>0.14000000000000001</v>
      </c>
      <c r="U27" s="2">
        <v>0.46</v>
      </c>
      <c r="W27" s="3" t="s">
        <v>4</v>
      </c>
      <c r="X27" s="2" t="s">
        <v>93</v>
      </c>
      <c r="Y27" s="2">
        <v>0.12</v>
      </c>
      <c r="Z27" s="2">
        <v>0.33</v>
      </c>
      <c r="AB27" s="3" t="s">
        <v>4</v>
      </c>
      <c r="AC27" s="2" t="s">
        <v>93</v>
      </c>
      <c r="AD27" s="2">
        <v>0.41</v>
      </c>
      <c r="AE27" s="2">
        <v>1.1399999999999999</v>
      </c>
      <c r="AG27" s="3" t="s">
        <v>4</v>
      </c>
      <c r="AH27" s="2" t="s">
        <v>93</v>
      </c>
      <c r="AI27" s="2">
        <v>0.42</v>
      </c>
      <c r="AJ27" s="2">
        <v>1.37</v>
      </c>
      <c r="AL27" s="3" t="s">
        <v>4</v>
      </c>
      <c r="AM27" s="2" t="s">
        <v>93</v>
      </c>
      <c r="AN27" s="2">
        <v>0.31</v>
      </c>
      <c r="AO27" s="2">
        <v>0.85</v>
      </c>
      <c r="AQ27" s="3" t="s">
        <v>4</v>
      </c>
      <c r="AR27" s="2" t="s">
        <v>93</v>
      </c>
      <c r="AS27" s="2">
        <v>1.36</v>
      </c>
      <c r="AT27" s="2">
        <v>3.76</v>
      </c>
      <c r="AV27" s="3" t="s">
        <v>4</v>
      </c>
      <c r="AW27" s="2" t="s">
        <v>93</v>
      </c>
      <c r="AX27" s="2">
        <v>0.08</v>
      </c>
      <c r="AY27" s="2">
        <v>0.25</v>
      </c>
      <c r="BA27" s="3" t="s">
        <v>4</v>
      </c>
      <c r="BB27" s="2" t="s">
        <v>93</v>
      </c>
      <c r="BC27" s="2">
        <v>0.06</v>
      </c>
      <c r="BD27" s="2">
        <v>0.17</v>
      </c>
      <c r="BF27" s="3" t="s">
        <v>4</v>
      </c>
      <c r="BG27" s="2" t="s">
        <v>93</v>
      </c>
      <c r="BH27" s="2">
        <v>0.39</v>
      </c>
      <c r="BI27" s="2">
        <v>1.08</v>
      </c>
      <c r="BK27" s="3" t="s">
        <v>4</v>
      </c>
      <c r="BL27" s="2" t="s">
        <v>93</v>
      </c>
      <c r="BM27" s="2">
        <f t="shared" si="13"/>
        <v>0.64</v>
      </c>
      <c r="BN27" s="2">
        <f t="shared" si="13"/>
        <v>2.08</v>
      </c>
      <c r="BP27" s="3" t="s">
        <v>4</v>
      </c>
      <c r="BQ27" s="2" t="s">
        <v>93</v>
      </c>
      <c r="BR27" s="2">
        <f t="shared" si="14"/>
        <v>0.49</v>
      </c>
      <c r="BS27" s="2">
        <f t="shared" si="14"/>
        <v>1.3499999999999999</v>
      </c>
      <c r="BU27" s="3" t="s">
        <v>4</v>
      </c>
      <c r="BV27" s="2" t="s">
        <v>93</v>
      </c>
      <c r="BW27" s="2">
        <f t="shared" si="15"/>
        <v>2.16</v>
      </c>
      <c r="BX27" s="2">
        <f t="shared" si="15"/>
        <v>5.9799999999999995</v>
      </c>
    </row>
    <row r="28" spans="2:76">
      <c r="B28" s="4" t="s">
        <v>28</v>
      </c>
      <c r="C28" s="2" t="s">
        <v>36</v>
      </c>
      <c r="R28" s="3" t="s">
        <v>5</v>
      </c>
      <c r="S28" s="2" t="s">
        <v>93</v>
      </c>
      <c r="T28" s="2" t="s">
        <v>93</v>
      </c>
      <c r="U28" s="2">
        <v>0.28000000000000003</v>
      </c>
      <c r="W28" s="3" t="s">
        <v>5</v>
      </c>
      <c r="X28" s="2" t="s">
        <v>93</v>
      </c>
      <c r="Y28" s="2" t="s">
        <v>93</v>
      </c>
      <c r="Z28" s="2">
        <v>0.19</v>
      </c>
      <c r="AB28" s="3" t="s">
        <v>5</v>
      </c>
      <c r="AC28" s="2" t="s">
        <v>93</v>
      </c>
      <c r="AD28" s="2" t="s">
        <v>93</v>
      </c>
      <c r="AE28" s="2">
        <v>0.81</v>
      </c>
      <c r="AG28" s="3" t="s">
        <v>5</v>
      </c>
      <c r="AH28" s="2" t="s">
        <v>93</v>
      </c>
      <c r="AI28" s="2" t="s">
        <v>93</v>
      </c>
      <c r="AJ28" s="2">
        <v>0.86</v>
      </c>
      <c r="AL28" s="3" t="s">
        <v>5</v>
      </c>
      <c r="AM28" s="2" t="s">
        <v>93</v>
      </c>
      <c r="AN28" s="2" t="s">
        <v>93</v>
      </c>
      <c r="AO28" s="2">
        <v>0.57999999999999996</v>
      </c>
      <c r="AQ28" s="3" t="s">
        <v>5</v>
      </c>
      <c r="AR28" s="2" t="s">
        <v>93</v>
      </c>
      <c r="AS28" s="2" t="s">
        <v>93</v>
      </c>
      <c r="AT28" s="2">
        <v>2.68</v>
      </c>
      <c r="AV28" s="3" t="s">
        <v>5</v>
      </c>
      <c r="AW28" s="2" t="s">
        <v>93</v>
      </c>
      <c r="AX28" s="2" t="s">
        <v>93</v>
      </c>
      <c r="AY28" s="2">
        <v>0.16</v>
      </c>
      <c r="BA28" s="3" t="s">
        <v>5</v>
      </c>
      <c r="BB28" s="2" t="s">
        <v>93</v>
      </c>
      <c r="BC28" s="2" t="s">
        <v>93</v>
      </c>
      <c r="BD28" s="2">
        <v>0.14000000000000001</v>
      </c>
      <c r="BF28" s="3" t="s">
        <v>5</v>
      </c>
      <c r="BG28" s="2" t="s">
        <v>93</v>
      </c>
      <c r="BH28" s="2" t="s">
        <v>93</v>
      </c>
      <c r="BI28" s="2">
        <v>0.77</v>
      </c>
      <c r="BK28" s="3" t="s">
        <v>5</v>
      </c>
      <c r="BL28" s="2" t="s">
        <v>93</v>
      </c>
      <c r="BM28" s="2" t="s">
        <v>93</v>
      </c>
      <c r="BN28" s="2">
        <f t="shared" si="13"/>
        <v>1.3</v>
      </c>
      <c r="BP28" s="3" t="s">
        <v>5</v>
      </c>
      <c r="BQ28" s="2" t="s">
        <v>93</v>
      </c>
      <c r="BR28" s="2" t="s">
        <v>93</v>
      </c>
      <c r="BS28" s="2">
        <f t="shared" si="14"/>
        <v>0.91</v>
      </c>
      <c r="BU28" s="3" t="s">
        <v>5</v>
      </c>
      <c r="BV28" s="2" t="s">
        <v>93</v>
      </c>
      <c r="BW28" s="2" t="s">
        <v>93</v>
      </c>
      <c r="BX28" s="2">
        <f t="shared" si="15"/>
        <v>4.26</v>
      </c>
    </row>
    <row r="29" spans="2:76">
      <c r="L29" s="50" t="s">
        <v>32</v>
      </c>
      <c r="M29" s="50"/>
      <c r="N29" s="50"/>
      <c r="O29" s="50"/>
      <c r="R29" s="4" t="s">
        <v>8</v>
      </c>
      <c r="S29" s="2">
        <f>SUM(S25:S28)</f>
        <v>1.48</v>
      </c>
      <c r="T29" s="2">
        <f>SUM(T25:T28)</f>
        <v>1.7200000000000002</v>
      </c>
      <c r="U29" s="2">
        <f>SUM(U25:U28)</f>
        <v>0.89</v>
      </c>
      <c r="W29" s="4" t="s">
        <v>8</v>
      </c>
      <c r="X29" s="2">
        <f>SUM(X25:X28)</f>
        <v>1.08</v>
      </c>
      <c r="Y29" s="2">
        <f>SUM(Y25:Y28)</f>
        <v>1.19</v>
      </c>
      <c r="Z29" s="2">
        <f>SUM(Z25:Z28)</f>
        <v>0.64</v>
      </c>
      <c r="AB29" s="4" t="s">
        <v>8</v>
      </c>
      <c r="AC29" s="2">
        <f>SUM(AC25:AC28)</f>
        <v>1.65</v>
      </c>
      <c r="AD29" s="2">
        <f>SUM(AD25:AD28)</f>
        <v>2</v>
      </c>
      <c r="AE29" s="2">
        <f>SUM(AE25:AE28)</f>
        <v>2.21</v>
      </c>
      <c r="AG29" s="4" t="s">
        <v>8</v>
      </c>
      <c r="AH29" s="2">
        <f>SUM(AH25:AH28)</f>
        <v>4.88</v>
      </c>
      <c r="AI29" s="2">
        <f>SUM(AI25:AI28)</f>
        <v>5.65</v>
      </c>
      <c r="AJ29" s="2">
        <f>SUM(AJ25:AJ28)</f>
        <v>2.69</v>
      </c>
      <c r="AL29" s="4" t="s">
        <v>8</v>
      </c>
      <c r="AM29" s="2">
        <f>SUM(AM25:AM28)</f>
        <v>2.96</v>
      </c>
      <c r="AN29" s="2">
        <f>SUM(AN25:AN28)</f>
        <v>3.23</v>
      </c>
      <c r="AO29" s="2">
        <f>SUM(AO25:AO28)</f>
        <v>1.7599999999999998</v>
      </c>
      <c r="AQ29" s="4" t="s">
        <v>8</v>
      </c>
      <c r="AR29" s="2">
        <f>SUM(AR25:AR28)</f>
        <v>5.45</v>
      </c>
      <c r="AS29" s="2">
        <f>SUM(AS25:AS28)</f>
        <v>6.62</v>
      </c>
      <c r="AT29" s="2">
        <f>SUM(AT25:AT28)</f>
        <v>7.3000000000000007</v>
      </c>
      <c r="AV29" s="4" t="s">
        <v>8</v>
      </c>
      <c r="AW29" s="2">
        <f>SUM(AW25:AW28)</f>
        <v>0.95000000000000007</v>
      </c>
      <c r="AX29" s="2">
        <f>SUM(AX25:AX28)</f>
        <v>1.1000000000000001</v>
      </c>
      <c r="AY29" s="2">
        <f>SUM(AY25:AY28)</f>
        <v>0.49</v>
      </c>
      <c r="BA29" s="4" t="s">
        <v>8</v>
      </c>
      <c r="BB29" s="2">
        <f>SUM(BB25:BB28)</f>
        <v>0.56000000000000005</v>
      </c>
      <c r="BC29" s="2">
        <f>SUM(BC25:BC28)</f>
        <v>0.6100000000000001</v>
      </c>
      <c r="BD29" s="2">
        <f>SUM(BD25:BD28)</f>
        <v>0.37</v>
      </c>
      <c r="BF29" s="4" t="s">
        <v>8</v>
      </c>
      <c r="BG29" s="2">
        <f>SUM(BG25:BG28)</f>
        <v>1.56</v>
      </c>
      <c r="BH29" s="2">
        <f>SUM(BH25:BH28)</f>
        <v>1.9</v>
      </c>
      <c r="BI29" s="2">
        <f>SUM(BI25:BI28)</f>
        <v>2.1</v>
      </c>
      <c r="BK29" s="4" t="s">
        <v>8</v>
      </c>
      <c r="BL29" s="2">
        <f>SUM(BL25:BL28)</f>
        <v>7.3100000000000005</v>
      </c>
      <c r="BM29" s="2">
        <f>SUM(BM25:BM28)</f>
        <v>8.4700000000000006</v>
      </c>
      <c r="BN29" s="2">
        <f>SUM(BN25:BN28)</f>
        <v>4.07</v>
      </c>
      <c r="BP29" s="4" t="s">
        <v>8</v>
      </c>
      <c r="BQ29" s="2">
        <f>SUM(BQ25:BQ28)</f>
        <v>4.5999999999999996</v>
      </c>
      <c r="BR29" s="2">
        <f>SUM(BR25:BR28)</f>
        <v>5.03</v>
      </c>
      <c r="BS29" s="2">
        <f>SUM(BS25:BS28)</f>
        <v>2.77</v>
      </c>
      <c r="BU29" s="4" t="s">
        <v>8</v>
      </c>
      <c r="BV29" s="2">
        <f>SUM(BV25:BV28)</f>
        <v>8.66</v>
      </c>
      <c r="BW29" s="2">
        <f>SUM(BW25:BW28)</f>
        <v>10.52</v>
      </c>
      <c r="BX29" s="2">
        <f>SUM(BX25:BX28)</f>
        <v>11.61</v>
      </c>
    </row>
    <row r="30" spans="2:76">
      <c r="L30" s="39" t="s">
        <v>24</v>
      </c>
      <c r="M30" s="39"/>
      <c r="N30" s="39"/>
      <c r="O30" s="39"/>
    </row>
    <row r="31" spans="2:76">
      <c r="L31" s="3"/>
      <c r="M31" s="3" t="s">
        <v>21</v>
      </c>
      <c r="N31" s="3" t="s">
        <v>22</v>
      </c>
      <c r="O31" s="3" t="s">
        <v>23</v>
      </c>
      <c r="R31" s="39" t="s">
        <v>41</v>
      </c>
      <c r="S31" s="39"/>
      <c r="T31" s="39"/>
      <c r="U31" s="39"/>
      <c r="W31" s="39" t="s">
        <v>49</v>
      </c>
      <c r="X31" s="39"/>
      <c r="Y31" s="39"/>
      <c r="Z31" s="39"/>
      <c r="AB31" s="39" t="s">
        <v>60</v>
      </c>
      <c r="AC31" s="39"/>
      <c r="AD31" s="39"/>
      <c r="AE31" s="39"/>
      <c r="AG31" s="39" t="s">
        <v>41</v>
      </c>
      <c r="AH31" s="39"/>
      <c r="AI31" s="39"/>
      <c r="AJ31" s="39"/>
      <c r="AL31" s="39" t="s">
        <v>49</v>
      </c>
      <c r="AM31" s="39"/>
      <c r="AN31" s="39"/>
      <c r="AO31" s="39"/>
      <c r="AQ31" s="39" t="s">
        <v>60</v>
      </c>
      <c r="AR31" s="39"/>
      <c r="AS31" s="39"/>
      <c r="AT31" s="39"/>
      <c r="AV31" s="39" t="s">
        <v>41</v>
      </c>
      <c r="AW31" s="39"/>
      <c r="AX31" s="39"/>
      <c r="AY31" s="39"/>
      <c r="BA31" s="39" t="s">
        <v>49</v>
      </c>
      <c r="BB31" s="39"/>
      <c r="BC31" s="39"/>
      <c r="BD31" s="39"/>
      <c r="BF31" s="39" t="s">
        <v>60</v>
      </c>
      <c r="BG31" s="39"/>
      <c r="BH31" s="39"/>
      <c r="BI31" s="39"/>
      <c r="BK31" s="39" t="s">
        <v>41</v>
      </c>
      <c r="BL31" s="39"/>
      <c r="BM31" s="39"/>
      <c r="BN31" s="39"/>
      <c r="BP31" s="39" t="s">
        <v>49</v>
      </c>
      <c r="BQ31" s="39"/>
      <c r="BR31" s="39"/>
      <c r="BS31" s="39"/>
      <c r="BU31" s="39" t="s">
        <v>60</v>
      </c>
      <c r="BV31" s="39"/>
      <c r="BW31" s="39"/>
      <c r="BX31" s="39"/>
    </row>
    <row r="32" spans="2:76">
      <c r="L32" s="3" t="s">
        <v>6</v>
      </c>
      <c r="M32" s="2">
        <v>115</v>
      </c>
      <c r="N32" s="8">
        <f>C18</f>
        <v>19621.464952319999</v>
      </c>
      <c r="O32" s="8">
        <f>N32*10</f>
        <v>196214.6495232</v>
      </c>
      <c r="R32" s="3"/>
      <c r="S32" s="3">
        <v>2000</v>
      </c>
      <c r="T32" s="3">
        <v>2007</v>
      </c>
      <c r="U32" s="3">
        <v>2015</v>
      </c>
      <c r="W32" s="3"/>
      <c r="X32" s="3">
        <v>2000</v>
      </c>
      <c r="Y32" s="3">
        <v>2007</v>
      </c>
      <c r="Z32" s="3">
        <v>2015</v>
      </c>
      <c r="AB32" s="3"/>
      <c r="AC32" s="3">
        <v>2000</v>
      </c>
      <c r="AD32" s="3">
        <v>2007</v>
      </c>
      <c r="AE32" s="3">
        <v>2015</v>
      </c>
      <c r="AG32" s="3"/>
      <c r="AH32" s="3">
        <v>2000</v>
      </c>
      <c r="AI32" s="3">
        <v>2007</v>
      </c>
      <c r="AJ32" s="3">
        <v>2015</v>
      </c>
      <c r="AL32" s="3"/>
      <c r="AM32" s="3">
        <v>2000</v>
      </c>
      <c r="AN32" s="3">
        <v>2007</v>
      </c>
      <c r="AO32" s="3">
        <v>2015</v>
      </c>
      <c r="AQ32" s="3"/>
      <c r="AR32" s="3">
        <v>2000</v>
      </c>
      <c r="AS32" s="3">
        <v>2007</v>
      </c>
      <c r="AT32" s="3">
        <v>2015</v>
      </c>
      <c r="AV32" s="3"/>
      <c r="AW32" s="3">
        <v>2000</v>
      </c>
      <c r="AX32" s="3">
        <v>2007</v>
      </c>
      <c r="AY32" s="3">
        <v>2015</v>
      </c>
      <c r="BA32" s="3"/>
      <c r="BB32" s="3">
        <v>2000</v>
      </c>
      <c r="BC32" s="3">
        <v>2007</v>
      </c>
      <c r="BD32" s="3">
        <v>2015</v>
      </c>
      <c r="BF32" s="3"/>
      <c r="BG32" s="3">
        <v>2000</v>
      </c>
      <c r="BH32" s="3">
        <v>2007</v>
      </c>
      <c r="BI32" s="3">
        <v>2015</v>
      </c>
      <c r="BK32" s="3"/>
      <c r="BL32" s="3">
        <v>2000</v>
      </c>
      <c r="BM32" s="3">
        <v>2007</v>
      </c>
      <c r="BN32" s="3">
        <v>2015</v>
      </c>
      <c r="BP32" s="3"/>
      <c r="BQ32" s="3">
        <v>2000</v>
      </c>
      <c r="BR32" s="3">
        <v>2007</v>
      </c>
      <c r="BS32" s="3">
        <v>2015</v>
      </c>
      <c r="BU32" s="3"/>
      <c r="BV32" s="3">
        <v>2000</v>
      </c>
      <c r="BW32" s="3">
        <v>2007</v>
      </c>
      <c r="BX32" s="3">
        <v>2015</v>
      </c>
    </row>
    <row r="33" spans="12:76">
      <c r="L33" s="3" t="s">
        <v>3</v>
      </c>
      <c r="M33" s="2">
        <v>82</v>
      </c>
      <c r="N33" s="8">
        <f>C18</f>
        <v>19621.464952319999</v>
      </c>
      <c r="O33" s="8">
        <f>N33*1</f>
        <v>19621.464952319999</v>
      </c>
      <c r="R33" s="3" t="s">
        <v>6</v>
      </c>
      <c r="S33" s="2">
        <v>0.12</v>
      </c>
      <c r="T33" s="2">
        <v>0.13</v>
      </c>
      <c r="U33" s="2" t="s">
        <v>93</v>
      </c>
      <c r="W33" s="3" t="s">
        <v>6</v>
      </c>
      <c r="X33" s="2">
        <v>0.71</v>
      </c>
      <c r="Y33" s="2">
        <v>0.76</v>
      </c>
      <c r="Z33" s="2" t="s">
        <v>93</v>
      </c>
      <c r="AB33" s="3" t="s">
        <v>6</v>
      </c>
      <c r="AC33" s="2">
        <v>0.01</v>
      </c>
      <c r="AD33" s="2">
        <v>0.01</v>
      </c>
      <c r="AE33" s="2" t="s">
        <v>93</v>
      </c>
      <c r="AG33" s="3" t="s">
        <v>6</v>
      </c>
      <c r="AH33" s="2">
        <v>0.39</v>
      </c>
      <c r="AI33" s="2">
        <v>0.43</v>
      </c>
      <c r="AJ33" s="2" t="s">
        <v>93</v>
      </c>
      <c r="AL33" s="3" t="s">
        <v>6</v>
      </c>
      <c r="AM33" s="2">
        <v>1.87</v>
      </c>
      <c r="AN33" s="2">
        <v>2</v>
      </c>
      <c r="AO33" s="2" t="s">
        <v>93</v>
      </c>
      <c r="AQ33" s="3" t="s">
        <v>6</v>
      </c>
      <c r="AR33" s="2">
        <v>0.03</v>
      </c>
      <c r="AS33" s="2">
        <v>0.03</v>
      </c>
      <c r="AT33" s="2" t="s">
        <v>93</v>
      </c>
      <c r="AV33" s="3" t="s">
        <v>6</v>
      </c>
      <c r="AW33" s="2">
        <v>0.11</v>
      </c>
      <c r="AX33" s="2">
        <v>0.12</v>
      </c>
      <c r="AY33" s="2" t="s">
        <v>93</v>
      </c>
      <c r="BA33" s="3" t="s">
        <v>6</v>
      </c>
      <c r="BB33" s="2">
        <v>0.32</v>
      </c>
      <c r="BC33" s="2">
        <v>0.35</v>
      </c>
      <c r="BD33" s="2" t="s">
        <v>93</v>
      </c>
      <c r="BF33" s="3" t="s">
        <v>6</v>
      </c>
      <c r="BG33" s="2">
        <v>0.01</v>
      </c>
      <c r="BH33" s="2">
        <v>0.01</v>
      </c>
      <c r="BI33" s="2" t="s">
        <v>93</v>
      </c>
      <c r="BK33" s="3" t="s">
        <v>6</v>
      </c>
      <c r="BL33" s="2">
        <f>S33+AH33+AW33</f>
        <v>0.62</v>
      </c>
      <c r="BM33" s="2">
        <f t="shared" ref="BM33:BN36" si="19">T33+AI33+AX33</f>
        <v>0.68</v>
      </c>
      <c r="BN33" s="2" t="s">
        <v>93</v>
      </c>
      <c r="BP33" s="3" t="s">
        <v>6</v>
      </c>
      <c r="BQ33" s="2">
        <f>X33+AM33+BB33</f>
        <v>2.9</v>
      </c>
      <c r="BR33" s="2">
        <f t="shared" ref="BR33:BS36" si="20">Y33+AN33+BC33</f>
        <v>3.11</v>
      </c>
      <c r="BS33" s="2" t="s">
        <v>93</v>
      </c>
      <c r="BU33" s="3" t="s">
        <v>6</v>
      </c>
      <c r="BV33" s="2">
        <f>AC33+AR33+BG33</f>
        <v>0.05</v>
      </c>
      <c r="BW33" s="2">
        <f t="shared" ref="BW33:BX36" si="21">AD33+AS33+BH33</f>
        <v>0.05</v>
      </c>
      <c r="BX33" s="2" t="s">
        <v>93</v>
      </c>
    </row>
    <row r="34" spans="12:76">
      <c r="L34" s="6"/>
      <c r="M34" s="6"/>
      <c r="N34" s="6"/>
      <c r="O34" s="6"/>
      <c r="R34" s="3" t="s">
        <v>3</v>
      </c>
      <c r="S34" s="2">
        <v>0.08</v>
      </c>
      <c r="T34" s="2">
        <v>7.0000000000000007E-2</v>
      </c>
      <c r="U34" s="2">
        <v>0.03</v>
      </c>
      <c r="W34" s="3" t="s">
        <v>3</v>
      </c>
      <c r="X34" s="2">
        <v>0.26</v>
      </c>
      <c r="Y34" s="2">
        <v>0.21</v>
      </c>
      <c r="Z34" s="2">
        <v>0.1</v>
      </c>
      <c r="AB34" s="3" t="s">
        <v>3</v>
      </c>
      <c r="AC34" s="2">
        <v>7.0000000000000001E-3</v>
      </c>
      <c r="AD34" s="2">
        <v>6.0000000000000001E-3</v>
      </c>
      <c r="AE34" s="2">
        <v>3.0000000000000001E-3</v>
      </c>
      <c r="AG34" s="3" t="s">
        <v>3</v>
      </c>
      <c r="AH34" s="2">
        <v>0.28000000000000003</v>
      </c>
      <c r="AI34" s="2">
        <v>0.22</v>
      </c>
      <c r="AJ34" s="2">
        <v>0.11</v>
      </c>
      <c r="AL34" s="3" t="s">
        <v>3</v>
      </c>
      <c r="AM34" s="2">
        <v>0.73</v>
      </c>
      <c r="AN34" s="2">
        <v>0.56999999999999995</v>
      </c>
      <c r="AO34" s="2">
        <v>0.27</v>
      </c>
      <c r="AQ34" s="3" t="s">
        <v>3</v>
      </c>
      <c r="AR34" s="2">
        <v>0.02</v>
      </c>
      <c r="AS34" s="2">
        <v>0.02</v>
      </c>
      <c r="AT34" s="2">
        <v>0.01</v>
      </c>
      <c r="AV34" s="3" t="s">
        <v>3</v>
      </c>
      <c r="AW34" s="2">
        <v>0.08</v>
      </c>
      <c r="AX34" s="2">
        <v>0.06</v>
      </c>
      <c r="AY34" s="2">
        <v>0.03</v>
      </c>
      <c r="BA34" s="3" t="s">
        <v>3</v>
      </c>
      <c r="BB34" s="2">
        <v>0.14000000000000001</v>
      </c>
      <c r="BC34" s="2">
        <v>0.11</v>
      </c>
      <c r="BD34" s="2">
        <v>0.05</v>
      </c>
      <c r="BF34" s="3" t="s">
        <v>3</v>
      </c>
      <c r="BG34" s="2">
        <v>0.01</v>
      </c>
      <c r="BH34" s="2">
        <v>0.01</v>
      </c>
      <c r="BI34" s="2">
        <v>0</v>
      </c>
      <c r="BK34" s="3" t="s">
        <v>3</v>
      </c>
      <c r="BL34" s="2">
        <f t="shared" ref="BL34" si="22">S34+AH34+AW34</f>
        <v>0.44000000000000006</v>
      </c>
      <c r="BM34" s="2">
        <f t="shared" si="19"/>
        <v>0.35000000000000003</v>
      </c>
      <c r="BN34" s="2">
        <f t="shared" si="19"/>
        <v>0.17</v>
      </c>
      <c r="BP34" s="3" t="s">
        <v>3</v>
      </c>
      <c r="BQ34" s="2">
        <f t="shared" ref="BQ34" si="23">X34+AM34+BB34</f>
        <v>1.1299999999999999</v>
      </c>
      <c r="BR34" s="2">
        <f t="shared" si="20"/>
        <v>0.8899999999999999</v>
      </c>
      <c r="BS34" s="2">
        <f t="shared" si="20"/>
        <v>0.42</v>
      </c>
      <c r="BU34" s="3" t="s">
        <v>3</v>
      </c>
      <c r="BV34" s="2">
        <f t="shared" ref="BV34" si="24">AC34+AR34+BG34</f>
        <v>3.6999999999999998E-2</v>
      </c>
      <c r="BW34" s="2">
        <f t="shared" si="21"/>
        <v>3.6000000000000004E-2</v>
      </c>
      <c r="BX34" s="2">
        <f t="shared" si="21"/>
        <v>1.3000000000000001E-2</v>
      </c>
    </row>
    <row r="35" spans="12:76">
      <c r="L35" s="44" t="s">
        <v>25</v>
      </c>
      <c r="M35" s="45"/>
      <c r="N35" s="45"/>
      <c r="O35" s="46"/>
      <c r="R35" s="3" t="s">
        <v>4</v>
      </c>
      <c r="S35" s="2" t="s">
        <v>93</v>
      </c>
      <c r="T35" s="2">
        <v>0.03</v>
      </c>
      <c r="U35" s="2">
        <v>0.09</v>
      </c>
      <c r="W35" s="3" t="s">
        <v>4</v>
      </c>
      <c r="X35" s="2" t="s">
        <v>93</v>
      </c>
      <c r="Y35" s="2">
        <v>0.09</v>
      </c>
      <c r="Z35" s="2">
        <v>0.25</v>
      </c>
      <c r="AB35" s="3" t="s">
        <v>4</v>
      </c>
      <c r="AC35" s="2" t="s">
        <v>93</v>
      </c>
      <c r="AD35" s="2">
        <v>4.0000000000000001E-3</v>
      </c>
      <c r="AE35" s="2">
        <v>1.0999999999999999E-2</v>
      </c>
      <c r="AG35" s="3" t="s">
        <v>4</v>
      </c>
      <c r="AH35" s="2" t="s">
        <v>93</v>
      </c>
      <c r="AI35" s="2">
        <v>0.11</v>
      </c>
      <c r="AJ35" s="2">
        <v>0.3</v>
      </c>
      <c r="AL35" s="3" t="s">
        <v>4</v>
      </c>
      <c r="AM35" s="2" t="s">
        <v>93</v>
      </c>
      <c r="AN35" s="2">
        <v>0.22</v>
      </c>
      <c r="AO35" s="2">
        <v>0.6</v>
      </c>
      <c r="AQ35" s="3" t="s">
        <v>4</v>
      </c>
      <c r="AR35" s="2" t="s">
        <v>93</v>
      </c>
      <c r="AS35" s="2">
        <v>0.01</v>
      </c>
      <c r="AT35" s="2">
        <v>0.03</v>
      </c>
      <c r="AV35" s="3" t="s">
        <v>4</v>
      </c>
      <c r="AW35" s="2" t="s">
        <v>93</v>
      </c>
      <c r="AX35" s="2">
        <v>0.03</v>
      </c>
      <c r="AY35" s="2">
        <v>0.09</v>
      </c>
      <c r="BA35" s="3" t="s">
        <v>4</v>
      </c>
      <c r="BB35" s="2" t="s">
        <v>93</v>
      </c>
      <c r="BC35" s="2">
        <v>0.04</v>
      </c>
      <c r="BD35" s="2">
        <v>0.1</v>
      </c>
      <c r="BF35" s="3" t="s">
        <v>4</v>
      </c>
      <c r="BG35" s="2" t="s">
        <v>93</v>
      </c>
      <c r="BH35" s="2">
        <v>0</v>
      </c>
      <c r="BI35" s="2">
        <v>0.01</v>
      </c>
      <c r="BK35" s="3" t="s">
        <v>4</v>
      </c>
      <c r="BL35" s="2" t="s">
        <v>93</v>
      </c>
      <c r="BM35" s="2">
        <f t="shared" si="19"/>
        <v>0.17</v>
      </c>
      <c r="BN35" s="2">
        <f t="shared" si="19"/>
        <v>0.48</v>
      </c>
      <c r="BP35" s="3" t="s">
        <v>4</v>
      </c>
      <c r="BQ35" s="2" t="s">
        <v>93</v>
      </c>
      <c r="BR35" s="2">
        <f t="shared" si="20"/>
        <v>0.35</v>
      </c>
      <c r="BS35" s="2">
        <f t="shared" si="20"/>
        <v>0.95</v>
      </c>
      <c r="BU35" s="3" t="s">
        <v>4</v>
      </c>
      <c r="BV35" s="2" t="s">
        <v>93</v>
      </c>
      <c r="BW35" s="2">
        <f t="shared" si="21"/>
        <v>1.4E-2</v>
      </c>
      <c r="BX35" s="2">
        <f t="shared" si="21"/>
        <v>5.0999999999999997E-2</v>
      </c>
    </row>
    <row r="36" spans="12:76">
      <c r="L36" s="3"/>
      <c r="M36" s="3" t="s">
        <v>21</v>
      </c>
      <c r="N36" s="3" t="s">
        <v>22</v>
      </c>
      <c r="O36" s="3" t="s">
        <v>23</v>
      </c>
      <c r="R36" s="3" t="s">
        <v>5</v>
      </c>
      <c r="S36" s="2" t="s">
        <v>93</v>
      </c>
      <c r="T36" s="2" t="s">
        <v>93</v>
      </c>
      <c r="U36" s="2">
        <v>0.06</v>
      </c>
      <c r="W36" s="3" t="s">
        <v>5</v>
      </c>
      <c r="X36" s="2" t="s">
        <v>93</v>
      </c>
      <c r="Y36" s="2" t="s">
        <v>93</v>
      </c>
      <c r="Z36" s="2">
        <v>0.14000000000000001</v>
      </c>
      <c r="AB36" s="3" t="s">
        <v>5</v>
      </c>
      <c r="AC36" s="2" t="s">
        <v>93</v>
      </c>
      <c r="AD36" s="2" t="s">
        <v>93</v>
      </c>
      <c r="AE36" s="2">
        <v>8.0000000000000002E-3</v>
      </c>
      <c r="AG36" s="3" t="s">
        <v>5</v>
      </c>
      <c r="AH36" s="2" t="s">
        <v>93</v>
      </c>
      <c r="AI36" s="2" t="s">
        <v>93</v>
      </c>
      <c r="AJ36" s="2">
        <v>0.2</v>
      </c>
      <c r="AL36" s="3" t="s">
        <v>5</v>
      </c>
      <c r="AM36" s="2" t="s">
        <v>93</v>
      </c>
      <c r="AN36" s="2" t="s">
        <v>93</v>
      </c>
      <c r="AO36" s="2">
        <v>0.4</v>
      </c>
      <c r="AQ36" s="3" t="s">
        <v>5</v>
      </c>
      <c r="AR36" s="2" t="s">
        <v>93</v>
      </c>
      <c r="AS36" s="2" t="s">
        <v>93</v>
      </c>
      <c r="AT36" s="2">
        <v>0.02</v>
      </c>
      <c r="AV36" s="3" t="s">
        <v>5</v>
      </c>
      <c r="AW36" s="2" t="s">
        <v>93</v>
      </c>
      <c r="AX36" s="2" t="s">
        <v>93</v>
      </c>
      <c r="AY36" s="2">
        <v>0.06</v>
      </c>
      <c r="BA36" s="3" t="s">
        <v>5</v>
      </c>
      <c r="BB36" s="2" t="s">
        <v>93</v>
      </c>
      <c r="BC36" s="2" t="s">
        <v>93</v>
      </c>
      <c r="BD36" s="2">
        <v>0.09</v>
      </c>
      <c r="BF36" s="3" t="s">
        <v>5</v>
      </c>
      <c r="BG36" s="2" t="s">
        <v>93</v>
      </c>
      <c r="BH36" s="2" t="s">
        <v>93</v>
      </c>
      <c r="BI36" s="2">
        <v>0.01</v>
      </c>
      <c r="BK36" s="3" t="s">
        <v>5</v>
      </c>
      <c r="BL36" s="2" t="s">
        <v>93</v>
      </c>
      <c r="BM36" s="2" t="s">
        <v>93</v>
      </c>
      <c r="BN36" s="2">
        <f t="shared" si="19"/>
        <v>0.32</v>
      </c>
      <c r="BP36" s="3" t="s">
        <v>5</v>
      </c>
      <c r="BQ36" s="2" t="s">
        <v>93</v>
      </c>
      <c r="BR36" s="2" t="s">
        <v>93</v>
      </c>
      <c r="BS36" s="2">
        <f t="shared" si="20"/>
        <v>0.63</v>
      </c>
      <c r="BU36" s="3" t="s">
        <v>5</v>
      </c>
      <c r="BV36" s="2" t="s">
        <v>93</v>
      </c>
      <c r="BW36" s="2" t="s">
        <v>93</v>
      </c>
      <c r="BX36" s="2">
        <f t="shared" si="21"/>
        <v>3.7999999999999999E-2</v>
      </c>
    </row>
    <row r="37" spans="12:76">
      <c r="L37" s="3" t="s">
        <v>6</v>
      </c>
      <c r="M37" s="2">
        <v>125</v>
      </c>
      <c r="N37" s="8">
        <f>C18</f>
        <v>19621.464952319999</v>
      </c>
      <c r="O37" s="8">
        <f>N37*17</f>
        <v>333564.90418943996</v>
      </c>
      <c r="R37" s="4" t="s">
        <v>8</v>
      </c>
      <c r="S37" s="2">
        <f>SUM(S33:S36)</f>
        <v>0.2</v>
      </c>
      <c r="T37" s="2">
        <f>SUM(T33:T36)</f>
        <v>0.23</v>
      </c>
      <c r="U37" s="2">
        <f>SUM(U33:U36)</f>
        <v>0.18</v>
      </c>
      <c r="W37" s="4" t="s">
        <v>8</v>
      </c>
      <c r="X37" s="2">
        <f>SUM(X33:X36)</f>
        <v>0.97</v>
      </c>
      <c r="Y37" s="2">
        <f>SUM(Y33:Y36)</f>
        <v>1.06</v>
      </c>
      <c r="Z37" s="2">
        <f>SUM(Z33:Z36)</f>
        <v>0.49</v>
      </c>
      <c r="AB37" s="4" t="s">
        <v>8</v>
      </c>
      <c r="AC37" s="2">
        <f>SUM(AC33:AC36)</f>
        <v>1.7000000000000001E-2</v>
      </c>
      <c r="AD37" s="2">
        <f>SUM(AD33:AD36)</f>
        <v>0.02</v>
      </c>
      <c r="AE37" s="2">
        <f>SUM(AE33:AE36)</f>
        <v>2.1999999999999999E-2</v>
      </c>
      <c r="AG37" s="4" t="s">
        <v>8</v>
      </c>
      <c r="AH37" s="2">
        <f>SUM(AH33:AH36)</f>
        <v>0.67</v>
      </c>
      <c r="AI37" s="2">
        <f>SUM(AI33:AI36)</f>
        <v>0.76</v>
      </c>
      <c r="AJ37" s="2">
        <f>SUM(AJ33:AJ36)</f>
        <v>0.61</v>
      </c>
      <c r="AL37" s="4" t="s">
        <v>8</v>
      </c>
      <c r="AM37" s="2">
        <f>SUM(AM33:AM36)</f>
        <v>2.6</v>
      </c>
      <c r="AN37" s="2">
        <f>SUM(AN33:AN36)</f>
        <v>2.79</v>
      </c>
      <c r="AO37" s="2">
        <f>SUM(AO33:AO36)</f>
        <v>1.27</v>
      </c>
      <c r="AQ37" s="4" t="s">
        <v>8</v>
      </c>
      <c r="AR37" s="2">
        <f>SUM(AR33:AR36)</f>
        <v>0.05</v>
      </c>
      <c r="AS37" s="2">
        <f>SUM(AS33:AS36)</f>
        <v>6.0000000000000005E-2</v>
      </c>
      <c r="AT37" s="2">
        <f>SUM(AT33:AT36)</f>
        <v>0.06</v>
      </c>
      <c r="AV37" s="4" t="s">
        <v>8</v>
      </c>
      <c r="AW37" s="2">
        <f>SUM(AW33:AW36)</f>
        <v>0.19</v>
      </c>
      <c r="AX37" s="2">
        <f>SUM(AX33:AX36)</f>
        <v>0.21</v>
      </c>
      <c r="AY37" s="2">
        <f>SUM(AY33:AY36)</f>
        <v>0.18</v>
      </c>
      <c r="BA37" s="4" t="s">
        <v>8</v>
      </c>
      <c r="BB37" s="2">
        <f>SUM(BB33:BB36)</f>
        <v>0.46</v>
      </c>
      <c r="BC37" s="2">
        <f>SUM(BC33:BC36)</f>
        <v>0.49999999999999994</v>
      </c>
      <c r="BD37" s="2">
        <f>SUM(BD33:BD36)</f>
        <v>0.24000000000000002</v>
      </c>
      <c r="BF37" s="4" t="s">
        <v>8</v>
      </c>
      <c r="BG37" s="2">
        <f>SUM(BG33:BG36)</f>
        <v>0.02</v>
      </c>
      <c r="BH37" s="2">
        <f>SUM(BH33:BH36)</f>
        <v>0.02</v>
      </c>
      <c r="BI37" s="2">
        <f>SUM(BI33:BI36)</f>
        <v>0.02</v>
      </c>
      <c r="BK37" s="4" t="s">
        <v>8</v>
      </c>
      <c r="BL37" s="2">
        <f>SUM(BL33:BL36)</f>
        <v>1.06</v>
      </c>
      <c r="BM37" s="2">
        <f>SUM(BM33:BM36)</f>
        <v>1.2</v>
      </c>
      <c r="BN37" s="2">
        <f>SUM(BN33:BN36)</f>
        <v>0.97</v>
      </c>
      <c r="BP37" s="4" t="s">
        <v>8</v>
      </c>
      <c r="BQ37" s="2">
        <f>SUM(BQ33:BQ36)</f>
        <v>4.0299999999999994</v>
      </c>
      <c r="BR37" s="2">
        <f>SUM(BR33:BR36)</f>
        <v>4.3499999999999996</v>
      </c>
      <c r="BS37" s="2">
        <f>SUM(BS33:BS36)</f>
        <v>2</v>
      </c>
      <c r="BU37" s="4" t="s">
        <v>8</v>
      </c>
      <c r="BV37" s="2">
        <f>SUM(BV33:BV36)</f>
        <v>8.6999999999999994E-2</v>
      </c>
      <c r="BW37" s="2">
        <f>SUM(BW33:BW36)</f>
        <v>0.1</v>
      </c>
      <c r="BX37" s="2">
        <f>SUM(BX33:BX36)</f>
        <v>0.10200000000000001</v>
      </c>
    </row>
    <row r="38" spans="12:76">
      <c r="L38" s="3" t="s">
        <v>3</v>
      </c>
      <c r="M38" s="2">
        <v>65</v>
      </c>
      <c r="N38" s="8">
        <f>C18</f>
        <v>19621.464952319999</v>
      </c>
      <c r="O38" s="8">
        <f>N38*7</f>
        <v>137350.25466623998</v>
      </c>
    </row>
    <row r="39" spans="12:76">
      <c r="L39" s="3" t="s">
        <v>4</v>
      </c>
      <c r="M39" s="2">
        <v>49</v>
      </c>
      <c r="N39" s="8">
        <f>C18</f>
        <v>19621.464952319999</v>
      </c>
      <c r="O39" s="8">
        <f>N39*1</f>
        <v>19621.464952319999</v>
      </c>
      <c r="R39" s="39" t="s">
        <v>42</v>
      </c>
      <c r="S39" s="39"/>
      <c r="T39" s="39"/>
      <c r="U39" s="39"/>
      <c r="W39" s="39" t="s">
        <v>50</v>
      </c>
      <c r="X39" s="39"/>
      <c r="Y39" s="39"/>
      <c r="Z39" s="39"/>
      <c r="AB39" s="39" t="s">
        <v>61</v>
      </c>
      <c r="AC39" s="39"/>
      <c r="AD39" s="39"/>
      <c r="AE39" s="39"/>
      <c r="AG39" s="39" t="s">
        <v>42</v>
      </c>
      <c r="AH39" s="39"/>
      <c r="AI39" s="39"/>
      <c r="AJ39" s="39"/>
      <c r="AL39" s="39" t="s">
        <v>50</v>
      </c>
      <c r="AM39" s="39"/>
      <c r="AN39" s="39"/>
      <c r="AO39" s="39"/>
      <c r="AQ39" s="39" t="s">
        <v>61</v>
      </c>
      <c r="AR39" s="39"/>
      <c r="AS39" s="39"/>
      <c r="AT39" s="39"/>
      <c r="AV39" s="39" t="s">
        <v>42</v>
      </c>
      <c r="AW39" s="39"/>
      <c r="AX39" s="39"/>
      <c r="AY39" s="39"/>
      <c r="BA39" s="39" t="s">
        <v>50</v>
      </c>
      <c r="BB39" s="39"/>
      <c r="BC39" s="39"/>
      <c r="BD39" s="39"/>
      <c r="BF39" s="39" t="s">
        <v>61</v>
      </c>
      <c r="BG39" s="39"/>
      <c r="BH39" s="39"/>
      <c r="BI39" s="39"/>
      <c r="BK39" s="39" t="s">
        <v>42</v>
      </c>
      <c r="BL39" s="39"/>
      <c r="BM39" s="39"/>
      <c r="BN39" s="39"/>
      <c r="BP39" s="39" t="s">
        <v>50</v>
      </c>
      <c r="BQ39" s="39"/>
      <c r="BR39" s="39"/>
      <c r="BS39" s="39"/>
      <c r="BU39" s="39" t="s">
        <v>61</v>
      </c>
      <c r="BV39" s="39"/>
      <c r="BW39" s="39"/>
      <c r="BX39" s="39"/>
    </row>
    <row r="40" spans="12:76">
      <c r="R40" s="3"/>
      <c r="S40" s="3">
        <v>2000</v>
      </c>
      <c r="T40" s="3">
        <v>2007</v>
      </c>
      <c r="U40" s="3">
        <v>2015</v>
      </c>
      <c r="W40" s="3"/>
      <c r="X40" s="3">
        <v>2000</v>
      </c>
      <c r="Y40" s="3">
        <v>2007</v>
      </c>
      <c r="Z40" s="3">
        <v>2015</v>
      </c>
      <c r="AB40" s="3"/>
      <c r="AC40" s="3">
        <v>2000</v>
      </c>
      <c r="AD40" s="3">
        <v>2007</v>
      </c>
      <c r="AE40" s="3">
        <v>2015</v>
      </c>
      <c r="AG40" s="3"/>
      <c r="AH40" s="3">
        <v>2000</v>
      </c>
      <c r="AI40" s="3">
        <v>2007</v>
      </c>
      <c r="AJ40" s="3">
        <v>2015</v>
      </c>
      <c r="AL40" s="3"/>
      <c r="AM40" s="3">
        <v>2000</v>
      </c>
      <c r="AN40" s="3">
        <v>2007</v>
      </c>
      <c r="AO40" s="3">
        <v>2015</v>
      </c>
      <c r="AQ40" s="3"/>
      <c r="AR40" s="3">
        <v>2000</v>
      </c>
      <c r="AS40" s="3">
        <v>2007</v>
      </c>
      <c r="AT40" s="3">
        <v>2015</v>
      </c>
      <c r="AV40" s="3"/>
      <c r="AW40" s="3">
        <v>2000</v>
      </c>
      <c r="AX40" s="3">
        <v>2007</v>
      </c>
      <c r="AY40" s="3">
        <v>2015</v>
      </c>
      <c r="BA40" s="3"/>
      <c r="BB40" s="3">
        <v>2000</v>
      </c>
      <c r="BC40" s="3">
        <v>2007</v>
      </c>
      <c r="BD40" s="3">
        <v>2015</v>
      </c>
      <c r="BF40" s="3"/>
      <c r="BG40" s="3">
        <v>2000</v>
      </c>
      <c r="BH40" s="3">
        <v>2007</v>
      </c>
      <c r="BI40" s="3">
        <v>2015</v>
      </c>
      <c r="BK40" s="3"/>
      <c r="BL40" s="3">
        <v>2000</v>
      </c>
      <c r="BM40" s="3">
        <v>2007</v>
      </c>
      <c r="BN40" s="3">
        <v>2015</v>
      </c>
      <c r="BP40" s="3"/>
      <c r="BQ40" s="3">
        <v>2000</v>
      </c>
      <c r="BR40" s="3">
        <v>2007</v>
      </c>
      <c r="BS40" s="3">
        <v>2015</v>
      </c>
      <c r="BU40" s="3"/>
      <c r="BV40" s="3">
        <v>2000</v>
      </c>
      <c r="BW40" s="3">
        <v>2007</v>
      </c>
      <c r="BX40" s="3">
        <v>2015</v>
      </c>
    </row>
    <row r="41" spans="12:76">
      <c r="L41" s="44" t="s">
        <v>26</v>
      </c>
      <c r="M41" s="45"/>
      <c r="N41" s="45"/>
      <c r="O41" s="46"/>
      <c r="R41" s="3" t="s">
        <v>6</v>
      </c>
      <c r="S41" s="2">
        <v>18.37</v>
      </c>
      <c r="T41" s="2">
        <v>19.850000000000001</v>
      </c>
      <c r="U41" s="2" t="s">
        <v>93</v>
      </c>
      <c r="W41" s="3" t="s">
        <v>6</v>
      </c>
      <c r="X41" s="2">
        <v>0.35</v>
      </c>
      <c r="Y41" s="2">
        <v>0.38</v>
      </c>
      <c r="Z41" s="2" t="s">
        <v>93</v>
      </c>
      <c r="AB41" s="3" t="s">
        <v>6</v>
      </c>
      <c r="AC41" s="2">
        <v>1E-3</v>
      </c>
      <c r="AD41" s="2">
        <v>1E-3</v>
      </c>
      <c r="AE41" s="2" t="s">
        <v>93</v>
      </c>
      <c r="AG41" s="3" t="s">
        <v>6</v>
      </c>
      <c r="AH41" s="2">
        <v>40.83</v>
      </c>
      <c r="AI41" s="2">
        <v>44.13</v>
      </c>
      <c r="AJ41" s="2" t="s">
        <v>93</v>
      </c>
      <c r="AL41" s="3" t="s">
        <v>6</v>
      </c>
      <c r="AM41" s="2">
        <v>0.93</v>
      </c>
      <c r="AN41" s="2">
        <v>1</v>
      </c>
      <c r="AO41" s="2" t="s">
        <v>93</v>
      </c>
      <c r="AQ41" s="3" t="s">
        <v>6</v>
      </c>
      <c r="AR41" s="2">
        <v>2E-3</v>
      </c>
      <c r="AS41" s="2">
        <v>2E-3</v>
      </c>
      <c r="AT41" s="2" t="s">
        <v>93</v>
      </c>
      <c r="AV41" s="3" t="s">
        <v>6</v>
      </c>
      <c r="AW41" s="2">
        <v>4.53</v>
      </c>
      <c r="AX41" s="2">
        <v>4.9000000000000004</v>
      </c>
      <c r="AY41" s="2" t="s">
        <v>93</v>
      </c>
      <c r="BA41" s="3" t="s">
        <v>6</v>
      </c>
      <c r="BB41" s="2">
        <v>0.16</v>
      </c>
      <c r="BC41" s="2">
        <v>0.17</v>
      </c>
      <c r="BD41" s="2" t="s">
        <v>93</v>
      </c>
      <c r="BF41" s="3" t="s">
        <v>6</v>
      </c>
      <c r="BG41" s="2">
        <v>0</v>
      </c>
      <c r="BH41" s="2">
        <v>0</v>
      </c>
      <c r="BI41" s="2">
        <f>(BC39*AR38*AO45)/1000</f>
        <v>0</v>
      </c>
      <c r="BK41" s="3" t="s">
        <v>6</v>
      </c>
      <c r="BL41" s="2">
        <f>S41+AH41+AW41</f>
        <v>63.730000000000004</v>
      </c>
      <c r="BM41" s="2">
        <f t="shared" ref="BM41:BN44" si="25">T41+AI41+AX41</f>
        <v>68.88000000000001</v>
      </c>
      <c r="BN41" s="2" t="s">
        <v>93</v>
      </c>
      <c r="BP41" s="3" t="s">
        <v>6</v>
      </c>
      <c r="BQ41" s="2">
        <f>X41+AM41+BB41</f>
        <v>1.44</v>
      </c>
      <c r="BR41" s="2">
        <f t="shared" ref="BR41:BS44" si="26">Y41+AN41+BC41</f>
        <v>1.5499999999999998</v>
      </c>
      <c r="BS41" s="2" t="s">
        <v>93</v>
      </c>
      <c r="BU41" s="3" t="s">
        <v>6</v>
      </c>
      <c r="BV41" s="2">
        <f>AC41+AR41+BG41</f>
        <v>3.0000000000000001E-3</v>
      </c>
      <c r="BW41" s="2">
        <f t="shared" ref="BW41:BX44" si="27">AD41+AS41+BH41</f>
        <v>3.0000000000000001E-3</v>
      </c>
      <c r="BX41" s="2" t="s">
        <v>93</v>
      </c>
    </row>
    <row r="42" spans="12:76">
      <c r="L42" s="3"/>
      <c r="M42" s="3" t="s">
        <v>21</v>
      </c>
      <c r="N42" s="3" t="s">
        <v>22</v>
      </c>
      <c r="O42" s="3" t="s">
        <v>23</v>
      </c>
      <c r="R42" s="3" t="s">
        <v>3</v>
      </c>
      <c r="S42" s="2">
        <v>8.06</v>
      </c>
      <c r="T42" s="2">
        <v>6.35</v>
      </c>
      <c r="U42" s="2">
        <v>2.97</v>
      </c>
      <c r="W42" s="3" t="s">
        <v>3</v>
      </c>
      <c r="X42" s="2">
        <v>0.17</v>
      </c>
      <c r="Y42" s="2">
        <v>0.13</v>
      </c>
      <c r="Z42" s="2">
        <v>0.06</v>
      </c>
      <c r="AB42" s="3" t="s">
        <v>3</v>
      </c>
      <c r="AC42" s="2">
        <v>0</v>
      </c>
      <c r="AD42" s="2">
        <v>0</v>
      </c>
      <c r="AE42" s="2">
        <v>0</v>
      </c>
      <c r="AG42" s="3" t="s">
        <v>3</v>
      </c>
      <c r="AH42" s="2">
        <v>17.96</v>
      </c>
      <c r="AI42" s="2">
        <v>14.16</v>
      </c>
      <c r="AJ42" s="2">
        <v>6.63</v>
      </c>
      <c r="AL42" s="3" t="s">
        <v>3</v>
      </c>
      <c r="AM42" s="2">
        <v>0.47</v>
      </c>
      <c r="AN42" s="2">
        <v>0.37</v>
      </c>
      <c r="AO42" s="2">
        <v>0.18</v>
      </c>
      <c r="AQ42" s="3" t="s">
        <v>3</v>
      </c>
      <c r="AR42" s="2">
        <v>2E-3</v>
      </c>
      <c r="AS42" s="2">
        <v>1E-3</v>
      </c>
      <c r="AT42" s="2">
        <v>1E-3</v>
      </c>
      <c r="AV42" s="3" t="s">
        <v>3</v>
      </c>
      <c r="AW42" s="2">
        <v>2.09</v>
      </c>
      <c r="AX42" s="2">
        <v>1.65</v>
      </c>
      <c r="AY42" s="2">
        <v>0.77</v>
      </c>
      <c r="BA42" s="3" t="s">
        <v>3</v>
      </c>
      <c r="BB42" s="2">
        <v>0.09</v>
      </c>
      <c r="BC42" s="2">
        <v>7.0000000000000007E-2</v>
      </c>
      <c r="BD42" s="2">
        <v>0.03</v>
      </c>
      <c r="BF42" s="3" t="s">
        <v>3</v>
      </c>
      <c r="BG42" s="2">
        <v>0</v>
      </c>
      <c r="BH42" s="2">
        <v>0</v>
      </c>
      <c r="BI42" s="2">
        <v>0</v>
      </c>
      <c r="BK42" s="3" t="s">
        <v>3</v>
      </c>
      <c r="BL42" s="2">
        <f t="shared" ref="BL42" si="28">S42+AH42+AW42</f>
        <v>28.110000000000003</v>
      </c>
      <c r="BM42" s="2">
        <f t="shared" si="25"/>
        <v>22.159999999999997</v>
      </c>
      <c r="BN42" s="2">
        <f t="shared" si="25"/>
        <v>10.37</v>
      </c>
      <c r="BP42" s="3" t="s">
        <v>3</v>
      </c>
      <c r="BQ42" s="2">
        <f t="shared" ref="BQ42" si="29">X42+AM42+BB42</f>
        <v>0.73</v>
      </c>
      <c r="BR42" s="2">
        <f t="shared" si="26"/>
        <v>0.57000000000000006</v>
      </c>
      <c r="BS42" s="2">
        <f t="shared" si="26"/>
        <v>0.27</v>
      </c>
      <c r="BU42" s="3" t="s">
        <v>3</v>
      </c>
      <c r="BV42" s="2">
        <f t="shared" ref="BV42" si="30">AC42+AR42+BG42</f>
        <v>2E-3</v>
      </c>
      <c r="BW42" s="2">
        <f t="shared" si="27"/>
        <v>1E-3</v>
      </c>
      <c r="BX42" s="2">
        <f t="shared" si="27"/>
        <v>1E-3</v>
      </c>
    </row>
    <row r="43" spans="12:76">
      <c r="L43" s="3" t="s">
        <v>3</v>
      </c>
      <c r="M43" s="2">
        <v>31</v>
      </c>
      <c r="N43" s="8">
        <f>C18</f>
        <v>19621.464952319999</v>
      </c>
      <c r="O43" s="8">
        <f>N43*15</f>
        <v>294321.9742848</v>
      </c>
      <c r="R43" s="3" t="s">
        <v>4</v>
      </c>
      <c r="S43" s="2" t="s">
        <v>93</v>
      </c>
      <c r="T43" s="2">
        <v>4.9800000000000004</v>
      </c>
      <c r="U43" s="2">
        <v>13.58</v>
      </c>
      <c r="W43" s="3" t="s">
        <v>4</v>
      </c>
      <c r="X43" s="2" t="s">
        <v>93</v>
      </c>
      <c r="Y43" s="2">
        <v>0.06</v>
      </c>
      <c r="Z43" s="2">
        <v>0.16</v>
      </c>
      <c r="AB43" s="3" t="s">
        <v>4</v>
      </c>
      <c r="AC43" s="2" t="s">
        <v>93</v>
      </c>
      <c r="AD43" s="2">
        <v>0</v>
      </c>
      <c r="AE43" s="2">
        <v>1E-3</v>
      </c>
      <c r="AG43" s="3" t="s">
        <v>4</v>
      </c>
      <c r="AH43" s="2" t="s">
        <v>93</v>
      </c>
      <c r="AI43" s="2">
        <v>11.39</v>
      </c>
      <c r="AJ43" s="2">
        <v>31.03</v>
      </c>
      <c r="AL43" s="3" t="s">
        <v>4</v>
      </c>
      <c r="AM43" s="2" t="s">
        <v>93</v>
      </c>
      <c r="AN43" s="2">
        <v>0.14000000000000001</v>
      </c>
      <c r="AO43" s="2">
        <v>0.39</v>
      </c>
      <c r="AQ43" s="3" t="s">
        <v>4</v>
      </c>
      <c r="AR43" s="2" t="s">
        <v>93</v>
      </c>
      <c r="AS43" s="2">
        <v>0</v>
      </c>
      <c r="AT43" s="2">
        <v>2E-3</v>
      </c>
      <c r="AV43" s="3" t="s">
        <v>4</v>
      </c>
      <c r="AW43" s="2" t="s">
        <v>93</v>
      </c>
      <c r="AX43" s="2">
        <v>1.37</v>
      </c>
      <c r="AY43" s="2">
        <v>3.72</v>
      </c>
      <c r="BA43" s="3" t="s">
        <v>4</v>
      </c>
      <c r="BB43" s="2" t="s">
        <v>93</v>
      </c>
      <c r="BC43" s="2">
        <v>0.02</v>
      </c>
      <c r="BD43" s="2">
        <v>7.0000000000000007E-2</v>
      </c>
      <c r="BF43" s="3" t="s">
        <v>4</v>
      </c>
      <c r="BG43" s="2">
        <v>0</v>
      </c>
      <c r="BH43" s="2">
        <v>0</v>
      </c>
      <c r="BI43" s="2">
        <v>0</v>
      </c>
      <c r="BK43" s="3" t="s">
        <v>4</v>
      </c>
      <c r="BL43" s="2" t="s">
        <v>93</v>
      </c>
      <c r="BM43" s="2">
        <f t="shared" si="25"/>
        <v>17.740000000000002</v>
      </c>
      <c r="BN43" s="2">
        <f t="shared" si="25"/>
        <v>48.33</v>
      </c>
      <c r="BP43" s="3" t="s">
        <v>4</v>
      </c>
      <c r="BQ43" s="2" t="s">
        <v>93</v>
      </c>
      <c r="BR43" s="2">
        <f t="shared" si="26"/>
        <v>0.22</v>
      </c>
      <c r="BS43" s="2">
        <f t="shared" si="26"/>
        <v>0.62000000000000011</v>
      </c>
      <c r="BU43" s="3" t="s">
        <v>4</v>
      </c>
      <c r="BV43" s="2" t="s">
        <v>93</v>
      </c>
      <c r="BW43" s="2">
        <f t="shared" si="27"/>
        <v>0</v>
      </c>
      <c r="BX43" s="2">
        <f t="shared" si="27"/>
        <v>3.0000000000000001E-3</v>
      </c>
    </row>
    <row r="44" spans="12:76">
      <c r="L44" s="3" t="s">
        <v>4</v>
      </c>
      <c r="M44" s="2">
        <v>136</v>
      </c>
      <c r="N44" s="8">
        <f>C18</f>
        <v>19621.464952319999</v>
      </c>
      <c r="O44" s="8">
        <f>N44*8</f>
        <v>156971.71961855999</v>
      </c>
      <c r="R44" s="3" t="s">
        <v>5</v>
      </c>
      <c r="S44" s="2" t="s">
        <v>93</v>
      </c>
      <c r="T44" s="2" t="s">
        <v>93</v>
      </c>
      <c r="U44" s="2">
        <v>8.2100000000000009</v>
      </c>
      <c r="W44" s="3" t="s">
        <v>5</v>
      </c>
      <c r="X44" s="2" t="s">
        <v>93</v>
      </c>
      <c r="Y44" s="2" t="s">
        <v>93</v>
      </c>
      <c r="Z44" s="2">
        <v>0.09</v>
      </c>
      <c r="AB44" s="3" t="s">
        <v>5</v>
      </c>
      <c r="AC44" s="2" t="s">
        <v>93</v>
      </c>
      <c r="AD44" s="2" t="s">
        <v>93</v>
      </c>
      <c r="AE44" s="2">
        <v>1E-3</v>
      </c>
      <c r="AG44" s="3" t="s">
        <v>5</v>
      </c>
      <c r="AH44" s="2" t="s">
        <v>93</v>
      </c>
      <c r="AI44" s="2" t="s">
        <v>93</v>
      </c>
      <c r="AJ44" s="2">
        <v>19.36</v>
      </c>
      <c r="AL44" s="3" t="s">
        <v>5</v>
      </c>
      <c r="AM44" s="2" t="s">
        <v>93</v>
      </c>
      <c r="AN44" s="2" t="s">
        <v>93</v>
      </c>
      <c r="AO44" s="2">
        <v>0.28000000000000003</v>
      </c>
      <c r="AQ44" s="3" t="s">
        <v>5</v>
      </c>
      <c r="AR44" s="2" t="s">
        <v>93</v>
      </c>
      <c r="AS44" s="2" t="s">
        <v>93</v>
      </c>
      <c r="AT44" s="2">
        <v>2E-3</v>
      </c>
      <c r="AV44" s="3" t="s">
        <v>5</v>
      </c>
      <c r="AW44" s="2" t="s">
        <v>93</v>
      </c>
      <c r="AX44" s="2" t="s">
        <v>93</v>
      </c>
      <c r="AY44" s="2">
        <v>2.54</v>
      </c>
      <c r="BA44" s="3" t="s">
        <v>5</v>
      </c>
      <c r="BB44" s="2" t="s">
        <v>93</v>
      </c>
      <c r="BC44" s="2" t="s">
        <v>93</v>
      </c>
      <c r="BD44" s="2">
        <v>0.06</v>
      </c>
      <c r="BF44" s="3" t="s">
        <v>5</v>
      </c>
      <c r="BG44" s="2">
        <v>0</v>
      </c>
      <c r="BH44" s="2">
        <v>0</v>
      </c>
      <c r="BI44" s="2">
        <v>0</v>
      </c>
      <c r="BK44" s="3" t="s">
        <v>5</v>
      </c>
      <c r="BL44" s="2" t="s">
        <v>93</v>
      </c>
      <c r="BM44" s="2" t="s">
        <v>93</v>
      </c>
      <c r="BN44" s="2">
        <f t="shared" si="25"/>
        <v>30.11</v>
      </c>
      <c r="BP44" s="3" t="s">
        <v>5</v>
      </c>
      <c r="BQ44" s="2" t="s">
        <v>93</v>
      </c>
      <c r="BR44" s="2" t="s">
        <v>93</v>
      </c>
      <c r="BS44" s="2">
        <f t="shared" si="26"/>
        <v>0.43</v>
      </c>
      <c r="BU44" s="3" t="s">
        <v>5</v>
      </c>
      <c r="BV44" s="2" t="s">
        <v>93</v>
      </c>
      <c r="BW44" s="2" t="s">
        <v>93</v>
      </c>
      <c r="BX44" s="2">
        <f t="shared" si="27"/>
        <v>3.0000000000000001E-3</v>
      </c>
    </row>
    <row r="45" spans="12:76">
      <c r="L45" s="3" t="s">
        <v>5</v>
      </c>
      <c r="M45" s="2">
        <v>97</v>
      </c>
      <c r="N45" s="8">
        <f>C18</f>
        <v>19621.464952319999</v>
      </c>
      <c r="O45" s="8">
        <f>N45*5</f>
        <v>98107.324761600001</v>
      </c>
      <c r="R45" s="4" t="s">
        <v>8</v>
      </c>
      <c r="S45" s="2">
        <f>SUM(S41:S44)</f>
        <v>26.43</v>
      </c>
      <c r="T45" s="2">
        <f>SUM(T41:T44)</f>
        <v>31.180000000000003</v>
      </c>
      <c r="U45" s="2">
        <f>SUM(U41:U44)</f>
        <v>24.76</v>
      </c>
      <c r="W45" s="4" t="s">
        <v>8</v>
      </c>
      <c r="X45" s="2">
        <f>SUM(X41:X44)</f>
        <v>0.52</v>
      </c>
      <c r="Y45" s="2">
        <f>SUM(Y41:Y44)</f>
        <v>0.57000000000000006</v>
      </c>
      <c r="Z45" s="2">
        <f>SUM(Z41:Z44)</f>
        <v>0.31</v>
      </c>
      <c r="AB45" s="4" t="s">
        <v>8</v>
      </c>
      <c r="AC45" s="2">
        <f>SUM(AC41:AC44)</f>
        <v>1E-3</v>
      </c>
      <c r="AD45" s="2">
        <f>SUM(AD41:AD44)</f>
        <v>1E-3</v>
      </c>
      <c r="AE45" s="2">
        <f>SUM(AE41:AE44)</f>
        <v>2E-3</v>
      </c>
      <c r="AG45" s="4" t="s">
        <v>8</v>
      </c>
      <c r="AH45" s="2">
        <f>SUM(AH41:AH44)</f>
        <v>58.79</v>
      </c>
      <c r="AI45" s="2">
        <f>SUM(AI41:AI44)</f>
        <v>69.680000000000007</v>
      </c>
      <c r="AJ45" s="2">
        <f>SUM(AJ41:AJ44)</f>
        <v>57.02</v>
      </c>
      <c r="AL45" s="4" t="s">
        <v>8</v>
      </c>
      <c r="AM45" s="2">
        <f>SUM(AM41:AM44)</f>
        <v>1.4</v>
      </c>
      <c r="AN45" s="2">
        <f>SUM(AN41:AN44)</f>
        <v>1.5100000000000002</v>
      </c>
      <c r="AO45" s="2">
        <f>SUM(AO41:AO44)</f>
        <v>0.85000000000000009</v>
      </c>
      <c r="AQ45" s="4" t="s">
        <v>8</v>
      </c>
      <c r="AR45" s="2">
        <f>SUM(AR41:AR44)</f>
        <v>4.0000000000000001E-3</v>
      </c>
      <c r="AS45" s="2">
        <f>SUM(AS41:AS44)</f>
        <v>3.0000000000000001E-3</v>
      </c>
      <c r="AT45" s="2">
        <f>SUM(AT41:AT44)</f>
        <v>5.0000000000000001E-3</v>
      </c>
      <c r="AV45" s="4" t="s">
        <v>8</v>
      </c>
      <c r="AW45" s="2">
        <f>SUM(AW41:AW44)</f>
        <v>6.62</v>
      </c>
      <c r="AX45" s="2">
        <f>SUM(AX41:AX44)</f>
        <v>7.9200000000000008</v>
      </c>
      <c r="AY45" s="2">
        <f>SUM(AY41:AY44)</f>
        <v>7.03</v>
      </c>
      <c r="BA45" s="4" t="s">
        <v>8</v>
      </c>
      <c r="BB45" s="2">
        <f>SUM(BB41:BB44)</f>
        <v>0.25</v>
      </c>
      <c r="BC45" s="2">
        <f>SUM(BC41:BC44)</f>
        <v>0.26</v>
      </c>
      <c r="BD45" s="2">
        <f>SUM(BD41:BD44)</f>
        <v>0.16</v>
      </c>
      <c r="BF45" s="4" t="s">
        <v>8</v>
      </c>
      <c r="BG45" s="2">
        <f>SUM(BG41:BG44)</f>
        <v>0</v>
      </c>
      <c r="BH45" s="2">
        <f>SUM(BH41:BH44)</f>
        <v>0</v>
      </c>
      <c r="BI45" s="2">
        <f>SUM(BI41:BI44)</f>
        <v>0</v>
      </c>
      <c r="BK45" s="4" t="s">
        <v>8</v>
      </c>
      <c r="BL45" s="2">
        <f>SUM(BL41:BL44)</f>
        <v>91.84</v>
      </c>
      <c r="BM45" s="2">
        <f>SUM(BM41:BM44)</f>
        <v>108.78</v>
      </c>
      <c r="BN45" s="2">
        <f>SUM(BN41:BN44)</f>
        <v>88.81</v>
      </c>
      <c r="BP45" s="4" t="s">
        <v>8</v>
      </c>
      <c r="BQ45" s="2">
        <f>SUM(BQ41:BQ44)</f>
        <v>2.17</v>
      </c>
      <c r="BR45" s="2">
        <f>SUM(BR41:BR44)</f>
        <v>2.3400000000000003</v>
      </c>
      <c r="BS45" s="2">
        <f>SUM(BS41:BS44)</f>
        <v>1.32</v>
      </c>
      <c r="BU45" s="4" t="s">
        <v>8</v>
      </c>
      <c r="BV45" s="2">
        <f>SUM(BV41:BV44)</f>
        <v>5.0000000000000001E-3</v>
      </c>
      <c r="BW45" s="2">
        <f>SUM(BW41:BW44)</f>
        <v>4.0000000000000001E-3</v>
      </c>
      <c r="BX45" s="2">
        <f>SUM(BX41:BX44)</f>
        <v>7.0000000000000001E-3</v>
      </c>
    </row>
    <row r="47" spans="12:76">
      <c r="L47" s="51" t="s">
        <v>31</v>
      </c>
      <c r="M47" s="51"/>
      <c r="N47" s="51"/>
      <c r="O47" s="51"/>
      <c r="R47" s="39" t="s">
        <v>43</v>
      </c>
      <c r="S47" s="39"/>
      <c r="T47" s="39"/>
      <c r="U47" s="39"/>
      <c r="W47" s="39" t="s">
        <v>51</v>
      </c>
      <c r="X47" s="39"/>
      <c r="Y47" s="39"/>
      <c r="Z47" s="39"/>
      <c r="AB47" s="39" t="s">
        <v>62</v>
      </c>
      <c r="AC47" s="39"/>
      <c r="AD47" s="39"/>
      <c r="AE47" s="39"/>
      <c r="AG47" s="39" t="s">
        <v>43</v>
      </c>
      <c r="AH47" s="39"/>
      <c r="AI47" s="39"/>
      <c r="AJ47" s="39"/>
      <c r="AL47" s="39" t="s">
        <v>51</v>
      </c>
      <c r="AM47" s="39"/>
      <c r="AN47" s="39"/>
      <c r="AO47" s="39"/>
      <c r="AQ47" s="39" t="s">
        <v>62</v>
      </c>
      <c r="AR47" s="39"/>
      <c r="AS47" s="39"/>
      <c r="AT47" s="39"/>
      <c r="AV47" s="39" t="s">
        <v>43</v>
      </c>
      <c r="AW47" s="39"/>
      <c r="AX47" s="39"/>
      <c r="AY47" s="39"/>
      <c r="BA47" s="39" t="s">
        <v>51</v>
      </c>
      <c r="BB47" s="39"/>
      <c r="BC47" s="39"/>
      <c r="BD47" s="39"/>
      <c r="BF47" s="39" t="s">
        <v>62</v>
      </c>
      <c r="BG47" s="39"/>
      <c r="BH47" s="39"/>
      <c r="BI47" s="39"/>
      <c r="BK47" s="39" t="s">
        <v>43</v>
      </c>
      <c r="BL47" s="39"/>
      <c r="BM47" s="39"/>
      <c r="BN47" s="39"/>
      <c r="BP47" s="39" t="s">
        <v>51</v>
      </c>
      <c r="BQ47" s="39"/>
      <c r="BR47" s="39"/>
      <c r="BS47" s="39"/>
      <c r="BU47" s="39" t="s">
        <v>62</v>
      </c>
      <c r="BV47" s="39"/>
      <c r="BW47" s="39"/>
      <c r="BX47" s="39"/>
    </row>
    <row r="48" spans="12:76">
      <c r="L48" s="39" t="s">
        <v>24</v>
      </c>
      <c r="M48" s="39"/>
      <c r="N48" s="39"/>
      <c r="O48" s="39"/>
      <c r="R48" s="3"/>
      <c r="S48" s="3">
        <v>2000</v>
      </c>
      <c r="T48" s="3">
        <v>2007</v>
      </c>
      <c r="U48" s="3">
        <v>2015</v>
      </c>
      <c r="W48" s="3"/>
      <c r="X48" s="3">
        <v>2000</v>
      </c>
      <c r="Y48" s="3">
        <v>2007</v>
      </c>
      <c r="Z48" s="3">
        <v>2015</v>
      </c>
      <c r="AB48" s="3"/>
      <c r="AC48" s="3">
        <v>2000</v>
      </c>
      <c r="AD48" s="3">
        <v>2007</v>
      </c>
      <c r="AE48" s="3">
        <v>2015</v>
      </c>
      <c r="AG48" s="3"/>
      <c r="AH48" s="3">
        <v>2000</v>
      </c>
      <c r="AI48" s="3">
        <v>2007</v>
      </c>
      <c r="AJ48" s="3">
        <v>2015</v>
      </c>
      <c r="AL48" s="3"/>
      <c r="AM48" s="3">
        <v>2000</v>
      </c>
      <c r="AN48" s="3">
        <v>2007</v>
      </c>
      <c r="AO48" s="3">
        <v>2015</v>
      </c>
      <c r="AQ48" s="3"/>
      <c r="AR48" s="3">
        <v>2000</v>
      </c>
      <c r="AS48" s="3">
        <v>2007</v>
      </c>
      <c r="AT48" s="3">
        <v>2015</v>
      </c>
      <c r="AV48" s="3"/>
      <c r="AW48" s="3">
        <v>2000</v>
      </c>
      <c r="AX48" s="3">
        <v>2007</v>
      </c>
      <c r="AY48" s="3">
        <v>2015</v>
      </c>
      <c r="BA48" s="3"/>
      <c r="BB48" s="3">
        <v>2000</v>
      </c>
      <c r="BC48" s="3">
        <v>2007</v>
      </c>
      <c r="BD48" s="3">
        <v>2015</v>
      </c>
      <c r="BF48" s="3"/>
      <c r="BG48" s="3">
        <v>2000</v>
      </c>
      <c r="BH48" s="3">
        <v>2007</v>
      </c>
      <c r="BI48" s="3">
        <v>2015</v>
      </c>
      <c r="BK48" s="3"/>
      <c r="BL48" s="3">
        <v>2000</v>
      </c>
      <c r="BM48" s="3">
        <v>2007</v>
      </c>
      <c r="BN48" s="3">
        <v>2015</v>
      </c>
      <c r="BP48" s="3"/>
      <c r="BQ48" s="3">
        <v>2000</v>
      </c>
      <c r="BR48" s="3">
        <v>2007</v>
      </c>
      <c r="BS48" s="3">
        <v>2015</v>
      </c>
      <c r="BU48" s="3"/>
      <c r="BV48" s="3">
        <v>2000</v>
      </c>
      <c r="BW48" s="3">
        <v>2007</v>
      </c>
      <c r="BX48" s="3">
        <v>2015</v>
      </c>
    </row>
    <row r="49" spans="12:76">
      <c r="L49" s="3"/>
      <c r="M49" s="3" t="s">
        <v>21</v>
      </c>
      <c r="N49" s="3" t="s">
        <v>22</v>
      </c>
      <c r="O49" s="3" t="s">
        <v>23</v>
      </c>
      <c r="R49" s="3" t="s">
        <v>6</v>
      </c>
      <c r="S49" s="2">
        <v>16.350000000000001</v>
      </c>
      <c r="T49" s="2">
        <v>17.670000000000002</v>
      </c>
      <c r="U49" s="2" t="s">
        <v>93</v>
      </c>
      <c r="W49" s="3" t="s">
        <v>6</v>
      </c>
      <c r="X49" s="2">
        <v>0.28000000000000003</v>
      </c>
      <c r="Y49" s="2">
        <v>0.3</v>
      </c>
      <c r="Z49" s="2" t="s">
        <v>93</v>
      </c>
      <c r="AB49" s="3" t="s">
        <v>6</v>
      </c>
      <c r="AC49" s="2">
        <v>0.92</v>
      </c>
      <c r="AD49" s="2">
        <v>1</v>
      </c>
      <c r="AE49" s="2" t="s">
        <v>93</v>
      </c>
      <c r="AG49" s="3" t="s">
        <v>6</v>
      </c>
      <c r="AH49" s="2">
        <v>36.340000000000003</v>
      </c>
      <c r="AI49" s="2">
        <v>39.28</v>
      </c>
      <c r="AJ49" s="2" t="s">
        <v>93</v>
      </c>
      <c r="AL49" s="3" t="s">
        <v>6</v>
      </c>
      <c r="AM49" s="2">
        <v>0.75</v>
      </c>
      <c r="AN49" s="2">
        <v>0.8</v>
      </c>
      <c r="AO49" s="2" t="s">
        <v>93</v>
      </c>
      <c r="AQ49" s="3" t="s">
        <v>6</v>
      </c>
      <c r="AR49" s="2">
        <v>2.42</v>
      </c>
      <c r="AS49" s="2">
        <v>2.64</v>
      </c>
      <c r="AT49" s="2" t="s">
        <v>93</v>
      </c>
      <c r="AV49" s="3" t="s">
        <v>6</v>
      </c>
      <c r="AW49" s="2">
        <v>4.03</v>
      </c>
      <c r="AX49" s="2">
        <v>4.3600000000000003</v>
      </c>
      <c r="AY49" s="2" t="s">
        <v>93</v>
      </c>
      <c r="BA49" s="3" t="s">
        <v>6</v>
      </c>
      <c r="BB49" s="2">
        <v>0.13</v>
      </c>
      <c r="BC49" s="2">
        <v>0.14000000000000001</v>
      </c>
      <c r="BD49" s="2" t="s">
        <v>93</v>
      </c>
      <c r="BF49" s="3" t="s">
        <v>6</v>
      </c>
      <c r="BG49" s="2">
        <v>1.08</v>
      </c>
      <c r="BH49" s="2">
        <v>1.17</v>
      </c>
      <c r="BI49" s="2" t="s">
        <v>93</v>
      </c>
      <c r="BK49" s="3" t="s">
        <v>6</v>
      </c>
      <c r="BL49" s="2">
        <f>S49+AH49+AW49</f>
        <v>56.720000000000006</v>
      </c>
      <c r="BM49" s="2">
        <f t="shared" ref="BM49:BN52" si="31">T49+AI49+AX49</f>
        <v>61.31</v>
      </c>
      <c r="BN49" s="2" t="s">
        <v>93</v>
      </c>
      <c r="BP49" s="3" t="s">
        <v>6</v>
      </c>
      <c r="BQ49" s="2">
        <f>X49+AM49+BB49</f>
        <v>1.1600000000000001</v>
      </c>
      <c r="BR49" s="2">
        <f t="shared" ref="BR49:BS52" si="32">Y49+AN49+BC49</f>
        <v>1.2400000000000002</v>
      </c>
      <c r="BS49" s="2" t="s">
        <v>93</v>
      </c>
      <c r="BU49" s="3" t="s">
        <v>6</v>
      </c>
      <c r="BV49" s="2">
        <f>AC49+AR49+BG49</f>
        <v>4.42</v>
      </c>
      <c r="BW49" s="2">
        <f t="shared" ref="BW49:BX52" si="33">AD49+AS49+BH49</f>
        <v>4.8100000000000005</v>
      </c>
      <c r="BX49" s="2" t="s">
        <v>93</v>
      </c>
    </row>
    <row r="50" spans="12:76">
      <c r="L50" s="3" t="s">
        <v>6</v>
      </c>
      <c r="M50" s="2">
        <v>115</v>
      </c>
      <c r="N50" s="8">
        <f>C27</f>
        <v>5606.1328435199985</v>
      </c>
      <c r="O50" s="8">
        <f>N50*10</f>
        <v>56061.328435199983</v>
      </c>
      <c r="R50" s="3" t="s">
        <v>3</v>
      </c>
      <c r="S50" s="2">
        <v>7.17</v>
      </c>
      <c r="T50" s="2">
        <v>5.65</v>
      </c>
      <c r="U50" s="2">
        <v>2.65</v>
      </c>
      <c r="W50" s="3" t="s">
        <v>3</v>
      </c>
      <c r="X50" s="2">
        <v>7.0000000000000007E-2</v>
      </c>
      <c r="Y50" s="2">
        <v>0.05</v>
      </c>
      <c r="Z50" s="2">
        <v>0.03</v>
      </c>
      <c r="AB50" s="3" t="s">
        <v>3</v>
      </c>
      <c r="AC50" s="2">
        <v>0.61</v>
      </c>
      <c r="AD50" s="2">
        <v>0.48</v>
      </c>
      <c r="AE50" s="2">
        <v>0.23</v>
      </c>
      <c r="AG50" s="3" t="s">
        <v>3</v>
      </c>
      <c r="AH50" s="2">
        <v>15.99</v>
      </c>
      <c r="AI50" s="2">
        <v>12.6</v>
      </c>
      <c r="AJ50" s="2">
        <v>5.9</v>
      </c>
      <c r="AL50" s="3" t="s">
        <v>3</v>
      </c>
      <c r="AM50" s="2">
        <v>0.19</v>
      </c>
      <c r="AN50" s="2">
        <v>0.15</v>
      </c>
      <c r="AO50" s="2">
        <v>7.0000000000000007E-2</v>
      </c>
      <c r="AQ50" s="3" t="s">
        <v>3</v>
      </c>
      <c r="AR50" s="2">
        <v>1.57</v>
      </c>
      <c r="AS50" s="2">
        <v>1.25</v>
      </c>
      <c r="AT50" s="2">
        <v>0.59</v>
      </c>
      <c r="AV50" s="3" t="s">
        <v>3</v>
      </c>
      <c r="AW50" s="2">
        <v>1.86</v>
      </c>
      <c r="AX50" s="2">
        <v>1.47</v>
      </c>
      <c r="AY50" s="2">
        <v>0.69</v>
      </c>
      <c r="BA50" s="3" t="s">
        <v>3</v>
      </c>
      <c r="BB50" s="2">
        <v>0.04</v>
      </c>
      <c r="BC50" s="2">
        <v>0.03</v>
      </c>
      <c r="BD50" s="2">
        <v>0.02</v>
      </c>
      <c r="BF50" s="3" t="s">
        <v>3</v>
      </c>
      <c r="BG50" s="2">
        <v>0.72</v>
      </c>
      <c r="BH50" s="2">
        <v>0.56999999999999995</v>
      </c>
      <c r="BI50" s="2">
        <v>0.27</v>
      </c>
      <c r="BK50" s="3" t="s">
        <v>3</v>
      </c>
      <c r="BL50" s="2">
        <f t="shared" ref="BL50" si="34">S50+AH50+AW50</f>
        <v>25.02</v>
      </c>
      <c r="BM50" s="2">
        <f t="shared" si="31"/>
        <v>19.72</v>
      </c>
      <c r="BN50" s="2">
        <f t="shared" si="31"/>
        <v>9.24</v>
      </c>
      <c r="BP50" s="3" t="s">
        <v>3</v>
      </c>
      <c r="BQ50" s="2">
        <f t="shared" ref="BQ50" si="35">X50+AM50+BB50</f>
        <v>0.3</v>
      </c>
      <c r="BR50" s="2">
        <f t="shared" si="32"/>
        <v>0.23</v>
      </c>
      <c r="BS50" s="2">
        <f t="shared" si="32"/>
        <v>0.12000000000000001</v>
      </c>
      <c r="BU50" s="3" t="s">
        <v>3</v>
      </c>
      <c r="BV50" s="2">
        <f t="shared" ref="BV50" si="36">AC50+AR50+BG50</f>
        <v>2.9000000000000004</v>
      </c>
      <c r="BW50" s="2">
        <f t="shared" si="33"/>
        <v>2.2999999999999998</v>
      </c>
      <c r="BX50" s="2">
        <f t="shared" si="33"/>
        <v>1.0899999999999999</v>
      </c>
    </row>
    <row r="51" spans="12:76">
      <c r="L51" s="3" t="s">
        <v>3</v>
      </c>
      <c r="M51" s="2">
        <v>82</v>
      </c>
      <c r="N51" s="8">
        <f>C27</f>
        <v>5606.1328435199985</v>
      </c>
      <c r="O51" s="8">
        <f>N51*1</f>
        <v>5606.1328435199985</v>
      </c>
      <c r="R51" s="3" t="s">
        <v>4</v>
      </c>
      <c r="S51" s="2" t="s">
        <v>93</v>
      </c>
      <c r="T51" s="2">
        <v>4.4400000000000004</v>
      </c>
      <c r="U51" s="2">
        <v>12.09</v>
      </c>
      <c r="W51" s="3" t="s">
        <v>4</v>
      </c>
      <c r="X51" s="2" t="s">
        <v>93</v>
      </c>
      <c r="Y51" s="2">
        <v>0.02</v>
      </c>
      <c r="Z51" s="2">
        <v>0.06</v>
      </c>
      <c r="AB51" s="3" t="s">
        <v>4</v>
      </c>
      <c r="AC51" s="2" t="s">
        <v>93</v>
      </c>
      <c r="AD51" s="2">
        <v>0.36</v>
      </c>
      <c r="AE51" s="2">
        <v>1</v>
      </c>
      <c r="AG51" s="3" t="s">
        <v>4</v>
      </c>
      <c r="AH51" s="2" t="s">
        <v>93</v>
      </c>
      <c r="AI51" s="2">
        <v>10.14</v>
      </c>
      <c r="AJ51" s="2">
        <v>27.62</v>
      </c>
      <c r="AL51" s="3" t="s">
        <v>4</v>
      </c>
      <c r="AM51" s="2" t="s">
        <v>93</v>
      </c>
      <c r="AN51" s="2">
        <v>0.06</v>
      </c>
      <c r="AO51" s="2">
        <v>0.16</v>
      </c>
      <c r="AQ51" s="3" t="s">
        <v>4</v>
      </c>
      <c r="AR51" s="2" t="s">
        <v>93</v>
      </c>
      <c r="AS51" s="2">
        <v>0.92</v>
      </c>
      <c r="AT51" s="2">
        <v>2.56</v>
      </c>
      <c r="AV51" s="3" t="s">
        <v>4</v>
      </c>
      <c r="AW51" s="2" t="s">
        <v>93</v>
      </c>
      <c r="AX51" s="2">
        <v>1.22</v>
      </c>
      <c r="AY51" s="2">
        <v>3.31</v>
      </c>
      <c r="BA51" s="3" t="s">
        <v>4</v>
      </c>
      <c r="BB51" s="2" t="s">
        <v>93</v>
      </c>
      <c r="BC51" s="2">
        <v>0.01</v>
      </c>
      <c r="BD51" s="2">
        <v>0.03</v>
      </c>
      <c r="BF51" s="3" t="s">
        <v>4</v>
      </c>
      <c r="BG51" s="2" t="s">
        <v>93</v>
      </c>
      <c r="BH51" s="2">
        <v>0.43</v>
      </c>
      <c r="BI51" s="2">
        <v>1.18</v>
      </c>
      <c r="BK51" s="3" t="s">
        <v>4</v>
      </c>
      <c r="BL51" s="2" t="s">
        <v>93</v>
      </c>
      <c r="BM51" s="2">
        <f t="shared" si="31"/>
        <v>15.800000000000002</v>
      </c>
      <c r="BN51" s="2">
        <f t="shared" si="31"/>
        <v>43.02</v>
      </c>
      <c r="BP51" s="3" t="s">
        <v>4</v>
      </c>
      <c r="BQ51" s="2" t="s">
        <v>93</v>
      </c>
      <c r="BR51" s="2">
        <f t="shared" si="32"/>
        <v>0.09</v>
      </c>
      <c r="BS51" s="2">
        <f t="shared" si="32"/>
        <v>0.25</v>
      </c>
      <c r="BU51" s="3" t="s">
        <v>4</v>
      </c>
      <c r="BV51" s="2" t="s">
        <v>93</v>
      </c>
      <c r="BW51" s="2">
        <f t="shared" si="33"/>
        <v>1.71</v>
      </c>
      <c r="BX51" s="2">
        <f t="shared" si="33"/>
        <v>4.74</v>
      </c>
    </row>
    <row r="52" spans="12:76">
      <c r="L52" s="6"/>
      <c r="M52" s="6"/>
      <c r="N52" s="6"/>
      <c r="O52" s="6"/>
      <c r="R52" s="3" t="s">
        <v>5</v>
      </c>
      <c r="S52" s="2" t="s">
        <v>93</v>
      </c>
      <c r="T52" s="2" t="s">
        <v>93</v>
      </c>
      <c r="U52" s="2">
        <v>7.06</v>
      </c>
      <c r="W52" s="3" t="s">
        <v>5</v>
      </c>
      <c r="X52" s="2" t="s">
        <v>93</v>
      </c>
      <c r="Y52" s="2" t="s">
        <v>93</v>
      </c>
      <c r="Z52" s="2">
        <v>0.03</v>
      </c>
      <c r="AB52" s="3" t="s">
        <v>5</v>
      </c>
      <c r="AC52" s="2" t="s">
        <v>93</v>
      </c>
      <c r="AD52" s="2" t="s">
        <v>93</v>
      </c>
      <c r="AE52" s="2">
        <v>0.73</v>
      </c>
      <c r="AG52" s="3" t="s">
        <v>5</v>
      </c>
      <c r="AH52" s="2" t="s">
        <v>93</v>
      </c>
      <c r="AI52" s="2" t="s">
        <v>93</v>
      </c>
      <c r="AJ52" s="2">
        <v>16.649999999999999</v>
      </c>
      <c r="AL52" s="3" t="s">
        <v>5</v>
      </c>
      <c r="AM52" s="2" t="s">
        <v>93</v>
      </c>
      <c r="AN52" s="2" t="s">
        <v>93</v>
      </c>
      <c r="AO52" s="2">
        <v>0.1</v>
      </c>
      <c r="AQ52" s="3" t="s">
        <v>5</v>
      </c>
      <c r="AR52" s="2" t="s">
        <v>93</v>
      </c>
      <c r="AS52" s="2" t="s">
        <v>93</v>
      </c>
      <c r="AT52" s="2">
        <v>1.87</v>
      </c>
      <c r="AV52" s="3" t="s">
        <v>5</v>
      </c>
      <c r="AW52" s="2" t="s">
        <v>93</v>
      </c>
      <c r="AX52" s="2" t="s">
        <v>93</v>
      </c>
      <c r="AY52" s="2">
        <v>2.1800000000000002</v>
      </c>
      <c r="BA52" s="3" t="s">
        <v>5</v>
      </c>
      <c r="BB52" s="2" t="s">
        <v>93</v>
      </c>
      <c r="BC52" s="2" t="s">
        <v>93</v>
      </c>
      <c r="BD52" s="2">
        <v>0.02</v>
      </c>
      <c r="BF52" s="3" t="s">
        <v>5</v>
      </c>
      <c r="BG52" s="2" t="s">
        <v>93</v>
      </c>
      <c r="BH52" s="2" t="s">
        <v>93</v>
      </c>
      <c r="BI52" s="2">
        <v>0.86</v>
      </c>
      <c r="BK52" s="3" t="s">
        <v>5</v>
      </c>
      <c r="BL52" s="2" t="s">
        <v>93</v>
      </c>
      <c r="BM52" s="2" t="s">
        <v>93</v>
      </c>
      <c r="BN52" s="2">
        <f t="shared" si="31"/>
        <v>25.889999999999997</v>
      </c>
      <c r="BP52" s="3" t="s">
        <v>5</v>
      </c>
      <c r="BQ52" s="2" t="s">
        <v>93</v>
      </c>
      <c r="BR52" s="2" t="s">
        <v>93</v>
      </c>
      <c r="BS52" s="2">
        <f t="shared" si="32"/>
        <v>0.15</v>
      </c>
      <c r="BU52" s="3" t="s">
        <v>5</v>
      </c>
      <c r="BV52" s="2" t="s">
        <v>93</v>
      </c>
      <c r="BW52" s="2" t="s">
        <v>93</v>
      </c>
      <c r="BX52" s="2">
        <f t="shared" si="33"/>
        <v>3.46</v>
      </c>
    </row>
    <row r="53" spans="12:76">
      <c r="L53" s="44" t="s">
        <v>25</v>
      </c>
      <c r="M53" s="45"/>
      <c r="N53" s="45"/>
      <c r="O53" s="46"/>
      <c r="R53" s="4" t="s">
        <v>8</v>
      </c>
      <c r="S53" s="2">
        <f>SUM(S49:S52)</f>
        <v>23.520000000000003</v>
      </c>
      <c r="T53" s="2">
        <f>SUM(T49:T52)</f>
        <v>27.76</v>
      </c>
      <c r="U53" s="2">
        <f>SUM(U49:U52)</f>
        <v>21.8</v>
      </c>
      <c r="W53" s="4" t="s">
        <v>8</v>
      </c>
      <c r="X53" s="2">
        <f>SUM(X49:X52)</f>
        <v>0.35000000000000003</v>
      </c>
      <c r="Y53" s="2">
        <f>SUM(Y49:Y52)</f>
        <v>0.37</v>
      </c>
      <c r="Z53" s="2">
        <f>SUM(Z49:Z52)</f>
        <v>0.12</v>
      </c>
      <c r="AB53" s="4" t="s">
        <v>8</v>
      </c>
      <c r="AC53" s="2">
        <f>SUM(AC49:AC52)</f>
        <v>1.53</v>
      </c>
      <c r="AD53" s="2">
        <f>SUM(AD49:AD52)</f>
        <v>1.8399999999999999</v>
      </c>
      <c r="AE53" s="2">
        <f>SUM(AE49:AE52)</f>
        <v>1.96</v>
      </c>
      <c r="AG53" s="4" t="s">
        <v>8</v>
      </c>
      <c r="AH53" s="2">
        <f>SUM(AH49:AH52)</f>
        <v>52.330000000000005</v>
      </c>
      <c r="AI53" s="2">
        <f>SUM(AI49:AI52)</f>
        <v>62.02</v>
      </c>
      <c r="AJ53" s="2">
        <f>SUM(AJ49:AJ52)</f>
        <v>50.17</v>
      </c>
      <c r="AL53" s="4" t="s">
        <v>8</v>
      </c>
      <c r="AM53" s="2">
        <f>SUM(AM49:AM52)</f>
        <v>0.94</v>
      </c>
      <c r="AN53" s="2">
        <f>SUM(AN49:AN52)</f>
        <v>1.01</v>
      </c>
      <c r="AO53" s="2">
        <f>SUM(AO49:AO52)</f>
        <v>0.33</v>
      </c>
      <c r="AQ53" s="4" t="s">
        <v>8</v>
      </c>
      <c r="AR53" s="2">
        <f>SUM(AR49:AR52)</f>
        <v>3.99</v>
      </c>
      <c r="AS53" s="2">
        <f>SUM(AS49:AS52)</f>
        <v>4.8100000000000005</v>
      </c>
      <c r="AT53" s="2">
        <f>SUM(AT49:AT52)</f>
        <v>5.0199999999999996</v>
      </c>
      <c r="AV53" s="4" t="s">
        <v>8</v>
      </c>
      <c r="AW53" s="2">
        <f>SUM(AW49:AW52)</f>
        <v>5.8900000000000006</v>
      </c>
      <c r="AX53" s="2">
        <f>SUM(AX49:AX52)</f>
        <v>7.05</v>
      </c>
      <c r="AY53" s="2">
        <f>SUM(AY49:AY52)</f>
        <v>6.18</v>
      </c>
      <c r="BA53" s="4" t="s">
        <v>8</v>
      </c>
      <c r="BB53" s="2">
        <f>SUM(BB49:BB52)</f>
        <v>0.17</v>
      </c>
      <c r="BC53" s="2">
        <f>SUM(BC49:BC52)</f>
        <v>0.18000000000000002</v>
      </c>
      <c r="BD53" s="2">
        <f>SUM(BD49:BD52)</f>
        <v>7.0000000000000007E-2</v>
      </c>
      <c r="BF53" s="4" t="s">
        <v>8</v>
      </c>
      <c r="BG53" s="2">
        <f>SUM(BG49:BG52)</f>
        <v>1.8</v>
      </c>
      <c r="BH53" s="2">
        <f>SUM(BH49:BH52)</f>
        <v>2.17</v>
      </c>
      <c r="BI53" s="2">
        <f>SUM(BI49:BI52)</f>
        <v>2.31</v>
      </c>
      <c r="BK53" s="4" t="s">
        <v>8</v>
      </c>
      <c r="BL53" s="2">
        <f>SUM(BL49:BL52)</f>
        <v>81.740000000000009</v>
      </c>
      <c r="BM53" s="2">
        <f>SUM(BM49:BM52)</f>
        <v>96.83</v>
      </c>
      <c r="BN53" s="2">
        <f>SUM(BN49:BN52)</f>
        <v>78.150000000000006</v>
      </c>
      <c r="BP53" s="4" t="s">
        <v>8</v>
      </c>
      <c r="BQ53" s="2">
        <f>SUM(BQ49:BQ52)</f>
        <v>1.4600000000000002</v>
      </c>
      <c r="BR53" s="2">
        <f>SUM(BR49:BR52)</f>
        <v>1.5600000000000003</v>
      </c>
      <c r="BS53" s="2">
        <f>SUM(BS49:BS52)</f>
        <v>0.52</v>
      </c>
      <c r="BU53" s="4" t="s">
        <v>8</v>
      </c>
      <c r="BV53" s="2">
        <f>SUM(BV49:BV52)</f>
        <v>7.32</v>
      </c>
      <c r="BW53" s="2">
        <f>SUM(BW49:BW52)</f>
        <v>8.82</v>
      </c>
      <c r="BX53" s="2">
        <f>SUM(BX49:BX52)</f>
        <v>9.2899999999999991</v>
      </c>
    </row>
    <row r="54" spans="12:76">
      <c r="L54" s="3"/>
      <c r="M54" s="3" t="s">
        <v>21</v>
      </c>
      <c r="N54" s="3" t="s">
        <v>22</v>
      </c>
      <c r="O54" s="3" t="s">
        <v>23</v>
      </c>
    </row>
    <row r="55" spans="12:76">
      <c r="L55" s="3" t="s">
        <v>6</v>
      </c>
      <c r="M55" s="2">
        <v>125</v>
      </c>
      <c r="N55" s="8">
        <f>C27</f>
        <v>5606.1328435199985</v>
      </c>
      <c r="O55" s="8">
        <f>N55*17</f>
        <v>95304.258339839973</v>
      </c>
      <c r="R55" s="39" t="s">
        <v>44</v>
      </c>
      <c r="S55" s="39"/>
      <c r="T55" s="39"/>
      <c r="U55" s="39"/>
      <c r="W55" s="39" t="s">
        <v>52</v>
      </c>
      <c r="X55" s="39"/>
      <c r="Y55" s="39"/>
      <c r="Z55" s="39"/>
      <c r="AB55" s="48" t="s">
        <v>94</v>
      </c>
      <c r="AC55" s="48"/>
      <c r="AD55" s="48"/>
      <c r="AE55" s="48"/>
      <c r="AG55" s="39" t="s">
        <v>44</v>
      </c>
      <c r="AH55" s="39"/>
      <c r="AI55" s="39"/>
      <c r="AJ55" s="39"/>
      <c r="AL55" s="39" t="s">
        <v>52</v>
      </c>
      <c r="AM55" s="39"/>
      <c r="AN55" s="39"/>
      <c r="AO55" s="39"/>
      <c r="AQ55" s="48" t="s">
        <v>94</v>
      </c>
      <c r="AR55" s="48"/>
      <c r="AS55" s="48"/>
      <c r="AT55" s="48"/>
      <c r="AV55" s="39" t="s">
        <v>44</v>
      </c>
      <c r="AW55" s="39"/>
      <c r="AX55" s="39"/>
      <c r="AY55" s="39"/>
      <c r="BA55" s="39" t="s">
        <v>52</v>
      </c>
      <c r="BB55" s="39"/>
      <c r="BC55" s="39"/>
      <c r="BD55" s="39"/>
      <c r="BF55" s="48" t="s">
        <v>94</v>
      </c>
      <c r="BG55" s="48"/>
      <c r="BH55" s="48"/>
      <c r="BI55" s="48"/>
      <c r="BK55" s="39" t="s">
        <v>44</v>
      </c>
      <c r="BL55" s="39"/>
      <c r="BM55" s="39"/>
      <c r="BN55" s="39"/>
      <c r="BP55" s="39" t="s">
        <v>52</v>
      </c>
      <c r="BQ55" s="39"/>
      <c r="BR55" s="39"/>
      <c r="BS55" s="39"/>
      <c r="BU55" s="48" t="s">
        <v>94</v>
      </c>
      <c r="BV55" s="48"/>
      <c r="BW55" s="48"/>
      <c r="BX55" s="48"/>
    </row>
    <row r="56" spans="12:76">
      <c r="L56" s="3" t="s">
        <v>3</v>
      </c>
      <c r="M56" s="2">
        <v>65</v>
      </c>
      <c r="N56" s="8">
        <f>C27</f>
        <v>5606.1328435199985</v>
      </c>
      <c r="O56" s="8">
        <f>N56*7</f>
        <v>39242.92990463999</v>
      </c>
      <c r="R56" s="3"/>
      <c r="S56" s="3">
        <v>2000</v>
      </c>
      <c r="T56" s="3">
        <v>2007</v>
      </c>
      <c r="U56" s="3">
        <v>2015</v>
      </c>
      <c r="W56" s="3"/>
      <c r="X56" s="3">
        <v>2000</v>
      </c>
      <c r="Y56" s="3">
        <v>2007</v>
      </c>
      <c r="Z56" s="3">
        <v>2015</v>
      </c>
      <c r="AB56" s="3" t="s">
        <v>6</v>
      </c>
      <c r="AC56" s="8">
        <f>X65/X57</f>
        <v>3.1559932616301669</v>
      </c>
      <c r="AD56" s="8">
        <f>Y65/Y57</f>
        <v>3.1560085836909875</v>
      </c>
      <c r="AE56" s="8"/>
      <c r="AG56" s="3"/>
      <c r="AH56" s="3">
        <v>2000</v>
      </c>
      <c r="AI56" s="3">
        <v>2007</v>
      </c>
      <c r="AJ56" s="3">
        <v>2015</v>
      </c>
      <c r="AL56" s="3"/>
      <c r="AM56" s="3">
        <v>2000</v>
      </c>
      <c r="AN56" s="3">
        <v>2007</v>
      </c>
      <c r="AO56" s="3">
        <v>2015</v>
      </c>
      <c r="AQ56" s="3" t="s">
        <v>6</v>
      </c>
      <c r="AR56" s="8">
        <f>AM65/AM57</f>
        <v>3.157826536723471</v>
      </c>
      <c r="AS56" s="8">
        <f>AN65/AN57</f>
        <v>3.1578441194149467</v>
      </c>
      <c r="AT56" s="8"/>
      <c r="AV56" s="3"/>
      <c r="AW56" s="3">
        <v>2000</v>
      </c>
      <c r="AX56" s="3">
        <v>2007</v>
      </c>
      <c r="AY56" s="3">
        <v>2015</v>
      </c>
      <c r="BA56" s="3"/>
      <c r="BB56" s="3">
        <v>2000</v>
      </c>
      <c r="BC56" s="3">
        <v>2007</v>
      </c>
      <c r="BD56" s="3">
        <v>2015</v>
      </c>
      <c r="BF56" s="3" t="s">
        <v>6</v>
      </c>
      <c r="BG56" s="8">
        <f>BB65/BB57</f>
        <v>3.1662415339959544</v>
      </c>
      <c r="BH56" s="8">
        <f>BC65/BC57</f>
        <v>3.1663834263979931</v>
      </c>
      <c r="BI56" s="8"/>
      <c r="BK56" s="3"/>
      <c r="BL56" s="3">
        <v>2000</v>
      </c>
      <c r="BM56" s="3">
        <v>2007</v>
      </c>
      <c r="BN56" s="3">
        <v>2015</v>
      </c>
      <c r="BP56" s="3"/>
      <c r="BQ56" s="3">
        <v>2000</v>
      </c>
      <c r="BR56" s="3">
        <v>2007</v>
      </c>
      <c r="BS56" s="3">
        <v>2015</v>
      </c>
      <c r="BU56" s="3" t="s">
        <v>6</v>
      </c>
      <c r="BV56" s="8">
        <f>BQ65/BQ57</f>
        <v>3.1580023838238507</v>
      </c>
      <c r="BW56" s="8">
        <f>BR65/BR57</f>
        <v>3.1580292894359481</v>
      </c>
      <c r="BX56" s="8"/>
    </row>
    <row r="57" spans="12:76">
      <c r="L57" s="3" t="s">
        <v>4</v>
      </c>
      <c r="M57" s="2">
        <v>49</v>
      </c>
      <c r="N57" s="8">
        <f>C27</f>
        <v>5606.1328435199985</v>
      </c>
      <c r="O57" s="8">
        <f>N57*1</f>
        <v>5606.1328435199985</v>
      </c>
      <c r="R57" s="3" t="s">
        <v>6</v>
      </c>
      <c r="S57" s="2">
        <v>2.02</v>
      </c>
      <c r="T57" s="2">
        <v>2.1800000000000002</v>
      </c>
      <c r="U57" s="2" t="s">
        <v>93</v>
      </c>
      <c r="W57" s="3" t="s">
        <v>6</v>
      </c>
      <c r="X57" s="2">
        <v>385.85</v>
      </c>
      <c r="Y57" s="2">
        <v>419.4</v>
      </c>
      <c r="Z57" s="2" t="s">
        <v>93</v>
      </c>
      <c r="AB57" s="3" t="s">
        <v>3</v>
      </c>
      <c r="AC57" s="8">
        <f>X66/X58</f>
        <v>3.1554075998700877</v>
      </c>
      <c r="AD57" s="8">
        <f>Y66/Y58</f>
        <v>3.1553313530677047</v>
      </c>
      <c r="AE57" s="8">
        <f>Z66/Z58</f>
        <v>3.155498281786941</v>
      </c>
      <c r="AG57" s="3" t="s">
        <v>6</v>
      </c>
      <c r="AH57" s="2">
        <v>4.5</v>
      </c>
      <c r="AI57" s="2">
        <v>4.8499999999999996</v>
      </c>
      <c r="AJ57" s="2" t="s">
        <v>93</v>
      </c>
      <c r="AL57" s="3" t="s">
        <v>6</v>
      </c>
      <c r="AM57" s="2">
        <v>918.35</v>
      </c>
      <c r="AN57" s="2">
        <v>998.2</v>
      </c>
      <c r="AO57" s="2" t="s">
        <v>93</v>
      </c>
      <c r="AQ57" s="3" t="s">
        <v>3</v>
      </c>
      <c r="AR57" s="8">
        <f>AM66/AM58</f>
        <v>3.1571074964639321</v>
      </c>
      <c r="AS57" s="8">
        <f>AN66/AN58</f>
        <v>3.1571129053843068</v>
      </c>
      <c r="AT57" s="8">
        <f>AO66/AO58</f>
        <v>3.1571882892152283</v>
      </c>
      <c r="AV57" s="3" t="s">
        <v>6</v>
      </c>
      <c r="AW57" s="2">
        <v>0.5</v>
      </c>
      <c r="AX57" s="2">
        <v>0.54</v>
      </c>
      <c r="AY57" s="2" t="s">
        <v>93</v>
      </c>
      <c r="BA57" s="3" t="s">
        <v>6</v>
      </c>
      <c r="BB57" s="2">
        <v>113.69</v>
      </c>
      <c r="BC57" s="2">
        <v>123.57</v>
      </c>
      <c r="BD57" s="2" t="s">
        <v>93</v>
      </c>
      <c r="BF57" s="3" t="s">
        <v>3</v>
      </c>
      <c r="BG57" s="8">
        <f>BB66/BB58</f>
        <v>3.1651904340124006</v>
      </c>
      <c r="BH57" s="8">
        <f>BC66/BC58</f>
        <v>3.1649906890130355</v>
      </c>
      <c r="BI57" s="8">
        <f>BD66/BD58</f>
        <v>3.1651698555251855</v>
      </c>
      <c r="BK57" s="3" t="s">
        <v>6</v>
      </c>
      <c r="BL57" s="2">
        <f>S57+AH57+AW57</f>
        <v>7.02</v>
      </c>
      <c r="BM57" s="2">
        <f t="shared" ref="BM57:BN60" si="37">T57+AI57+AX57</f>
        <v>7.5699999999999994</v>
      </c>
      <c r="BN57" s="2" t="s">
        <v>93</v>
      </c>
      <c r="BP57" s="3" t="s">
        <v>6</v>
      </c>
      <c r="BQ57" s="2">
        <f>X57+AM57+BB57</f>
        <v>1417.89</v>
      </c>
      <c r="BR57" s="2">
        <f t="shared" ref="BR57:BS60" si="38">Y57+AN57+BC57</f>
        <v>1541.1699999999998</v>
      </c>
      <c r="BS57" s="2" t="s">
        <v>93</v>
      </c>
      <c r="BU57" s="3" t="s">
        <v>3</v>
      </c>
      <c r="BV57" s="8">
        <f>BQ66/BQ58</f>
        <v>3.1572539390218943</v>
      </c>
      <c r="BW57" s="8">
        <f>BR66/BR58</f>
        <v>3.1572207084468671</v>
      </c>
      <c r="BX57" s="8">
        <f>BS66/BS58</f>
        <v>3.1573297248534056</v>
      </c>
    </row>
    <row r="58" spans="12:76">
      <c r="R58" s="3" t="s">
        <v>3</v>
      </c>
      <c r="S58" s="2">
        <v>0.89</v>
      </c>
      <c r="T58" s="2">
        <v>0.7</v>
      </c>
      <c r="U58" s="2">
        <v>0.33</v>
      </c>
      <c r="W58" s="3" t="s">
        <v>3</v>
      </c>
      <c r="X58" s="2">
        <v>246.32</v>
      </c>
      <c r="Y58" s="2">
        <v>195.26</v>
      </c>
      <c r="Z58" s="2">
        <v>93.12</v>
      </c>
      <c r="AB58" s="3" t="s">
        <v>4</v>
      </c>
      <c r="AC58" s="8"/>
      <c r="AD58" s="8">
        <f>Y67/Y59</f>
        <v>3.1542849288708683</v>
      </c>
      <c r="AE58" s="8">
        <f>Z67/Z59</f>
        <v>3.1542575581251393</v>
      </c>
      <c r="AG58" s="3" t="s">
        <v>3</v>
      </c>
      <c r="AH58" s="2">
        <v>1.98</v>
      </c>
      <c r="AI58" s="2">
        <v>1.56</v>
      </c>
      <c r="AJ58" s="2">
        <v>0.72</v>
      </c>
      <c r="AL58" s="3" t="s">
        <v>3</v>
      </c>
      <c r="AM58" s="2">
        <v>565.6</v>
      </c>
      <c r="AN58" s="2">
        <v>448.34</v>
      </c>
      <c r="AO58" s="2">
        <v>213.82</v>
      </c>
      <c r="AQ58" s="3" t="s">
        <v>4</v>
      </c>
      <c r="AR58" s="8"/>
      <c r="AS58" s="8">
        <f>AN67/AN59</f>
        <v>3.1556370302474792</v>
      </c>
      <c r="AT58" s="8">
        <f>AO67/AO59</f>
        <v>3.1555964070274314</v>
      </c>
      <c r="AV58" s="3" t="s">
        <v>3</v>
      </c>
      <c r="AW58" s="2">
        <v>0.23</v>
      </c>
      <c r="AX58" s="2">
        <v>0.18</v>
      </c>
      <c r="AY58" s="2">
        <v>0.08</v>
      </c>
      <c r="BA58" s="3" t="s">
        <v>3</v>
      </c>
      <c r="BB58" s="2">
        <v>67.739999999999995</v>
      </c>
      <c r="BC58" s="2">
        <v>53.7</v>
      </c>
      <c r="BD58" s="2">
        <v>25.61</v>
      </c>
      <c r="BF58" s="3" t="s">
        <v>4</v>
      </c>
      <c r="BG58" s="8"/>
      <c r="BH58" s="8">
        <f>BC67/BC59</f>
        <v>3.1612736215376649</v>
      </c>
      <c r="BI58" s="8">
        <f>BD67/BD59</f>
        <v>3.1615520940210802</v>
      </c>
      <c r="BK58" s="3" t="s">
        <v>3</v>
      </c>
      <c r="BL58" s="2">
        <f t="shared" ref="BL58" si="39">S58+AH58+AW58</f>
        <v>3.1</v>
      </c>
      <c r="BM58" s="2">
        <f t="shared" si="37"/>
        <v>2.44</v>
      </c>
      <c r="BN58" s="2">
        <f t="shared" si="37"/>
        <v>1.1300000000000001</v>
      </c>
      <c r="BP58" s="3" t="s">
        <v>3</v>
      </c>
      <c r="BQ58" s="2">
        <f t="shared" ref="BQ58" si="40">X58+AM58+BB58</f>
        <v>879.66000000000008</v>
      </c>
      <c r="BR58" s="2">
        <f t="shared" si="38"/>
        <v>697.3</v>
      </c>
      <c r="BS58" s="2">
        <f t="shared" si="38"/>
        <v>332.55</v>
      </c>
      <c r="BU58" s="3" t="s">
        <v>4</v>
      </c>
      <c r="BV58" s="8"/>
      <c r="BW58" s="8">
        <f>BR67/BR59</f>
        <v>3.155678085405913</v>
      </c>
      <c r="BX58" s="8">
        <f>BS67/BS59</f>
        <v>3.1556652953110911</v>
      </c>
    </row>
    <row r="59" spans="12:76">
      <c r="L59" s="44" t="s">
        <v>26</v>
      </c>
      <c r="M59" s="45"/>
      <c r="N59" s="45"/>
      <c r="O59" s="46"/>
      <c r="R59" s="3" t="s">
        <v>4</v>
      </c>
      <c r="S59" s="2" t="s">
        <v>93</v>
      </c>
      <c r="T59" s="2">
        <v>0.55000000000000004</v>
      </c>
      <c r="U59" s="2">
        <v>1.49</v>
      </c>
      <c r="W59" s="3" t="s">
        <v>4</v>
      </c>
      <c r="X59" s="2" t="s">
        <v>93</v>
      </c>
      <c r="Y59" s="2">
        <v>145.51</v>
      </c>
      <c r="Z59" s="2">
        <v>403.87</v>
      </c>
      <c r="AB59" s="3" t="s">
        <v>5</v>
      </c>
      <c r="AC59" s="8"/>
      <c r="AD59" s="8"/>
      <c r="AE59" s="8">
        <f>Z68/Z60</f>
        <v>3.1529506762667383</v>
      </c>
      <c r="AG59" s="3" t="s">
        <v>4</v>
      </c>
      <c r="AH59" s="2" t="s">
        <v>93</v>
      </c>
      <c r="AI59" s="2">
        <v>1.25</v>
      </c>
      <c r="AJ59" s="2">
        <v>3.41</v>
      </c>
      <c r="AL59" s="3" t="s">
        <v>4</v>
      </c>
      <c r="AM59" s="2" t="s">
        <v>93</v>
      </c>
      <c r="AN59" s="2">
        <v>327.3</v>
      </c>
      <c r="AO59" s="2">
        <v>908.44</v>
      </c>
      <c r="AQ59" s="3" t="s">
        <v>5</v>
      </c>
      <c r="AR59" s="8"/>
      <c r="AS59" s="8"/>
      <c r="AT59" s="8">
        <f>AO68/AO60</f>
        <v>3.1537525053819317</v>
      </c>
      <c r="AV59" s="3" t="s">
        <v>4</v>
      </c>
      <c r="AW59" s="2" t="s">
        <v>93</v>
      </c>
      <c r="AX59" s="2">
        <v>0.15</v>
      </c>
      <c r="AY59" s="2">
        <v>0.41</v>
      </c>
      <c r="BA59" s="3" t="s">
        <v>4</v>
      </c>
      <c r="BB59" s="2" t="s">
        <v>93</v>
      </c>
      <c r="BC59" s="2">
        <v>38.630000000000003</v>
      </c>
      <c r="BD59" s="2">
        <v>107.21</v>
      </c>
      <c r="BF59" s="3" t="s">
        <v>5</v>
      </c>
      <c r="BG59" s="8"/>
      <c r="BH59" s="8"/>
      <c r="BI59" s="8">
        <f>BD68/BD60</f>
        <v>3.1568208778173195</v>
      </c>
      <c r="BK59" s="3" t="s">
        <v>4</v>
      </c>
      <c r="BL59" s="2" t="s">
        <v>93</v>
      </c>
      <c r="BM59" s="2">
        <f t="shared" si="37"/>
        <v>1.95</v>
      </c>
      <c r="BN59" s="2">
        <f t="shared" si="37"/>
        <v>5.3100000000000005</v>
      </c>
      <c r="BP59" s="3" t="s">
        <v>4</v>
      </c>
      <c r="BQ59" s="2" t="s">
        <v>93</v>
      </c>
      <c r="BR59" s="2">
        <f t="shared" si="38"/>
        <v>511.44</v>
      </c>
      <c r="BS59" s="2">
        <f t="shared" si="38"/>
        <v>1419.52</v>
      </c>
      <c r="BU59" s="3" t="s">
        <v>5</v>
      </c>
      <c r="BV59" s="8"/>
      <c r="BW59" s="8"/>
      <c r="BX59" s="8">
        <f>BS68/BS60</f>
        <v>3.1537717876538998</v>
      </c>
    </row>
    <row r="60" spans="12:76">
      <c r="L60" s="3"/>
      <c r="M60" s="3" t="s">
        <v>21</v>
      </c>
      <c r="N60" s="3" t="s">
        <v>22</v>
      </c>
      <c r="O60" s="3" t="s">
        <v>23</v>
      </c>
      <c r="R60" s="3" t="s">
        <v>5</v>
      </c>
      <c r="S60" s="2" t="s">
        <v>93</v>
      </c>
      <c r="T60" s="2" t="s">
        <v>93</v>
      </c>
      <c r="U60" s="2">
        <v>1.1499999999999999</v>
      </c>
      <c r="W60" s="3" t="s">
        <v>5</v>
      </c>
      <c r="X60" s="2" t="s">
        <v>93</v>
      </c>
      <c r="Y60" s="2" t="s">
        <v>93</v>
      </c>
      <c r="Z60" s="2">
        <v>297.22000000000003</v>
      </c>
      <c r="AG60" s="3" t="s">
        <v>5</v>
      </c>
      <c r="AH60" s="2" t="s">
        <v>93</v>
      </c>
      <c r="AI60" s="2" t="s">
        <v>93</v>
      </c>
      <c r="AJ60" s="2">
        <v>2.71</v>
      </c>
      <c r="AL60" s="3" t="s">
        <v>5</v>
      </c>
      <c r="AM60" s="2" t="s">
        <v>93</v>
      </c>
      <c r="AN60" s="2" t="s">
        <v>93</v>
      </c>
      <c r="AO60" s="2">
        <v>673.55</v>
      </c>
      <c r="AV60" s="3" t="s">
        <v>5</v>
      </c>
      <c r="AW60" s="2" t="s">
        <v>93</v>
      </c>
      <c r="AX60" s="2" t="s">
        <v>93</v>
      </c>
      <c r="AY60" s="2">
        <v>0.36</v>
      </c>
      <c r="BA60" s="3" t="s">
        <v>5</v>
      </c>
      <c r="BB60" s="2" t="s">
        <v>93</v>
      </c>
      <c r="BC60" s="2" t="s">
        <v>93</v>
      </c>
      <c r="BD60" s="2">
        <v>84.3</v>
      </c>
      <c r="BK60" s="3" t="s">
        <v>5</v>
      </c>
      <c r="BL60" s="2" t="s">
        <v>93</v>
      </c>
      <c r="BM60" s="2" t="s">
        <v>93</v>
      </c>
      <c r="BN60" s="2">
        <f t="shared" si="37"/>
        <v>4.22</v>
      </c>
      <c r="BP60" s="3" t="s">
        <v>5</v>
      </c>
      <c r="BQ60" s="2" t="s">
        <v>93</v>
      </c>
      <c r="BR60" s="2" t="s">
        <v>93</v>
      </c>
      <c r="BS60" s="2">
        <f t="shared" si="38"/>
        <v>1055.07</v>
      </c>
    </row>
    <row r="61" spans="12:76">
      <c r="L61" s="3" t="s">
        <v>3</v>
      </c>
      <c r="M61" s="2">
        <v>31</v>
      </c>
      <c r="N61" s="8">
        <f>C27</f>
        <v>5606.1328435199985</v>
      </c>
      <c r="O61" s="8">
        <f>N61*15</f>
        <v>84091.992652799978</v>
      </c>
      <c r="R61" s="4" t="s">
        <v>8</v>
      </c>
      <c r="S61" s="2">
        <f>SUM(S57:S60)</f>
        <v>2.91</v>
      </c>
      <c r="T61" s="2">
        <f>SUM(T57:T60)</f>
        <v>3.4299999999999997</v>
      </c>
      <c r="U61" s="2">
        <f>SUM(U57:U60)</f>
        <v>2.9699999999999998</v>
      </c>
      <c r="W61" s="4" t="s">
        <v>8</v>
      </c>
      <c r="X61" s="2">
        <f>SUM(X57:X60)</f>
        <v>632.17000000000007</v>
      </c>
      <c r="Y61" s="2">
        <f>SUM(Y57:Y60)</f>
        <v>760.17</v>
      </c>
      <c r="Z61" s="2">
        <f>SUM(Z57:Z60)</f>
        <v>794.21</v>
      </c>
      <c r="AG61" s="4" t="s">
        <v>8</v>
      </c>
      <c r="AH61" s="2">
        <f>SUM(AH57:AH60)</f>
        <v>6.48</v>
      </c>
      <c r="AI61" s="2">
        <f>SUM(AI57:AI60)</f>
        <v>7.66</v>
      </c>
      <c r="AJ61" s="2">
        <f>SUM(AJ57:AJ60)</f>
        <v>6.84</v>
      </c>
      <c r="AL61" s="4" t="s">
        <v>8</v>
      </c>
      <c r="AM61" s="2">
        <f>SUM(AM57:AM60)</f>
        <v>1483.95</v>
      </c>
      <c r="AN61" s="2">
        <f>SUM(AN57:AN60)</f>
        <v>1773.84</v>
      </c>
      <c r="AO61" s="2">
        <f>SUM(AO57:AO60)</f>
        <v>1795.81</v>
      </c>
      <c r="AV61" s="4" t="s">
        <v>8</v>
      </c>
      <c r="AW61" s="2">
        <f>SUM(AW57:AW60)</f>
        <v>0.73</v>
      </c>
      <c r="AX61" s="2">
        <f>SUM(AX57:AX60)</f>
        <v>0.87</v>
      </c>
      <c r="AY61" s="2">
        <f>SUM(AY57:AY60)</f>
        <v>0.85</v>
      </c>
      <c r="BA61" s="4" t="s">
        <v>8</v>
      </c>
      <c r="BB61" s="2">
        <f>SUM(BB57:BB60)</f>
        <v>181.43</v>
      </c>
      <c r="BC61" s="2">
        <f>SUM(BC57:BC60)</f>
        <v>215.89999999999998</v>
      </c>
      <c r="BD61" s="2">
        <f>SUM(BD57:BD60)</f>
        <v>217.12</v>
      </c>
      <c r="BK61" s="4" t="s">
        <v>8</v>
      </c>
      <c r="BL61" s="2">
        <f>SUM(BL57:BL60)</f>
        <v>10.119999999999999</v>
      </c>
      <c r="BM61" s="2">
        <f>SUM(BM57:BM60)</f>
        <v>11.959999999999999</v>
      </c>
      <c r="BN61" s="2">
        <f>SUM(BN57:BN60)</f>
        <v>10.66</v>
      </c>
      <c r="BP61" s="4" t="s">
        <v>8</v>
      </c>
      <c r="BQ61" s="2">
        <f>SUM(BQ57:BQ60)</f>
        <v>2297.5500000000002</v>
      </c>
      <c r="BR61" s="2">
        <f>SUM(BR57:BR60)</f>
        <v>2749.91</v>
      </c>
      <c r="BS61" s="2">
        <f>SUM(BS57:BS60)</f>
        <v>2807.14</v>
      </c>
    </row>
    <row r="62" spans="12:76">
      <c r="L62" s="3" t="s">
        <v>4</v>
      </c>
      <c r="M62" s="2">
        <v>136</v>
      </c>
      <c r="N62" s="8">
        <f>C27</f>
        <v>5606.1328435199985</v>
      </c>
      <c r="O62" s="8">
        <f>N62*8</f>
        <v>44849.062748159988</v>
      </c>
    </row>
    <row r="63" spans="12:76">
      <c r="L63" s="3" t="s">
        <v>5</v>
      </c>
      <c r="M63" s="2">
        <v>97</v>
      </c>
      <c r="N63" s="8">
        <f>C27</f>
        <v>5606.1328435199985</v>
      </c>
      <c r="O63" s="8">
        <f>N63*5</f>
        <v>28030.664217599991</v>
      </c>
      <c r="R63" s="39" t="s">
        <v>45</v>
      </c>
      <c r="S63" s="39"/>
      <c r="T63" s="39"/>
      <c r="U63" s="39"/>
      <c r="W63" s="39" t="s">
        <v>53</v>
      </c>
      <c r="X63" s="39"/>
      <c r="Y63" s="39"/>
      <c r="Z63" s="39"/>
      <c r="AG63" s="39" t="s">
        <v>45</v>
      </c>
      <c r="AH63" s="39"/>
      <c r="AI63" s="39"/>
      <c r="AJ63" s="39"/>
      <c r="AL63" s="39" t="s">
        <v>53</v>
      </c>
      <c r="AM63" s="39"/>
      <c r="AN63" s="39"/>
      <c r="AO63" s="39"/>
      <c r="AV63" s="39" t="s">
        <v>45</v>
      </c>
      <c r="AW63" s="39"/>
      <c r="AX63" s="39"/>
      <c r="AY63" s="39"/>
      <c r="BA63" s="39" t="s">
        <v>53</v>
      </c>
      <c r="BB63" s="39"/>
      <c r="BC63" s="39"/>
      <c r="BD63" s="39"/>
      <c r="BK63" s="39" t="s">
        <v>45</v>
      </c>
      <c r="BL63" s="39"/>
      <c r="BM63" s="39"/>
      <c r="BN63" s="39"/>
      <c r="BP63" s="39" t="s">
        <v>53</v>
      </c>
      <c r="BQ63" s="39"/>
      <c r="BR63" s="39"/>
      <c r="BS63" s="39"/>
    </row>
    <row r="64" spans="12:76">
      <c r="R64" s="3"/>
      <c r="S64" s="3">
        <v>2000</v>
      </c>
      <c r="T64" s="3">
        <v>2007</v>
      </c>
      <c r="U64" s="3">
        <v>2015</v>
      </c>
      <c r="W64" s="3"/>
      <c r="X64" s="3">
        <v>2000</v>
      </c>
      <c r="Y64" s="3">
        <v>2007</v>
      </c>
      <c r="Z64" s="3">
        <v>2015</v>
      </c>
      <c r="AG64" s="3"/>
      <c r="AH64" s="3">
        <v>2000</v>
      </c>
      <c r="AI64" s="3">
        <v>2007</v>
      </c>
      <c r="AJ64" s="3">
        <v>2015</v>
      </c>
      <c r="AL64" s="3"/>
      <c r="AM64" s="3">
        <v>2000</v>
      </c>
      <c r="AN64" s="3">
        <v>2007</v>
      </c>
      <c r="AO64" s="3">
        <v>2015</v>
      </c>
      <c r="AV64" s="3"/>
      <c r="AW64" s="3">
        <v>2000</v>
      </c>
      <c r="AX64" s="3">
        <v>2007</v>
      </c>
      <c r="AY64" s="3">
        <v>2015</v>
      </c>
      <c r="BA64" s="3"/>
      <c r="BB64" s="3">
        <v>2000</v>
      </c>
      <c r="BC64" s="3">
        <v>2007</v>
      </c>
      <c r="BD64" s="3">
        <v>2015</v>
      </c>
      <c r="BK64" s="3"/>
      <c r="BL64" s="3">
        <v>2000</v>
      </c>
      <c r="BM64" s="3">
        <v>2007</v>
      </c>
      <c r="BN64" s="3">
        <v>2015</v>
      </c>
      <c r="BP64" s="3"/>
      <c r="BQ64" s="3">
        <v>2000</v>
      </c>
      <c r="BR64" s="3">
        <v>2007</v>
      </c>
      <c r="BS64" s="3">
        <v>2015</v>
      </c>
    </row>
    <row r="65" spans="18:71">
      <c r="R65" s="3" t="s">
        <v>6</v>
      </c>
      <c r="S65" s="2">
        <v>0.02</v>
      </c>
      <c r="T65" s="2">
        <v>0.02</v>
      </c>
      <c r="U65" s="2" t="s">
        <v>93</v>
      </c>
      <c r="W65" s="3" t="s">
        <v>6</v>
      </c>
      <c r="X65" s="2">
        <v>1217.74</v>
      </c>
      <c r="Y65" s="2">
        <v>1323.63</v>
      </c>
      <c r="Z65" s="2" t="s">
        <v>93</v>
      </c>
      <c r="AG65" s="3" t="s">
        <v>6</v>
      </c>
      <c r="AH65" s="2">
        <v>7.0000000000000007E-2</v>
      </c>
      <c r="AI65" s="2">
        <v>7.0000000000000007E-2</v>
      </c>
      <c r="AJ65" s="2" t="s">
        <v>93</v>
      </c>
      <c r="AL65" s="3" t="s">
        <v>6</v>
      </c>
      <c r="AM65" s="2">
        <v>2899.99</v>
      </c>
      <c r="AN65" s="2">
        <v>3152.16</v>
      </c>
      <c r="AO65" s="2" t="s">
        <v>93</v>
      </c>
      <c r="AV65" s="3" t="s">
        <v>6</v>
      </c>
      <c r="AW65" s="2">
        <v>0.02</v>
      </c>
      <c r="AX65" s="2">
        <v>0.02</v>
      </c>
      <c r="AY65" s="2" t="s">
        <v>93</v>
      </c>
      <c r="BA65" s="3" t="s">
        <v>6</v>
      </c>
      <c r="BB65" s="2">
        <v>359.97</v>
      </c>
      <c r="BC65" s="2">
        <v>391.27</v>
      </c>
      <c r="BD65" s="2" t="s">
        <v>93</v>
      </c>
      <c r="BK65" s="3" t="s">
        <v>6</v>
      </c>
      <c r="BL65" s="2">
        <f>S65+AH65+AW65</f>
        <v>0.11000000000000001</v>
      </c>
      <c r="BM65" s="2">
        <f t="shared" ref="BM65:BN68" si="41">T65+AI65+AX65</f>
        <v>0.11000000000000001</v>
      </c>
      <c r="BN65" s="2" t="s">
        <v>93</v>
      </c>
      <c r="BP65" s="3" t="s">
        <v>6</v>
      </c>
      <c r="BQ65" s="2">
        <f>X65+AM65+BB65</f>
        <v>4477.7</v>
      </c>
      <c r="BR65" s="2">
        <f t="shared" ref="BR65:BS68" si="42">Y65+AN65+BC65</f>
        <v>4867.0599999999995</v>
      </c>
      <c r="BS65" s="2" t="s">
        <v>93</v>
      </c>
    </row>
    <row r="66" spans="18:71">
      <c r="R66" s="3" t="s">
        <v>3</v>
      </c>
      <c r="S66" s="2">
        <v>0.01</v>
      </c>
      <c r="T66" s="2">
        <v>4.0000000000000001E-3</v>
      </c>
      <c r="U66" s="2">
        <v>2E-3</v>
      </c>
      <c r="W66" s="3" t="s">
        <v>3</v>
      </c>
      <c r="X66" s="2">
        <v>777.24</v>
      </c>
      <c r="Y66" s="2">
        <v>616.11</v>
      </c>
      <c r="Z66" s="2">
        <v>293.83999999999997</v>
      </c>
      <c r="AG66" s="3" t="s">
        <v>3</v>
      </c>
      <c r="AH66" s="2">
        <v>0.02</v>
      </c>
      <c r="AI66" s="2">
        <v>0.02</v>
      </c>
      <c r="AJ66" s="2">
        <v>0.01</v>
      </c>
      <c r="AL66" s="3" t="s">
        <v>3</v>
      </c>
      <c r="AM66" s="2">
        <v>1785.66</v>
      </c>
      <c r="AN66" s="2">
        <v>1415.46</v>
      </c>
      <c r="AO66" s="2">
        <v>675.07</v>
      </c>
      <c r="AV66" s="3" t="s">
        <v>3</v>
      </c>
      <c r="AW66" s="2">
        <v>0.01</v>
      </c>
      <c r="AX66" s="2">
        <v>0</v>
      </c>
      <c r="AY66" s="2">
        <v>0</v>
      </c>
      <c r="BA66" s="3" t="s">
        <v>3</v>
      </c>
      <c r="BB66" s="2">
        <v>214.41</v>
      </c>
      <c r="BC66" s="2">
        <v>169.96</v>
      </c>
      <c r="BD66" s="2">
        <v>81.06</v>
      </c>
      <c r="BK66" s="3" t="s">
        <v>3</v>
      </c>
      <c r="BL66" s="2">
        <f t="shared" ref="BL66" si="43">S66+AH66+AW66</f>
        <v>0.04</v>
      </c>
      <c r="BM66" s="2">
        <f t="shared" si="41"/>
        <v>2.4E-2</v>
      </c>
      <c r="BN66" s="2">
        <f t="shared" si="41"/>
        <v>1.2E-2</v>
      </c>
      <c r="BP66" s="3" t="s">
        <v>3</v>
      </c>
      <c r="BQ66" s="2">
        <f t="shared" ref="BQ66" si="44">X66+AM66+BB66</f>
        <v>2777.31</v>
      </c>
      <c r="BR66" s="2">
        <f t="shared" si="42"/>
        <v>2201.5300000000002</v>
      </c>
      <c r="BS66" s="2">
        <f t="shared" si="42"/>
        <v>1049.97</v>
      </c>
    </row>
    <row r="67" spans="18:71">
      <c r="R67" s="3" t="s">
        <v>4</v>
      </c>
      <c r="S67" s="2" t="s">
        <v>93</v>
      </c>
      <c r="T67" s="2">
        <v>3.0000000000000001E-3</v>
      </c>
      <c r="U67" s="2">
        <v>0.01</v>
      </c>
      <c r="W67" s="3" t="s">
        <v>4</v>
      </c>
      <c r="X67" s="2" t="s">
        <v>93</v>
      </c>
      <c r="Y67" s="2">
        <v>458.98</v>
      </c>
      <c r="Z67" s="2">
        <v>1273.9100000000001</v>
      </c>
      <c r="AG67" s="3" t="s">
        <v>4</v>
      </c>
      <c r="AH67" s="2" t="s">
        <v>93</v>
      </c>
      <c r="AI67" s="2">
        <v>0.01</v>
      </c>
      <c r="AJ67" s="2">
        <v>0.03</v>
      </c>
      <c r="AL67" s="3" t="s">
        <v>4</v>
      </c>
      <c r="AM67" s="2" t="s">
        <v>93</v>
      </c>
      <c r="AN67" s="2">
        <v>1032.8399999999999</v>
      </c>
      <c r="AO67" s="2">
        <v>2866.67</v>
      </c>
      <c r="AV67" s="3" t="s">
        <v>4</v>
      </c>
      <c r="AW67" s="2" t="s">
        <v>93</v>
      </c>
      <c r="AX67" s="2">
        <v>0</v>
      </c>
      <c r="AY67" s="2">
        <v>0.01</v>
      </c>
      <c r="BA67" s="3" t="s">
        <v>4</v>
      </c>
      <c r="BB67" s="2" t="s">
        <v>93</v>
      </c>
      <c r="BC67" s="2">
        <v>122.12</v>
      </c>
      <c r="BD67" s="2">
        <v>338.95</v>
      </c>
      <c r="BK67" s="3" t="s">
        <v>4</v>
      </c>
      <c r="BL67" s="2" t="s">
        <v>93</v>
      </c>
      <c r="BM67" s="2">
        <f t="shared" si="41"/>
        <v>1.3000000000000001E-2</v>
      </c>
      <c r="BN67" s="2">
        <f t="shared" si="41"/>
        <v>0.05</v>
      </c>
      <c r="BP67" s="3" t="s">
        <v>4</v>
      </c>
      <c r="BQ67" s="2" t="s">
        <v>93</v>
      </c>
      <c r="BR67" s="2">
        <f t="shared" si="42"/>
        <v>1613.94</v>
      </c>
      <c r="BS67" s="2">
        <f t="shared" si="42"/>
        <v>4479.53</v>
      </c>
    </row>
    <row r="68" spans="18:71">
      <c r="R68" s="3" t="s">
        <v>5</v>
      </c>
      <c r="S68" s="2" t="s">
        <v>93</v>
      </c>
      <c r="T68" s="2" t="s">
        <v>93</v>
      </c>
      <c r="U68" s="2">
        <v>3.0000000000000001E-3</v>
      </c>
      <c r="W68" s="3" t="s">
        <v>5</v>
      </c>
      <c r="X68" s="2" t="s">
        <v>93</v>
      </c>
      <c r="Y68" s="2" t="s">
        <v>93</v>
      </c>
      <c r="Z68" s="2">
        <v>937.12</v>
      </c>
      <c r="AG68" s="3" t="s">
        <v>5</v>
      </c>
      <c r="AH68" s="2" t="s">
        <v>93</v>
      </c>
      <c r="AI68" s="2" t="s">
        <v>93</v>
      </c>
      <c r="AJ68" s="2">
        <v>0.01</v>
      </c>
      <c r="AL68" s="3" t="s">
        <v>5</v>
      </c>
      <c r="AM68" s="2" t="s">
        <v>93</v>
      </c>
      <c r="AN68" s="2" t="s">
        <v>93</v>
      </c>
      <c r="AO68" s="2">
        <v>2124.21</v>
      </c>
      <c r="AV68" s="3" t="s">
        <v>5</v>
      </c>
      <c r="AW68" s="2" t="s">
        <v>93</v>
      </c>
      <c r="AX68" s="2" t="s">
        <v>93</v>
      </c>
      <c r="AY68" s="2">
        <v>0</v>
      </c>
      <c r="BA68" s="3" t="s">
        <v>5</v>
      </c>
      <c r="BB68" s="2" t="s">
        <v>93</v>
      </c>
      <c r="BC68" s="2" t="s">
        <v>93</v>
      </c>
      <c r="BD68" s="2">
        <v>266.12</v>
      </c>
      <c r="BK68" s="3" t="s">
        <v>5</v>
      </c>
      <c r="BL68" s="2" t="s">
        <v>93</v>
      </c>
      <c r="BM68" s="2" t="s">
        <v>93</v>
      </c>
      <c r="BN68" s="2">
        <f t="shared" si="41"/>
        <v>1.3000000000000001E-2</v>
      </c>
      <c r="BP68" s="3" t="s">
        <v>5</v>
      </c>
      <c r="BQ68" s="2" t="s">
        <v>93</v>
      </c>
      <c r="BR68" s="2" t="s">
        <v>93</v>
      </c>
      <c r="BS68" s="2">
        <f t="shared" si="42"/>
        <v>3327.45</v>
      </c>
    </row>
    <row r="69" spans="18:71">
      <c r="R69" s="4" t="s">
        <v>8</v>
      </c>
      <c r="S69" s="2">
        <f>SUM(S65:S68)</f>
        <v>0.03</v>
      </c>
      <c r="T69" s="2">
        <f>SUM(T65:T68)</f>
        <v>2.7E-2</v>
      </c>
      <c r="U69" s="2">
        <f>SUM(U65:U68)</f>
        <v>1.4999999999999999E-2</v>
      </c>
      <c r="W69" s="4" t="s">
        <v>8</v>
      </c>
      <c r="X69" s="2">
        <f>SUM(X65:X68)</f>
        <v>1994.98</v>
      </c>
      <c r="Y69" s="2">
        <f>SUM(Y65:Y68)</f>
        <v>2398.7200000000003</v>
      </c>
      <c r="Z69" s="2">
        <f>SUM(Z65:Z68)</f>
        <v>2504.87</v>
      </c>
      <c r="AG69" s="4" t="s">
        <v>8</v>
      </c>
      <c r="AH69" s="2">
        <f>SUM(AH65:AH68)</f>
        <v>9.0000000000000011E-2</v>
      </c>
      <c r="AI69" s="2">
        <f>SUM(AI65:AI68)</f>
        <v>0.1</v>
      </c>
      <c r="AJ69" s="2">
        <f>SUM(AJ65:AJ68)</f>
        <v>0.05</v>
      </c>
      <c r="AL69" s="4" t="s">
        <v>8</v>
      </c>
      <c r="AM69" s="2">
        <f>SUM(AM65:AM68)</f>
        <v>4685.6499999999996</v>
      </c>
      <c r="AN69" s="2">
        <f>SUM(AN65:AN68)</f>
        <v>5600.46</v>
      </c>
      <c r="AO69" s="2">
        <f>SUM(AO65:AO68)</f>
        <v>5665.9500000000007</v>
      </c>
      <c r="AV69" s="4" t="s">
        <v>8</v>
      </c>
      <c r="AW69" s="2">
        <f>SUM(AW65:AW68)</f>
        <v>0.03</v>
      </c>
      <c r="AX69" s="2">
        <f>SUM(AX65:AX68)</f>
        <v>0.02</v>
      </c>
      <c r="AY69" s="2">
        <f>SUM(AY65:AY68)</f>
        <v>0.01</v>
      </c>
      <c r="BA69" s="4" t="s">
        <v>8</v>
      </c>
      <c r="BB69" s="2">
        <f>SUM(BB65:BB68)</f>
        <v>574.38</v>
      </c>
      <c r="BC69" s="2">
        <f>SUM(BC65:BC68)</f>
        <v>683.35</v>
      </c>
      <c r="BD69" s="2">
        <f>SUM(BD65:BD68)</f>
        <v>686.13</v>
      </c>
      <c r="BK69" s="4" t="s">
        <v>8</v>
      </c>
      <c r="BL69" s="2">
        <f>SUM(BL65:BL68)</f>
        <v>0.15000000000000002</v>
      </c>
      <c r="BM69" s="2">
        <f>SUM(BM65:BM68)</f>
        <v>0.14700000000000002</v>
      </c>
      <c r="BN69" s="2">
        <f>SUM(BN65:BN68)</f>
        <v>7.4999999999999997E-2</v>
      </c>
      <c r="BP69" s="4" t="s">
        <v>8</v>
      </c>
      <c r="BQ69" s="2">
        <f>SUM(BQ65:BQ68)</f>
        <v>7255.01</v>
      </c>
      <c r="BR69" s="2">
        <f>SUM(BR65:BR68)</f>
        <v>8682.5300000000007</v>
      </c>
      <c r="BS69" s="2">
        <f>SUM(BS65:BS68)</f>
        <v>8856.9500000000007</v>
      </c>
    </row>
    <row r="72" spans="18:71">
      <c r="U72" s="39" t="s">
        <v>54</v>
      </c>
      <c r="V72" s="39"/>
      <c r="W72" s="39"/>
      <c r="X72" s="39"/>
      <c r="AJ72" s="39" t="s">
        <v>54</v>
      </c>
      <c r="AK72" s="39"/>
      <c r="AL72" s="39"/>
      <c r="AM72" s="39"/>
      <c r="AY72" s="39" t="s">
        <v>54</v>
      </c>
      <c r="AZ72" s="39"/>
      <c r="BA72" s="39"/>
      <c r="BB72" s="39"/>
      <c r="BN72" s="39" t="s">
        <v>54</v>
      </c>
      <c r="BO72" s="39"/>
      <c r="BP72" s="39"/>
      <c r="BQ72" s="39"/>
    </row>
    <row r="73" spans="18:71">
      <c r="U73" s="3"/>
      <c r="V73" s="3">
        <v>2000</v>
      </c>
      <c r="W73" s="3">
        <v>2007</v>
      </c>
      <c r="X73" s="3">
        <v>2015</v>
      </c>
      <c r="AJ73" s="3"/>
      <c r="AK73" s="3">
        <v>2000</v>
      </c>
      <c r="AL73" s="3">
        <v>2007</v>
      </c>
      <c r="AM73" s="3">
        <v>2015</v>
      </c>
      <c r="AY73" s="3"/>
      <c r="AZ73" s="3">
        <v>2000</v>
      </c>
      <c r="BA73" s="3">
        <v>2007</v>
      </c>
      <c r="BB73" s="3">
        <v>2015</v>
      </c>
      <c r="BN73" s="3"/>
      <c r="BO73" s="3">
        <v>2000</v>
      </c>
      <c r="BP73" s="3">
        <v>2007</v>
      </c>
      <c r="BQ73" s="3">
        <v>2015</v>
      </c>
    </row>
    <row r="74" spans="18:71">
      <c r="U74" s="3" t="s">
        <v>6</v>
      </c>
      <c r="V74" s="2">
        <v>0.35</v>
      </c>
      <c r="W74" s="2">
        <v>0.38</v>
      </c>
      <c r="X74" s="2" t="s">
        <v>93</v>
      </c>
      <c r="AJ74" s="3" t="s">
        <v>6</v>
      </c>
      <c r="AK74" s="2">
        <v>0.83</v>
      </c>
      <c r="AL74" s="2">
        <v>0.9</v>
      </c>
      <c r="AM74" s="2" t="s">
        <v>93</v>
      </c>
      <c r="AY74" s="3" t="s">
        <v>6</v>
      </c>
      <c r="AZ74" s="2">
        <v>0.1</v>
      </c>
      <c r="BA74" s="2">
        <v>0.11</v>
      </c>
      <c r="BB74" s="2" t="s">
        <v>93</v>
      </c>
      <c r="BN74" s="3" t="s">
        <v>6</v>
      </c>
      <c r="BO74" s="2">
        <f>V74+AK74+AZ74</f>
        <v>1.28</v>
      </c>
      <c r="BP74" s="2">
        <f t="shared" ref="BP74:BQ77" si="45">W74+AL74+BA74</f>
        <v>1.3900000000000001</v>
      </c>
      <c r="BQ74" s="2" t="s">
        <v>93</v>
      </c>
    </row>
    <row r="75" spans="18:71">
      <c r="U75" s="3" t="s">
        <v>3</v>
      </c>
      <c r="V75" s="2">
        <v>0.22</v>
      </c>
      <c r="W75" s="2">
        <v>0.18</v>
      </c>
      <c r="X75" s="2">
        <v>0.08</v>
      </c>
      <c r="AJ75" s="3" t="s">
        <v>3</v>
      </c>
      <c r="AK75" s="2">
        <v>0.51</v>
      </c>
      <c r="AL75" s="2">
        <v>0.4</v>
      </c>
      <c r="AM75" s="2">
        <v>0.19</v>
      </c>
      <c r="AY75" s="3" t="s">
        <v>3</v>
      </c>
      <c r="AZ75" s="2">
        <v>0.06</v>
      </c>
      <c r="BA75" s="2">
        <v>0.05</v>
      </c>
      <c r="BB75" s="2">
        <v>0.02</v>
      </c>
      <c r="BN75" s="3" t="s">
        <v>3</v>
      </c>
      <c r="BO75" s="2">
        <f t="shared" ref="BO75" si="46">V75+AK75+AZ75</f>
        <v>0.79</v>
      </c>
      <c r="BP75" s="2">
        <f t="shared" si="45"/>
        <v>0.63000000000000012</v>
      </c>
      <c r="BQ75" s="2">
        <f t="shared" si="45"/>
        <v>0.29000000000000004</v>
      </c>
    </row>
    <row r="76" spans="18:71">
      <c r="U76" s="3" t="s">
        <v>4</v>
      </c>
      <c r="V76" s="2" t="s">
        <v>93</v>
      </c>
      <c r="W76" s="2">
        <v>0.13</v>
      </c>
      <c r="X76" s="2">
        <v>0.36</v>
      </c>
      <c r="AJ76" s="3" t="s">
        <v>4</v>
      </c>
      <c r="AK76" s="2" t="s">
        <v>93</v>
      </c>
      <c r="AL76" s="2">
        <v>0.3</v>
      </c>
      <c r="AM76" s="2">
        <v>0.82</v>
      </c>
      <c r="AY76" s="3" t="s">
        <v>4</v>
      </c>
      <c r="AZ76" s="2" t="s">
        <v>93</v>
      </c>
      <c r="BA76" s="2">
        <v>0.03</v>
      </c>
      <c r="BB76" s="2">
        <v>0.1</v>
      </c>
      <c r="BN76" s="3" t="s">
        <v>4</v>
      </c>
      <c r="BO76" s="2" t="s">
        <v>93</v>
      </c>
      <c r="BP76" s="2">
        <f t="shared" si="45"/>
        <v>0.45999999999999996</v>
      </c>
      <c r="BQ76" s="2">
        <f t="shared" si="45"/>
        <v>1.28</v>
      </c>
    </row>
    <row r="77" spans="18:71">
      <c r="U77" s="3" t="s">
        <v>5</v>
      </c>
      <c r="V77" s="2" t="s">
        <v>93</v>
      </c>
      <c r="W77" s="2" t="s">
        <v>93</v>
      </c>
      <c r="X77" s="2">
        <v>0.27</v>
      </c>
      <c r="AJ77" s="3" t="s">
        <v>5</v>
      </c>
      <c r="AK77" s="2" t="s">
        <v>93</v>
      </c>
      <c r="AL77" s="2" t="s">
        <v>93</v>
      </c>
      <c r="AM77" s="2">
        <v>0.61</v>
      </c>
      <c r="AY77" s="3" t="s">
        <v>5</v>
      </c>
      <c r="AZ77" s="2" t="s">
        <v>93</v>
      </c>
      <c r="BA77" s="2" t="s">
        <v>93</v>
      </c>
      <c r="BB77" s="2">
        <v>0.08</v>
      </c>
      <c r="BN77" s="3" t="s">
        <v>5</v>
      </c>
      <c r="BO77" s="2" t="s">
        <v>93</v>
      </c>
      <c r="BP77" s="2" t="s">
        <v>93</v>
      </c>
      <c r="BQ77" s="2">
        <f t="shared" si="45"/>
        <v>0.96</v>
      </c>
    </row>
    <row r="78" spans="18:71">
      <c r="U78" s="4" t="s">
        <v>8</v>
      </c>
      <c r="V78" s="2">
        <f>SUM(V74:V77)</f>
        <v>0.56999999999999995</v>
      </c>
      <c r="W78" s="2">
        <f>SUM(W74:W77)</f>
        <v>0.69000000000000006</v>
      </c>
      <c r="X78" s="2">
        <f>SUM(X74:X77)</f>
        <v>0.71</v>
      </c>
      <c r="AJ78" s="4" t="s">
        <v>8</v>
      </c>
      <c r="AK78" s="2">
        <f>SUM(AK74:AK77)</f>
        <v>1.3399999999999999</v>
      </c>
      <c r="AL78" s="2">
        <f>SUM(AL74:AL77)</f>
        <v>1.6</v>
      </c>
      <c r="AM78" s="2">
        <f>SUM(AM74:AM77)</f>
        <v>1.62</v>
      </c>
      <c r="AY78" s="4" t="s">
        <v>8</v>
      </c>
      <c r="AZ78" s="2">
        <f>SUM(AZ74:AZ77)</f>
        <v>0.16</v>
      </c>
      <c r="BA78" s="2">
        <f>SUM(BA74:BA77)</f>
        <v>0.19</v>
      </c>
      <c r="BB78" s="2">
        <f>SUM(BB74:BB77)</f>
        <v>0.2</v>
      </c>
      <c r="BN78" s="4" t="s">
        <v>8</v>
      </c>
      <c r="BO78" s="2">
        <f>SUM(BO74:BO77)</f>
        <v>2.0700000000000003</v>
      </c>
      <c r="BP78" s="2">
        <f>SUM(BP74:BP77)</f>
        <v>2.4800000000000004</v>
      </c>
      <c r="BQ78" s="2">
        <f>SUM(BQ74:BQ77)</f>
        <v>2.5300000000000002</v>
      </c>
    </row>
  </sheetData>
  <mergeCells count="128">
    <mergeCell ref="F5:I5"/>
    <mergeCell ref="L17:O17"/>
    <mergeCell ref="B3:C3"/>
    <mergeCell ref="F3:I3"/>
    <mergeCell ref="L3:O3"/>
    <mergeCell ref="L11:O11"/>
    <mergeCell ref="B12:C12"/>
    <mergeCell ref="F12:I12"/>
    <mergeCell ref="L12:O12"/>
    <mergeCell ref="L59:O59"/>
    <mergeCell ref="F19:I19"/>
    <mergeCell ref="B21:C21"/>
    <mergeCell ref="L23:O23"/>
    <mergeCell ref="L29:O29"/>
    <mergeCell ref="L30:O30"/>
    <mergeCell ref="L35:O35"/>
    <mergeCell ref="L41:O41"/>
    <mergeCell ref="L47:O47"/>
    <mergeCell ref="L48:O48"/>
    <mergeCell ref="L53:O53"/>
    <mergeCell ref="S3:AD3"/>
    <mergeCell ref="AH3:AS3"/>
    <mergeCell ref="AW3:BH3"/>
    <mergeCell ref="BL3:BW3"/>
    <mergeCell ref="R5:Z5"/>
    <mergeCell ref="AB5:AE5"/>
    <mergeCell ref="AG5:AO5"/>
    <mergeCell ref="AQ5:AT5"/>
    <mergeCell ref="AV5:BD5"/>
    <mergeCell ref="BF5:BI5"/>
    <mergeCell ref="BK5:BS5"/>
    <mergeCell ref="BU5:BX5"/>
    <mergeCell ref="BP7:BS7"/>
    <mergeCell ref="BU7:BX7"/>
    <mergeCell ref="R15:U15"/>
    <mergeCell ref="W15:Z15"/>
    <mergeCell ref="AB15:AE15"/>
    <mergeCell ref="AG15:AJ15"/>
    <mergeCell ref="AL15:AO15"/>
    <mergeCell ref="AQ15:AT15"/>
    <mergeCell ref="AV15:AY15"/>
    <mergeCell ref="BA15:BD15"/>
    <mergeCell ref="BF15:BI15"/>
    <mergeCell ref="BK15:BN15"/>
    <mergeCell ref="BP15:BS15"/>
    <mergeCell ref="BU15:BX15"/>
    <mergeCell ref="AQ7:AT7"/>
    <mergeCell ref="AV7:AY7"/>
    <mergeCell ref="BA7:BD7"/>
    <mergeCell ref="BF7:BI7"/>
    <mergeCell ref="BK7:BN7"/>
    <mergeCell ref="R7:U7"/>
    <mergeCell ref="W7:Z7"/>
    <mergeCell ref="AB7:AE7"/>
    <mergeCell ref="AG7:AJ7"/>
    <mergeCell ref="AL7:AO7"/>
    <mergeCell ref="BP23:BS23"/>
    <mergeCell ref="BU23:BX23"/>
    <mergeCell ref="R31:U31"/>
    <mergeCell ref="W31:Z31"/>
    <mergeCell ref="AB31:AE31"/>
    <mergeCell ref="AG31:AJ31"/>
    <mergeCell ref="AL31:AO31"/>
    <mergeCell ref="AQ31:AT31"/>
    <mergeCell ref="AV31:AY31"/>
    <mergeCell ref="BA31:BD31"/>
    <mergeCell ref="BF31:BI31"/>
    <mergeCell ref="BK31:BN31"/>
    <mergeCell ref="BP31:BS31"/>
    <mergeCell ref="BU31:BX31"/>
    <mergeCell ref="AQ23:AT23"/>
    <mergeCell ref="AV23:AY23"/>
    <mergeCell ref="BA23:BD23"/>
    <mergeCell ref="BF23:BI23"/>
    <mergeCell ref="BK23:BN23"/>
    <mergeCell ref="R23:U23"/>
    <mergeCell ref="W23:Z23"/>
    <mergeCell ref="AB23:AE23"/>
    <mergeCell ref="AG23:AJ23"/>
    <mergeCell ref="AL23:AO23"/>
    <mergeCell ref="BP39:BS39"/>
    <mergeCell ref="BU39:BX39"/>
    <mergeCell ref="R47:U47"/>
    <mergeCell ref="W47:Z47"/>
    <mergeCell ref="AB47:AE47"/>
    <mergeCell ref="AG47:AJ47"/>
    <mergeCell ref="AL47:AO47"/>
    <mergeCell ref="AQ47:AT47"/>
    <mergeCell ref="AV47:AY47"/>
    <mergeCell ref="BA47:BD47"/>
    <mergeCell ref="BF47:BI47"/>
    <mergeCell ref="BK47:BN47"/>
    <mergeCell ref="BP47:BS47"/>
    <mergeCell ref="BU47:BX47"/>
    <mergeCell ref="AQ39:AT39"/>
    <mergeCell ref="AV39:AY39"/>
    <mergeCell ref="BA39:BD39"/>
    <mergeCell ref="BF39:BI39"/>
    <mergeCell ref="BK39:BN39"/>
    <mergeCell ref="R39:U39"/>
    <mergeCell ref="W39:Z39"/>
    <mergeCell ref="AB39:AE39"/>
    <mergeCell ref="AG39:AJ39"/>
    <mergeCell ref="AL39:AO39"/>
    <mergeCell ref="BU55:BX55"/>
    <mergeCell ref="U72:X72"/>
    <mergeCell ref="AJ72:AM72"/>
    <mergeCell ref="AY72:BB72"/>
    <mergeCell ref="BN72:BQ72"/>
    <mergeCell ref="BA55:BD55"/>
    <mergeCell ref="BK55:BN55"/>
    <mergeCell ref="BP55:BS55"/>
    <mergeCell ref="R63:U63"/>
    <mergeCell ref="W63:Z63"/>
    <mergeCell ref="AG63:AJ63"/>
    <mergeCell ref="AL63:AO63"/>
    <mergeCell ref="AV63:AY63"/>
    <mergeCell ref="BA63:BD63"/>
    <mergeCell ref="BK63:BN63"/>
    <mergeCell ref="BP63:BS63"/>
    <mergeCell ref="R55:U55"/>
    <mergeCell ref="W55:Z55"/>
    <mergeCell ref="AG55:AJ55"/>
    <mergeCell ref="AL55:AO55"/>
    <mergeCell ref="AV55:AY55"/>
    <mergeCell ref="AB55:AE55"/>
    <mergeCell ref="AQ55:AT55"/>
    <mergeCell ref="BF55:BI55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T78"/>
  <sheetViews>
    <sheetView topLeftCell="AG38" workbookViewId="0">
      <selection activeCell="S4" sqref="S4"/>
    </sheetView>
  </sheetViews>
  <sheetFormatPr baseColWidth="10" defaultRowHeight="14" x14ac:dyDescent="0"/>
  <sheetData>
    <row r="3" spans="3:46">
      <c r="D3" s="44" t="s">
        <v>99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6"/>
      <c r="S3" s="44" t="s">
        <v>104</v>
      </c>
      <c r="T3" s="45"/>
      <c r="U3" s="45"/>
      <c r="V3" s="45"/>
      <c r="W3" s="45"/>
      <c r="X3" s="45"/>
      <c r="Y3" s="45"/>
      <c r="Z3" s="45"/>
      <c r="AA3" s="45"/>
      <c r="AB3" s="45"/>
      <c r="AC3" s="45"/>
      <c r="AD3" s="46"/>
      <c r="AH3" s="44" t="s">
        <v>103</v>
      </c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6"/>
    </row>
    <row r="5" spans="3:46">
      <c r="C5" s="44" t="s">
        <v>55</v>
      </c>
      <c r="D5" s="45"/>
      <c r="E5" s="45"/>
      <c r="F5" s="45"/>
      <c r="G5" s="45"/>
      <c r="H5" s="45"/>
      <c r="I5" s="45"/>
      <c r="J5" s="45"/>
      <c r="K5" s="46"/>
      <c r="M5" s="44" t="s">
        <v>56</v>
      </c>
      <c r="N5" s="45"/>
      <c r="O5" s="45"/>
      <c r="P5" s="46"/>
      <c r="R5" s="44" t="s">
        <v>55</v>
      </c>
      <c r="S5" s="45"/>
      <c r="T5" s="45"/>
      <c r="U5" s="45"/>
      <c r="V5" s="45"/>
      <c r="W5" s="45"/>
      <c r="X5" s="45"/>
      <c r="Y5" s="45"/>
      <c r="Z5" s="46"/>
      <c r="AB5" s="44" t="s">
        <v>56</v>
      </c>
      <c r="AC5" s="45"/>
      <c r="AD5" s="45"/>
      <c r="AE5" s="46"/>
      <c r="AG5" s="44" t="s">
        <v>55</v>
      </c>
      <c r="AH5" s="45"/>
      <c r="AI5" s="45"/>
      <c r="AJ5" s="45"/>
      <c r="AK5" s="45"/>
      <c r="AL5" s="45"/>
      <c r="AM5" s="45"/>
      <c r="AN5" s="45"/>
      <c r="AO5" s="46"/>
      <c r="AQ5" s="44" t="s">
        <v>56</v>
      </c>
      <c r="AR5" s="45"/>
      <c r="AS5" s="45"/>
      <c r="AT5" s="46"/>
    </row>
    <row r="7" spans="3:46">
      <c r="C7" s="44" t="s">
        <v>38</v>
      </c>
      <c r="D7" s="45"/>
      <c r="E7" s="45"/>
      <c r="F7" s="46"/>
      <c r="H7" s="44" t="s">
        <v>46</v>
      </c>
      <c r="I7" s="45"/>
      <c r="J7" s="45"/>
      <c r="K7" s="46"/>
      <c r="M7" s="44" t="s">
        <v>57</v>
      </c>
      <c r="N7" s="45"/>
      <c r="O7" s="45"/>
      <c r="P7" s="46"/>
      <c r="R7" s="44" t="s">
        <v>38</v>
      </c>
      <c r="S7" s="45"/>
      <c r="T7" s="45"/>
      <c r="U7" s="46"/>
      <c r="W7" s="44" t="s">
        <v>46</v>
      </c>
      <c r="X7" s="45"/>
      <c r="Y7" s="45"/>
      <c r="Z7" s="46"/>
      <c r="AB7" s="44" t="s">
        <v>57</v>
      </c>
      <c r="AC7" s="45"/>
      <c r="AD7" s="45"/>
      <c r="AE7" s="46"/>
      <c r="AG7" s="44" t="s">
        <v>38</v>
      </c>
      <c r="AH7" s="45"/>
      <c r="AI7" s="45"/>
      <c r="AJ7" s="46"/>
      <c r="AL7" s="44" t="s">
        <v>46</v>
      </c>
      <c r="AM7" s="45"/>
      <c r="AN7" s="45"/>
      <c r="AO7" s="46"/>
      <c r="AQ7" s="44" t="s">
        <v>57</v>
      </c>
      <c r="AR7" s="45"/>
      <c r="AS7" s="45"/>
      <c r="AT7" s="46"/>
    </row>
    <row r="8" spans="3:46">
      <c r="C8" s="3"/>
      <c r="D8" s="3">
        <v>2000</v>
      </c>
      <c r="E8" s="3">
        <v>2007</v>
      </c>
      <c r="F8" s="3">
        <v>2015</v>
      </c>
      <c r="H8" s="3"/>
      <c r="I8" s="3">
        <v>2000</v>
      </c>
      <c r="J8" s="3">
        <v>2007</v>
      </c>
      <c r="K8" s="3">
        <v>2015</v>
      </c>
      <c r="M8" s="3"/>
      <c r="N8" s="3">
        <v>2000</v>
      </c>
      <c r="O8" s="3">
        <v>2007</v>
      </c>
      <c r="P8" s="3">
        <v>2015</v>
      </c>
      <c r="R8" s="3"/>
      <c r="S8" s="3">
        <v>2000</v>
      </c>
      <c r="T8" s="3">
        <v>2007</v>
      </c>
      <c r="U8" s="3">
        <v>2015</v>
      </c>
      <c r="W8" s="3"/>
      <c r="X8" s="3">
        <v>2000</v>
      </c>
      <c r="Y8" s="3">
        <v>2007</v>
      </c>
      <c r="Z8" s="3">
        <v>2015</v>
      </c>
      <c r="AB8" s="3"/>
      <c r="AC8" s="3">
        <v>2000</v>
      </c>
      <c r="AD8" s="3">
        <v>2007</v>
      </c>
      <c r="AE8" s="3">
        <v>2015</v>
      </c>
      <c r="AG8" s="3"/>
      <c r="AH8" s="3">
        <v>2000</v>
      </c>
      <c r="AI8" s="3">
        <v>2007</v>
      </c>
      <c r="AJ8" s="3">
        <v>2015</v>
      </c>
      <c r="AL8" s="3"/>
      <c r="AM8" s="3">
        <v>2000</v>
      </c>
      <c r="AN8" s="3">
        <v>2007</v>
      </c>
      <c r="AO8" s="3">
        <v>2015</v>
      </c>
      <c r="AQ8" s="3"/>
      <c r="AR8" s="3">
        <v>2000</v>
      </c>
      <c r="AS8" s="3">
        <v>2007</v>
      </c>
      <c r="AT8" s="3">
        <v>2015</v>
      </c>
    </row>
    <row r="9" spans="3:46">
      <c r="C9" s="3" t="s">
        <v>6</v>
      </c>
      <c r="D9" s="2">
        <f>'Recorrido ida'!BL9</f>
        <v>22.67</v>
      </c>
      <c r="E9" s="2">
        <f>'Recorrido ida'!BM9</f>
        <v>25.97</v>
      </c>
      <c r="F9" s="2" t="s">
        <v>93</v>
      </c>
      <c r="H9" s="3" t="s">
        <v>6</v>
      </c>
      <c r="I9" s="2">
        <f>'Recorrido ida'!BQ9</f>
        <v>1.4E-2</v>
      </c>
      <c r="J9" s="2">
        <f>'Recorrido ida'!BR9</f>
        <v>1.4E-2</v>
      </c>
      <c r="K9" s="2" t="s">
        <v>93</v>
      </c>
      <c r="M9" s="3" t="s">
        <v>6</v>
      </c>
      <c r="N9" s="2">
        <f>'Recorrido ida'!BV9</f>
        <v>0.68</v>
      </c>
      <c r="O9" s="2">
        <f>'Recorrido ida'!BW9</f>
        <v>0.76</v>
      </c>
      <c r="P9" s="2" t="s">
        <v>93</v>
      </c>
      <c r="R9" s="3" t="s">
        <v>6</v>
      </c>
      <c r="S9" s="2">
        <f>'Recorrido regreso'!BL9</f>
        <v>20.98</v>
      </c>
      <c r="T9" s="2">
        <f>'Recorrido regreso'!BM9</f>
        <v>23.32</v>
      </c>
      <c r="U9" s="2" t="str">
        <f>'Recorrido regreso'!BN9</f>
        <v>NA</v>
      </c>
      <c r="W9" s="3" t="s">
        <v>6</v>
      </c>
      <c r="X9" s="2">
        <f>'Recorrido regreso'!BQ9</f>
        <v>1.4E-2</v>
      </c>
      <c r="Y9" s="2">
        <f>'Recorrido regreso'!BR9</f>
        <v>1.4E-2</v>
      </c>
      <c r="Z9" s="2" t="str">
        <f>'Recorrido regreso'!BS9</f>
        <v>NA</v>
      </c>
      <c r="AB9" s="3" t="s">
        <v>6</v>
      </c>
      <c r="AC9" s="2">
        <f>'Recorrido regreso'!BV9</f>
        <v>0.70000000000000007</v>
      </c>
      <c r="AD9" s="2">
        <f>'Recorrido regreso'!BW9</f>
        <v>0.77</v>
      </c>
      <c r="AE9" s="2" t="str">
        <f>'Recorrido regreso'!BX9</f>
        <v>NA</v>
      </c>
      <c r="AG9" s="3" t="s">
        <v>6</v>
      </c>
      <c r="AH9" s="2">
        <f>D9+S9</f>
        <v>43.650000000000006</v>
      </c>
      <c r="AI9" s="2">
        <f t="shared" ref="AI9" si="0">E9+T9</f>
        <v>49.29</v>
      </c>
      <c r="AJ9" s="2" t="s">
        <v>93</v>
      </c>
      <c r="AL9" s="3" t="s">
        <v>6</v>
      </c>
      <c r="AM9" s="2">
        <f>I9+X9</f>
        <v>2.8000000000000001E-2</v>
      </c>
      <c r="AN9" s="2">
        <f t="shared" ref="AN9:AN11" si="1">J9+Y9</f>
        <v>2.8000000000000001E-2</v>
      </c>
      <c r="AO9" s="2" t="s">
        <v>93</v>
      </c>
      <c r="AQ9" s="3" t="s">
        <v>6</v>
      </c>
      <c r="AR9" s="2">
        <f>N9+AC9</f>
        <v>1.3800000000000001</v>
      </c>
      <c r="AS9" s="2">
        <f t="shared" ref="AS9:AS11" si="2">O9+AD9</f>
        <v>1.53</v>
      </c>
      <c r="AT9" s="2" t="s">
        <v>93</v>
      </c>
    </row>
    <row r="10" spans="3:46">
      <c r="C10" s="3" t="s">
        <v>3</v>
      </c>
      <c r="D10" s="2">
        <f>'Recorrido ida'!BL10</f>
        <v>7.99</v>
      </c>
      <c r="E10" s="2">
        <f>'Recorrido ida'!BM10</f>
        <v>6.4700000000000006</v>
      </c>
      <c r="F10" s="2">
        <f>'Recorrido ida'!BN10</f>
        <v>3.51</v>
      </c>
      <c r="H10" s="3" t="s">
        <v>3</v>
      </c>
      <c r="I10" s="2">
        <f>'Recorrido ida'!BQ10</f>
        <v>2E-3</v>
      </c>
      <c r="J10" s="2">
        <f>'Recorrido ida'!BR10</f>
        <v>2E-3</v>
      </c>
      <c r="K10" s="2">
        <f>'Recorrido ida'!BS10</f>
        <v>2E-3</v>
      </c>
      <c r="M10" s="3" t="s">
        <v>3</v>
      </c>
      <c r="N10" s="2">
        <f>'Recorrido ida'!BV10</f>
        <v>0.4</v>
      </c>
      <c r="O10" s="2">
        <f>'Recorrido ida'!BW10</f>
        <v>0.38</v>
      </c>
      <c r="P10" s="2">
        <f>'Recorrido ida'!BX10</f>
        <v>0.18000000000000002</v>
      </c>
      <c r="R10" s="3" t="s">
        <v>3</v>
      </c>
      <c r="S10" s="2">
        <f>'Recorrido regreso'!BL10</f>
        <v>7.1199999999999992</v>
      </c>
      <c r="T10" s="2">
        <f>'Recorrido regreso'!BM10</f>
        <v>5.77</v>
      </c>
      <c r="U10" s="2">
        <f>'Recorrido regreso'!BN10</f>
        <v>3.13</v>
      </c>
      <c r="W10" s="3" t="s">
        <v>3</v>
      </c>
      <c r="X10" s="2">
        <f>'Recorrido regreso'!BQ10</f>
        <v>2E-3</v>
      </c>
      <c r="Y10" s="2">
        <f>'Recorrido regreso'!BR10</f>
        <v>2E-3</v>
      </c>
      <c r="Z10" s="2">
        <f>'Recorrido regreso'!BS10</f>
        <v>2E-3</v>
      </c>
      <c r="AB10" s="3" t="s">
        <v>3</v>
      </c>
      <c r="AC10" s="2">
        <f>'Recorrido regreso'!BV10</f>
        <v>0.4</v>
      </c>
      <c r="AD10" s="2">
        <f>'Recorrido regreso'!BW10</f>
        <v>0.39</v>
      </c>
      <c r="AE10" s="2">
        <f>'Recorrido regreso'!BX10</f>
        <v>0.19</v>
      </c>
      <c r="AG10" s="3" t="s">
        <v>3</v>
      </c>
      <c r="AH10" s="2">
        <f t="shared" ref="AH10" si="3">D10+S10</f>
        <v>15.11</v>
      </c>
      <c r="AI10" s="2">
        <f t="shared" ref="AI10:AI11" si="4">E10+T10</f>
        <v>12.24</v>
      </c>
      <c r="AJ10" s="2">
        <f t="shared" ref="AJ10:AJ12" si="5">F10+U10</f>
        <v>6.64</v>
      </c>
      <c r="AL10" s="3" t="s">
        <v>3</v>
      </c>
      <c r="AM10" s="2">
        <f t="shared" ref="AM10" si="6">I10+X10</f>
        <v>4.0000000000000001E-3</v>
      </c>
      <c r="AN10" s="2">
        <f t="shared" si="1"/>
        <v>4.0000000000000001E-3</v>
      </c>
      <c r="AO10" s="2">
        <f t="shared" ref="AO10:AO12" si="7">K10+Z10</f>
        <v>4.0000000000000001E-3</v>
      </c>
      <c r="AQ10" s="3" t="s">
        <v>3</v>
      </c>
      <c r="AR10" s="2">
        <f t="shared" ref="AR10" si="8">N10+AC10</f>
        <v>0.8</v>
      </c>
      <c r="AS10" s="2">
        <f t="shared" si="2"/>
        <v>0.77</v>
      </c>
      <c r="AT10" s="2">
        <f t="shared" ref="AT10:AT12" si="9">P10+AE10</f>
        <v>0.37</v>
      </c>
    </row>
    <row r="11" spans="3:46">
      <c r="C11" s="3" t="s">
        <v>4</v>
      </c>
      <c r="D11" s="2" t="s">
        <v>93</v>
      </c>
      <c r="E11" s="2">
        <f>'Recorrido ida'!BM11</f>
        <v>4.38</v>
      </c>
      <c r="F11" s="2">
        <f>'Recorrido ida'!BN11</f>
        <v>13.84</v>
      </c>
      <c r="H11" s="3" t="s">
        <v>4</v>
      </c>
      <c r="I11" s="2" t="s">
        <v>93</v>
      </c>
      <c r="J11" s="2">
        <f>'Recorrido ida'!BR11</f>
        <v>2E-3</v>
      </c>
      <c r="K11" s="2">
        <f>'Recorrido ida'!BS11</f>
        <v>1.4E-2</v>
      </c>
      <c r="M11" s="3" t="s">
        <v>4</v>
      </c>
      <c r="N11" s="2" t="s">
        <v>93</v>
      </c>
      <c r="O11" s="2">
        <f>'Recorrido ida'!BW11</f>
        <v>0.28999999999999998</v>
      </c>
      <c r="P11" s="2">
        <f>'Recorrido ida'!BX11</f>
        <v>0.81</v>
      </c>
      <c r="R11" s="3" t="s">
        <v>4</v>
      </c>
      <c r="S11" s="2" t="str">
        <f>'Recorrido regreso'!BL11</f>
        <v>NA</v>
      </c>
      <c r="T11" s="2">
        <f>'Recorrido regreso'!BM11</f>
        <v>3.97</v>
      </c>
      <c r="U11" s="2">
        <f>'Recorrido regreso'!BN11</f>
        <v>12.55</v>
      </c>
      <c r="W11" s="3" t="s">
        <v>4</v>
      </c>
      <c r="X11" s="2" t="str">
        <f>'Recorrido regreso'!BQ11</f>
        <v>NA</v>
      </c>
      <c r="Y11" s="2">
        <f>'Recorrido regreso'!BR11</f>
        <v>2E-3</v>
      </c>
      <c r="Z11" s="2">
        <f>'Recorrido regreso'!BS11</f>
        <v>1.4E-2</v>
      </c>
      <c r="AB11" s="3" t="s">
        <v>4</v>
      </c>
      <c r="AC11" s="2" t="str">
        <f>'Recorrido regreso'!BV11</f>
        <v>NA</v>
      </c>
      <c r="AD11" s="2">
        <f>'Recorrido regreso'!BW11</f>
        <v>0.3</v>
      </c>
      <c r="AE11" s="2">
        <f>'Recorrido regreso'!BX11</f>
        <v>0.82000000000000006</v>
      </c>
      <c r="AG11" s="3" t="s">
        <v>4</v>
      </c>
      <c r="AH11" s="2" t="s">
        <v>93</v>
      </c>
      <c r="AI11" s="2">
        <f t="shared" si="4"/>
        <v>8.35</v>
      </c>
      <c r="AJ11" s="2">
        <f t="shared" si="5"/>
        <v>26.39</v>
      </c>
      <c r="AL11" s="3" t="s">
        <v>4</v>
      </c>
      <c r="AM11" s="2" t="s">
        <v>93</v>
      </c>
      <c r="AN11" s="2">
        <f t="shared" si="1"/>
        <v>4.0000000000000001E-3</v>
      </c>
      <c r="AO11" s="2">
        <f t="shared" si="7"/>
        <v>2.8000000000000001E-2</v>
      </c>
      <c r="AQ11" s="3" t="s">
        <v>4</v>
      </c>
      <c r="AR11" s="2" t="s">
        <v>93</v>
      </c>
      <c r="AS11" s="2">
        <f t="shared" si="2"/>
        <v>0.59</v>
      </c>
      <c r="AT11" s="2">
        <f t="shared" si="9"/>
        <v>1.6300000000000001</v>
      </c>
    </row>
    <row r="12" spans="3:46">
      <c r="C12" s="3" t="s">
        <v>5</v>
      </c>
      <c r="D12" s="2" t="s">
        <v>93</v>
      </c>
      <c r="E12" s="2" t="s">
        <v>93</v>
      </c>
      <c r="F12" s="2">
        <f>'Recorrido ida'!BN12</f>
        <v>10.299999999999999</v>
      </c>
      <c r="H12" s="3" t="s">
        <v>5</v>
      </c>
      <c r="I12" s="2" t="s">
        <v>93</v>
      </c>
      <c r="J12" s="2" t="s">
        <v>93</v>
      </c>
      <c r="K12" s="2">
        <f>'Recorrido ida'!BS12</f>
        <v>1.4E-2</v>
      </c>
      <c r="M12" s="3" t="s">
        <v>5</v>
      </c>
      <c r="N12" s="2" t="s">
        <v>93</v>
      </c>
      <c r="O12" s="2" t="s">
        <v>93</v>
      </c>
      <c r="P12" s="2">
        <f>'Recorrido ida'!BX12</f>
        <v>0.56999999999999995</v>
      </c>
      <c r="R12" s="3" t="s">
        <v>5</v>
      </c>
      <c r="S12" s="2" t="str">
        <f>'Recorrido regreso'!BL12</f>
        <v>NA</v>
      </c>
      <c r="T12" s="2" t="str">
        <f>'Recorrido regreso'!BM12</f>
        <v>NA</v>
      </c>
      <c r="U12" s="2">
        <f>'Recorrido regreso'!BN12</f>
        <v>9.4599999999999991</v>
      </c>
      <c r="W12" s="3" t="s">
        <v>5</v>
      </c>
      <c r="X12" s="2" t="str">
        <f>'Recorrido regreso'!BQ12</f>
        <v>NA</v>
      </c>
      <c r="Y12" s="2" t="str">
        <f>'Recorrido regreso'!BR12</f>
        <v>NA</v>
      </c>
      <c r="Z12" s="2">
        <f>'Recorrido regreso'!BS12</f>
        <v>1.4E-2</v>
      </c>
      <c r="AB12" s="3" t="s">
        <v>5</v>
      </c>
      <c r="AC12" s="2" t="str">
        <f>'Recorrido regreso'!BV12</f>
        <v>NA</v>
      </c>
      <c r="AD12" s="2" t="str">
        <f>'Recorrido regreso'!BW12</f>
        <v>NA</v>
      </c>
      <c r="AE12" s="2">
        <f>'Recorrido regreso'!BX12</f>
        <v>0.57999999999999996</v>
      </c>
      <c r="AG12" s="3" t="s">
        <v>5</v>
      </c>
      <c r="AH12" s="2" t="s">
        <v>93</v>
      </c>
      <c r="AI12" s="2" t="s">
        <v>93</v>
      </c>
      <c r="AJ12" s="2">
        <f t="shared" si="5"/>
        <v>19.759999999999998</v>
      </c>
      <c r="AL12" s="3" t="s">
        <v>5</v>
      </c>
      <c r="AM12" s="2" t="s">
        <v>93</v>
      </c>
      <c r="AN12" s="2" t="s">
        <v>93</v>
      </c>
      <c r="AO12" s="2">
        <f t="shared" si="7"/>
        <v>2.8000000000000001E-2</v>
      </c>
      <c r="AQ12" s="3" t="s">
        <v>5</v>
      </c>
      <c r="AR12" s="2" t="s">
        <v>93</v>
      </c>
      <c r="AS12" s="2" t="s">
        <v>93</v>
      </c>
      <c r="AT12" s="2">
        <f t="shared" si="9"/>
        <v>1.1499999999999999</v>
      </c>
    </row>
    <row r="13" spans="3:46">
      <c r="C13" s="4" t="s">
        <v>8</v>
      </c>
      <c r="D13" s="2">
        <f>SUM(D9:D12)</f>
        <v>30.660000000000004</v>
      </c>
      <c r="E13" s="2">
        <f>SUM(E9:E12)</f>
        <v>36.82</v>
      </c>
      <c r="F13" s="2">
        <f>SUM(F9:F12)</f>
        <v>27.65</v>
      </c>
      <c r="H13" s="4" t="s">
        <v>8</v>
      </c>
      <c r="I13" s="2">
        <f>SUM(I9:I12)</f>
        <v>1.6E-2</v>
      </c>
      <c r="J13" s="2">
        <f>SUM(J9:J12)</f>
        <v>1.8000000000000002E-2</v>
      </c>
      <c r="K13" s="2">
        <f>SUM(K9:K12)</f>
        <v>0.03</v>
      </c>
      <c r="M13" s="4" t="s">
        <v>8</v>
      </c>
      <c r="N13" s="2">
        <f>SUM(N9:N12)</f>
        <v>1.08</v>
      </c>
      <c r="O13" s="2">
        <f>SUM(O9:O12)</f>
        <v>1.4300000000000002</v>
      </c>
      <c r="P13" s="2">
        <f>SUM(P9:P12)</f>
        <v>1.56</v>
      </c>
      <c r="R13" s="4" t="s">
        <v>8</v>
      </c>
      <c r="S13" s="2">
        <f>SUM(S9:S12)</f>
        <v>28.1</v>
      </c>
      <c r="T13" s="2">
        <f>SUM(T9:T12)</f>
        <v>33.06</v>
      </c>
      <c r="U13" s="2">
        <f>SUM(U9:U12)</f>
        <v>25.14</v>
      </c>
      <c r="W13" s="4" t="s">
        <v>8</v>
      </c>
      <c r="X13" s="2">
        <f>SUM(X9:X12)</f>
        <v>1.6E-2</v>
      </c>
      <c r="Y13" s="2">
        <f>SUM(Y9:Y12)</f>
        <v>1.8000000000000002E-2</v>
      </c>
      <c r="Z13" s="2">
        <f>SUM(Z9:Z12)</f>
        <v>0.03</v>
      </c>
      <c r="AB13" s="4" t="s">
        <v>8</v>
      </c>
      <c r="AC13" s="2">
        <f>SUM(AC9:AC12)</f>
        <v>1.1000000000000001</v>
      </c>
      <c r="AD13" s="2">
        <f>SUM(AD9:AD12)</f>
        <v>1.4600000000000002</v>
      </c>
      <c r="AE13" s="2">
        <f>SUM(AE9:AE12)</f>
        <v>1.5899999999999999</v>
      </c>
      <c r="AG13" s="4" t="s">
        <v>8</v>
      </c>
      <c r="AH13" s="2">
        <f>SUM(AH9:AH12)</f>
        <v>58.760000000000005</v>
      </c>
      <c r="AI13" s="2">
        <f>SUM(AI9:AI12)</f>
        <v>69.88</v>
      </c>
      <c r="AJ13" s="2">
        <f>SUM(AJ9:AJ12)</f>
        <v>52.79</v>
      </c>
      <c r="AL13" s="4" t="s">
        <v>8</v>
      </c>
      <c r="AM13" s="2">
        <f>SUM(AM9:AM12)</f>
        <v>3.2000000000000001E-2</v>
      </c>
      <c r="AN13" s="2">
        <f>SUM(AN9:AN12)</f>
        <v>3.6000000000000004E-2</v>
      </c>
      <c r="AO13" s="2">
        <f>SUM(AO9:AO12)</f>
        <v>0.06</v>
      </c>
      <c r="AQ13" s="4" t="s">
        <v>8</v>
      </c>
      <c r="AR13" s="2">
        <f>SUM(AR9:AR12)</f>
        <v>2.1800000000000002</v>
      </c>
      <c r="AS13" s="2">
        <f>SUM(AS9:AS12)</f>
        <v>2.8899999999999997</v>
      </c>
      <c r="AT13" s="2">
        <f>SUM(AT9:AT12)</f>
        <v>3.15</v>
      </c>
    </row>
    <row r="15" spans="3:46">
      <c r="C15" s="44" t="s">
        <v>39</v>
      </c>
      <c r="D15" s="45"/>
      <c r="E15" s="45"/>
      <c r="F15" s="46"/>
      <c r="H15" s="44" t="s">
        <v>47</v>
      </c>
      <c r="I15" s="45"/>
      <c r="J15" s="45"/>
      <c r="K15" s="46"/>
      <c r="M15" s="44" t="s">
        <v>58</v>
      </c>
      <c r="N15" s="45"/>
      <c r="O15" s="45"/>
      <c r="P15" s="46"/>
      <c r="R15" s="44" t="s">
        <v>39</v>
      </c>
      <c r="S15" s="45"/>
      <c r="T15" s="45"/>
      <c r="U15" s="46"/>
      <c r="W15" s="44" t="s">
        <v>47</v>
      </c>
      <c r="X15" s="45"/>
      <c r="Y15" s="45"/>
      <c r="Z15" s="46"/>
      <c r="AB15" s="44" t="s">
        <v>58</v>
      </c>
      <c r="AC15" s="45"/>
      <c r="AD15" s="45"/>
      <c r="AE15" s="46"/>
      <c r="AG15" s="44" t="s">
        <v>39</v>
      </c>
      <c r="AH15" s="45"/>
      <c r="AI15" s="45"/>
      <c r="AJ15" s="46"/>
      <c r="AL15" s="44" t="s">
        <v>47</v>
      </c>
      <c r="AM15" s="45"/>
      <c r="AN15" s="45"/>
      <c r="AO15" s="46"/>
      <c r="AQ15" s="44" t="s">
        <v>58</v>
      </c>
      <c r="AR15" s="45"/>
      <c r="AS15" s="45"/>
      <c r="AT15" s="46"/>
    </row>
    <row r="16" spans="3:46">
      <c r="C16" s="3"/>
      <c r="D16" s="3">
        <v>2000</v>
      </c>
      <c r="E16" s="3">
        <v>2007</v>
      </c>
      <c r="F16" s="3">
        <v>2015</v>
      </c>
      <c r="H16" s="3"/>
      <c r="I16" s="3">
        <v>2000</v>
      </c>
      <c r="J16" s="3">
        <v>2007</v>
      </c>
      <c r="K16" s="3">
        <v>2015</v>
      </c>
      <c r="M16" s="3"/>
      <c r="N16" s="3">
        <v>2000</v>
      </c>
      <c r="O16" s="3">
        <v>2007</v>
      </c>
      <c r="P16" s="3">
        <v>2015</v>
      </c>
      <c r="R16" s="3"/>
      <c r="S16" s="3">
        <v>2000</v>
      </c>
      <c r="T16" s="3">
        <v>2007</v>
      </c>
      <c r="U16" s="3">
        <v>2015</v>
      </c>
      <c r="W16" s="3"/>
      <c r="X16" s="3">
        <v>2000</v>
      </c>
      <c r="Y16" s="3">
        <v>2007</v>
      </c>
      <c r="Z16" s="3">
        <v>2015</v>
      </c>
      <c r="AB16" s="3"/>
      <c r="AC16" s="3">
        <v>2000</v>
      </c>
      <c r="AD16" s="3">
        <v>2007</v>
      </c>
      <c r="AE16" s="3">
        <v>2015</v>
      </c>
      <c r="AG16" s="3"/>
      <c r="AH16" s="3">
        <v>2000</v>
      </c>
      <c r="AI16" s="3">
        <v>2007</v>
      </c>
      <c r="AJ16" s="3">
        <v>2015</v>
      </c>
      <c r="AL16" s="3"/>
      <c r="AM16" s="3">
        <v>2000</v>
      </c>
      <c r="AN16" s="3">
        <v>2007</v>
      </c>
      <c r="AO16" s="3">
        <v>2015</v>
      </c>
      <c r="AQ16" s="3"/>
      <c r="AR16" s="3">
        <v>2000</v>
      </c>
      <c r="AS16" s="3">
        <v>2007</v>
      </c>
      <c r="AT16" s="3">
        <v>2015</v>
      </c>
    </row>
    <row r="17" spans="3:46">
      <c r="C17" s="3" t="s">
        <v>6</v>
      </c>
      <c r="D17" s="2">
        <f>'Recorrido ida'!BL17</f>
        <v>6.53</v>
      </c>
      <c r="E17" s="2">
        <f>'Recorrido ida'!BM17</f>
        <v>7.37</v>
      </c>
      <c r="F17" s="2" t="s">
        <v>93</v>
      </c>
      <c r="H17" s="3" t="s">
        <v>6</v>
      </c>
      <c r="I17" s="2">
        <f>'Recorrido ida'!BQ17</f>
        <v>3.3600000000000003</v>
      </c>
      <c r="J17" s="2">
        <f>'Recorrido ida'!BR17</f>
        <v>3.59</v>
      </c>
      <c r="K17" s="2" t="s">
        <v>93</v>
      </c>
      <c r="M17" s="3" t="s">
        <v>6</v>
      </c>
      <c r="N17" s="2">
        <f>'Recorrido ida'!BV17</f>
        <v>1.7000000000000001E-2</v>
      </c>
      <c r="O17" s="2">
        <f>'Recorrido ida'!BW17</f>
        <v>1.7000000000000001E-2</v>
      </c>
      <c r="P17" s="2" t="s">
        <v>93</v>
      </c>
      <c r="R17" s="3" t="s">
        <v>6</v>
      </c>
      <c r="S17" s="2">
        <f>'Recorrido regreso'!BL17</f>
        <v>6.4600000000000009</v>
      </c>
      <c r="T17" s="2">
        <f>'Recorrido regreso'!BM17</f>
        <v>7.2899999999999991</v>
      </c>
      <c r="U17" s="2" t="str">
        <f>'Recorrido regreso'!BN17</f>
        <v>NA</v>
      </c>
      <c r="W17" s="3" t="s">
        <v>6</v>
      </c>
      <c r="X17" s="2">
        <f>'Recorrido regreso'!BQ17</f>
        <v>3.06</v>
      </c>
      <c r="Y17" s="2">
        <f>'Recorrido regreso'!BR17</f>
        <v>3.28</v>
      </c>
      <c r="Z17" s="2" t="str">
        <f>'Recorrido regreso'!BS17</f>
        <v>NA</v>
      </c>
      <c r="AB17" s="3" t="s">
        <v>6</v>
      </c>
      <c r="AC17" s="2">
        <f>'Recorrido regreso'!BV17</f>
        <v>1.9E-2</v>
      </c>
      <c r="AD17" s="2">
        <f>'Recorrido regreso'!BW17</f>
        <v>1.9E-2</v>
      </c>
      <c r="AE17" s="2" t="str">
        <f>'Recorrido regreso'!BX17</f>
        <v>NA</v>
      </c>
      <c r="AG17" s="3" t="s">
        <v>6</v>
      </c>
      <c r="AH17" s="2">
        <f>D17+S17</f>
        <v>12.990000000000002</v>
      </c>
      <c r="AI17" s="2">
        <f t="shared" ref="AI17:AI19" si="10">E17+T17</f>
        <v>14.66</v>
      </c>
      <c r="AJ17" s="2" t="s">
        <v>93</v>
      </c>
      <c r="AL17" s="3" t="s">
        <v>6</v>
      </c>
      <c r="AM17" s="2">
        <f>I17+X17</f>
        <v>6.42</v>
      </c>
      <c r="AN17" s="2">
        <f t="shared" ref="AN17:AN19" si="11">J17+Y17</f>
        <v>6.8699999999999992</v>
      </c>
      <c r="AO17" s="2" t="s">
        <v>93</v>
      </c>
      <c r="AQ17" s="3" t="s">
        <v>6</v>
      </c>
      <c r="AR17" s="2">
        <f>N17+AC17</f>
        <v>3.6000000000000004E-2</v>
      </c>
      <c r="AS17" s="2">
        <f t="shared" ref="AS17:AS19" si="12">O17+AD17</f>
        <v>3.6000000000000004E-2</v>
      </c>
      <c r="AT17" s="2" t="s">
        <v>93</v>
      </c>
    </row>
    <row r="18" spans="3:46">
      <c r="C18" s="3" t="s">
        <v>3</v>
      </c>
      <c r="D18" s="2">
        <f>'Recorrido ida'!BL18</f>
        <v>2.0100000000000002</v>
      </c>
      <c r="E18" s="2">
        <f>'Recorrido ida'!BM18</f>
        <v>1.65</v>
      </c>
      <c r="F18" s="2">
        <f>'Recorrido ida'!BN18</f>
        <v>0.88000000000000012</v>
      </c>
      <c r="H18" s="3" t="s">
        <v>3</v>
      </c>
      <c r="I18" s="2">
        <f>'Recorrido ida'!BQ18</f>
        <v>1.34</v>
      </c>
      <c r="J18" s="2">
        <f>'Recorrido ida'!BR18</f>
        <v>1.05</v>
      </c>
      <c r="K18" s="2">
        <f>'Recorrido ida'!BS18</f>
        <v>0.5</v>
      </c>
      <c r="M18" s="3" t="s">
        <v>3</v>
      </c>
      <c r="N18" s="2">
        <f>'Recorrido ida'!BV18</f>
        <v>1.3999999999999999E-2</v>
      </c>
      <c r="O18" s="2">
        <f>'Recorrido ida'!BW18</f>
        <v>3.0000000000000001E-3</v>
      </c>
      <c r="P18" s="2">
        <f>'Recorrido ida'!BX18</f>
        <v>1E-3</v>
      </c>
      <c r="R18" s="3" t="s">
        <v>3</v>
      </c>
      <c r="S18" s="2">
        <f>'Recorrido regreso'!BL18</f>
        <v>1.93</v>
      </c>
      <c r="T18" s="2">
        <f>'Recorrido regreso'!BM18</f>
        <v>1.58</v>
      </c>
      <c r="U18" s="2">
        <f>'Recorrido regreso'!BN18</f>
        <v>0.85</v>
      </c>
      <c r="W18" s="3" t="s">
        <v>3</v>
      </c>
      <c r="X18" s="2">
        <f>'Recorrido regreso'!BQ18</f>
        <v>1.25</v>
      </c>
      <c r="Y18" s="2">
        <f>'Recorrido regreso'!BR18</f>
        <v>0.97</v>
      </c>
      <c r="Z18" s="2">
        <f>'Recorrido regreso'!BS18</f>
        <v>0.47</v>
      </c>
      <c r="AB18" s="3" t="s">
        <v>3</v>
      </c>
      <c r="AC18" s="2">
        <f>'Recorrido regreso'!BV18</f>
        <v>1.6E-2</v>
      </c>
      <c r="AD18" s="2">
        <f>'Recorrido regreso'!BW18</f>
        <v>4.0000000000000001E-3</v>
      </c>
      <c r="AE18" s="2">
        <f>'Recorrido regreso'!BX18</f>
        <v>2E-3</v>
      </c>
      <c r="AG18" s="3" t="s">
        <v>3</v>
      </c>
      <c r="AH18" s="2">
        <f t="shared" ref="AH18" si="13">D18+S18</f>
        <v>3.9400000000000004</v>
      </c>
      <c r="AI18" s="2">
        <f t="shared" si="10"/>
        <v>3.23</v>
      </c>
      <c r="AJ18" s="2">
        <f t="shared" ref="AJ18:AJ20" si="14">F18+U18</f>
        <v>1.73</v>
      </c>
      <c r="AL18" s="3" t="s">
        <v>3</v>
      </c>
      <c r="AM18" s="2">
        <f t="shared" ref="AM18" si="15">I18+X18</f>
        <v>2.59</v>
      </c>
      <c r="AN18" s="2">
        <f t="shared" si="11"/>
        <v>2.02</v>
      </c>
      <c r="AO18" s="2">
        <f t="shared" ref="AO18:AO20" si="16">K18+Z18</f>
        <v>0.97</v>
      </c>
      <c r="AQ18" s="3" t="s">
        <v>3</v>
      </c>
      <c r="AR18" s="2">
        <f t="shared" ref="AR18" si="17">N18+AC18</f>
        <v>0.03</v>
      </c>
      <c r="AS18" s="2">
        <f t="shared" si="12"/>
        <v>7.0000000000000001E-3</v>
      </c>
      <c r="AT18" s="2">
        <f t="shared" ref="AT18:AT20" si="18">P18+AE18</f>
        <v>3.0000000000000001E-3</v>
      </c>
    </row>
    <row r="19" spans="3:46">
      <c r="C19" s="3" t="s">
        <v>4</v>
      </c>
      <c r="D19" s="2" t="s">
        <v>93</v>
      </c>
      <c r="E19" s="2">
        <f>'Recorrido ida'!BM19</f>
        <v>0.84000000000000008</v>
      </c>
      <c r="F19" s="2">
        <f>'Recorrido ida'!BN19</f>
        <v>2.6599999999999997</v>
      </c>
      <c r="H19" s="3" t="s">
        <v>4</v>
      </c>
      <c r="I19" s="2" t="s">
        <v>93</v>
      </c>
      <c r="J19" s="2">
        <f>'Recorrido ida'!BR19</f>
        <v>0.44</v>
      </c>
      <c r="K19" s="2">
        <f>'Recorrido ida'!BS19</f>
        <v>1.22</v>
      </c>
      <c r="M19" s="3" t="s">
        <v>4</v>
      </c>
      <c r="N19" s="2" t="s">
        <v>93</v>
      </c>
      <c r="O19" s="2">
        <f>'Recorrido ida'!BW19</f>
        <v>3.0000000000000001E-3</v>
      </c>
      <c r="P19" s="2">
        <f>'Recorrido ida'!BX19</f>
        <v>1.7000000000000001E-2</v>
      </c>
      <c r="R19" s="3" t="s">
        <v>4</v>
      </c>
      <c r="S19" s="2" t="str">
        <f>'Recorrido regreso'!BL19</f>
        <v>NA</v>
      </c>
      <c r="T19" s="2">
        <f>'Recorrido regreso'!BM19</f>
        <v>0.82</v>
      </c>
      <c r="U19" s="2">
        <f>'Recorrido regreso'!BN19</f>
        <v>2.5599999999999996</v>
      </c>
      <c r="W19" s="3" t="s">
        <v>4</v>
      </c>
      <c r="X19" s="2" t="str">
        <f>'Recorrido regreso'!BQ19</f>
        <v>NA</v>
      </c>
      <c r="Y19" s="2">
        <f>'Recorrido regreso'!BR19</f>
        <v>0.41</v>
      </c>
      <c r="Z19" s="2">
        <f>'Recorrido regreso'!BS19</f>
        <v>1.1400000000000001</v>
      </c>
      <c r="AB19" s="3" t="s">
        <v>4</v>
      </c>
      <c r="AC19" s="2" t="str">
        <f>'Recorrido regreso'!BV19</f>
        <v>NA</v>
      </c>
      <c r="AD19" s="2">
        <f>'Recorrido regreso'!BW19</f>
        <v>3.0000000000000001E-3</v>
      </c>
      <c r="AE19" s="2">
        <f>'Recorrido regreso'!BX19</f>
        <v>1.9E-2</v>
      </c>
      <c r="AG19" s="3" t="s">
        <v>4</v>
      </c>
      <c r="AH19" s="2" t="s">
        <v>93</v>
      </c>
      <c r="AI19" s="2">
        <f t="shared" si="10"/>
        <v>1.6600000000000001</v>
      </c>
      <c r="AJ19" s="2">
        <f t="shared" si="14"/>
        <v>5.2199999999999989</v>
      </c>
      <c r="AL19" s="3" t="s">
        <v>4</v>
      </c>
      <c r="AM19" s="2" t="s">
        <v>93</v>
      </c>
      <c r="AN19" s="2">
        <f t="shared" si="11"/>
        <v>0.85</v>
      </c>
      <c r="AO19" s="2">
        <f t="shared" si="16"/>
        <v>2.3600000000000003</v>
      </c>
      <c r="AQ19" s="3" t="s">
        <v>4</v>
      </c>
      <c r="AR19" s="2" t="s">
        <v>93</v>
      </c>
      <c r="AS19" s="2">
        <f t="shared" si="12"/>
        <v>6.0000000000000001E-3</v>
      </c>
      <c r="AT19" s="2">
        <f t="shared" si="18"/>
        <v>3.6000000000000004E-2</v>
      </c>
    </row>
    <row r="20" spans="3:46">
      <c r="C20" s="3" t="s">
        <v>5</v>
      </c>
      <c r="D20" s="2" t="s">
        <v>93</v>
      </c>
      <c r="E20" s="2" t="s">
        <v>93</v>
      </c>
      <c r="F20" s="2">
        <f>'Recorrido ida'!BN20</f>
        <v>1.6800000000000002</v>
      </c>
      <c r="H20" s="3" t="s">
        <v>5</v>
      </c>
      <c r="I20" s="2" t="s">
        <v>93</v>
      </c>
      <c r="J20" s="2" t="s">
        <v>93</v>
      </c>
      <c r="K20" s="2">
        <f>'Recorrido ida'!BS20</f>
        <v>0.8</v>
      </c>
      <c r="M20" s="3" t="s">
        <v>5</v>
      </c>
      <c r="N20" s="2" t="s">
        <v>93</v>
      </c>
      <c r="O20" s="2" t="s">
        <v>93</v>
      </c>
      <c r="P20" s="2">
        <f>'Recorrido ida'!BX20</f>
        <v>1.6E-2</v>
      </c>
      <c r="R20" s="3" t="s">
        <v>5</v>
      </c>
      <c r="S20" s="2" t="str">
        <f>'Recorrido regreso'!BL20</f>
        <v>NA</v>
      </c>
      <c r="T20" s="2" t="str">
        <f>'Recorrido regreso'!BM20</f>
        <v>NA</v>
      </c>
      <c r="U20" s="2">
        <f>'Recorrido regreso'!BN20</f>
        <v>1.61</v>
      </c>
      <c r="W20" s="3" t="s">
        <v>5</v>
      </c>
      <c r="X20" s="2" t="str">
        <f>'Recorrido regreso'!BQ20</f>
        <v>NA</v>
      </c>
      <c r="Y20" s="2" t="str">
        <f>'Recorrido regreso'!BR20</f>
        <v>NA</v>
      </c>
      <c r="Z20" s="2">
        <f>'Recorrido regreso'!BS20</f>
        <v>0.75</v>
      </c>
      <c r="AB20" s="3" t="s">
        <v>5</v>
      </c>
      <c r="AC20" s="2" t="str">
        <f>'Recorrido regreso'!BV20</f>
        <v>NA</v>
      </c>
      <c r="AD20" s="2" t="str">
        <f>'Recorrido regreso'!BW20</f>
        <v>NA</v>
      </c>
      <c r="AE20" s="2">
        <f>'Recorrido regreso'!BX20</f>
        <v>1.7000000000000001E-2</v>
      </c>
      <c r="AG20" s="3" t="s">
        <v>5</v>
      </c>
      <c r="AH20" s="2" t="s">
        <v>93</v>
      </c>
      <c r="AI20" s="2" t="s">
        <v>93</v>
      </c>
      <c r="AJ20" s="2">
        <f t="shared" si="14"/>
        <v>3.29</v>
      </c>
      <c r="AL20" s="3" t="s">
        <v>5</v>
      </c>
      <c r="AM20" s="2" t="s">
        <v>93</v>
      </c>
      <c r="AN20" s="2" t="s">
        <v>93</v>
      </c>
      <c r="AO20" s="2">
        <f t="shared" si="16"/>
        <v>1.55</v>
      </c>
      <c r="AQ20" s="3" t="s">
        <v>5</v>
      </c>
      <c r="AR20" s="2" t="s">
        <v>93</v>
      </c>
      <c r="AS20" s="2" t="s">
        <v>93</v>
      </c>
      <c r="AT20" s="2">
        <f t="shared" si="18"/>
        <v>3.3000000000000002E-2</v>
      </c>
    </row>
    <row r="21" spans="3:46">
      <c r="C21" s="4" t="s">
        <v>8</v>
      </c>
      <c r="D21" s="2">
        <f>SUM(D17:D20)</f>
        <v>8.5400000000000009</v>
      </c>
      <c r="E21" s="2">
        <f>SUM(E17:E20)</f>
        <v>9.86</v>
      </c>
      <c r="F21" s="2">
        <f>SUM(F17:F20)</f>
        <v>5.2200000000000006</v>
      </c>
      <c r="H21" s="4" t="s">
        <v>8</v>
      </c>
      <c r="I21" s="2">
        <f>SUM(I17:I20)</f>
        <v>4.7</v>
      </c>
      <c r="J21" s="2">
        <f>SUM(J17:J20)</f>
        <v>5.08</v>
      </c>
      <c r="K21" s="2">
        <f>SUM(K17:K20)</f>
        <v>2.52</v>
      </c>
      <c r="M21" s="4" t="s">
        <v>8</v>
      </c>
      <c r="N21" s="2">
        <f>SUM(N17:N20)</f>
        <v>3.1E-2</v>
      </c>
      <c r="O21" s="2">
        <f>SUM(O17:O20)</f>
        <v>2.3E-2</v>
      </c>
      <c r="P21" s="2">
        <f>SUM(P17:P20)</f>
        <v>3.4000000000000002E-2</v>
      </c>
      <c r="R21" s="4" t="s">
        <v>8</v>
      </c>
      <c r="S21" s="2">
        <f>SUM(S17:S20)</f>
        <v>8.39</v>
      </c>
      <c r="T21" s="2">
        <f>SUM(T17:T20)</f>
        <v>9.69</v>
      </c>
      <c r="U21" s="2">
        <f>SUM(U17:U20)</f>
        <v>5.0199999999999996</v>
      </c>
      <c r="W21" s="4" t="s">
        <v>8</v>
      </c>
      <c r="X21" s="2">
        <f>SUM(X17:X20)</f>
        <v>4.3100000000000005</v>
      </c>
      <c r="Y21" s="2">
        <f>SUM(Y17:Y20)</f>
        <v>4.66</v>
      </c>
      <c r="Z21" s="2">
        <f>SUM(Z17:Z20)</f>
        <v>2.3600000000000003</v>
      </c>
      <c r="AB21" s="4" t="s">
        <v>8</v>
      </c>
      <c r="AC21" s="2">
        <f>SUM(AC17:AC20)</f>
        <v>3.5000000000000003E-2</v>
      </c>
      <c r="AD21" s="2">
        <f>SUM(AD17:AD20)</f>
        <v>2.5999999999999999E-2</v>
      </c>
      <c r="AE21" s="2">
        <f>SUM(AE17:AE20)</f>
        <v>3.7999999999999999E-2</v>
      </c>
      <c r="AG21" s="4" t="s">
        <v>8</v>
      </c>
      <c r="AH21" s="2">
        <f>SUM(AH17:AH20)</f>
        <v>16.930000000000003</v>
      </c>
      <c r="AI21" s="2">
        <f>SUM(AI17:AI20)</f>
        <v>19.55</v>
      </c>
      <c r="AJ21" s="2">
        <f>SUM(AJ17:AJ20)</f>
        <v>10.239999999999998</v>
      </c>
      <c r="AL21" s="4" t="s">
        <v>8</v>
      </c>
      <c r="AM21" s="2">
        <f>SUM(AM17:AM20)</f>
        <v>9.01</v>
      </c>
      <c r="AN21" s="2">
        <f>SUM(AN17:AN20)</f>
        <v>9.7399999999999984</v>
      </c>
      <c r="AO21" s="2">
        <f>SUM(AO17:AO20)</f>
        <v>4.88</v>
      </c>
      <c r="AQ21" s="4" t="s">
        <v>8</v>
      </c>
      <c r="AR21" s="2">
        <f>SUM(AR17:AR20)</f>
        <v>6.6000000000000003E-2</v>
      </c>
      <c r="AS21" s="2">
        <f>SUM(AS17:AS20)</f>
        <v>4.9000000000000002E-2</v>
      </c>
      <c r="AT21" s="2">
        <f>SUM(AT17:AT20)</f>
        <v>7.2000000000000008E-2</v>
      </c>
    </row>
    <row r="23" spans="3:46">
      <c r="C23" s="44" t="s">
        <v>40</v>
      </c>
      <c r="D23" s="45"/>
      <c r="E23" s="45"/>
      <c r="F23" s="46"/>
      <c r="H23" s="44" t="s">
        <v>48</v>
      </c>
      <c r="I23" s="45"/>
      <c r="J23" s="45"/>
      <c r="K23" s="46"/>
      <c r="M23" s="44" t="s">
        <v>59</v>
      </c>
      <c r="N23" s="45"/>
      <c r="O23" s="45"/>
      <c r="P23" s="46"/>
      <c r="R23" s="44" t="s">
        <v>40</v>
      </c>
      <c r="S23" s="45"/>
      <c r="T23" s="45"/>
      <c r="U23" s="46"/>
      <c r="W23" s="44" t="s">
        <v>48</v>
      </c>
      <c r="X23" s="45"/>
      <c r="Y23" s="45"/>
      <c r="Z23" s="46"/>
      <c r="AB23" s="44" t="s">
        <v>59</v>
      </c>
      <c r="AC23" s="45"/>
      <c r="AD23" s="45"/>
      <c r="AE23" s="46"/>
      <c r="AG23" s="44" t="s">
        <v>40</v>
      </c>
      <c r="AH23" s="45"/>
      <c r="AI23" s="45"/>
      <c r="AJ23" s="46"/>
      <c r="AL23" s="44" t="s">
        <v>48</v>
      </c>
      <c r="AM23" s="45"/>
      <c r="AN23" s="45"/>
      <c r="AO23" s="46"/>
      <c r="AQ23" s="44" t="s">
        <v>59</v>
      </c>
      <c r="AR23" s="45"/>
      <c r="AS23" s="45"/>
      <c r="AT23" s="46"/>
    </row>
    <row r="24" spans="3:46">
      <c r="C24" s="3"/>
      <c r="D24" s="3">
        <v>2000</v>
      </c>
      <c r="E24" s="3">
        <v>2007</v>
      </c>
      <c r="F24" s="3">
        <v>2015</v>
      </c>
      <c r="H24" s="3"/>
      <c r="I24" s="3">
        <v>2000</v>
      </c>
      <c r="J24" s="3">
        <v>2007</v>
      </c>
      <c r="K24" s="3">
        <v>2015</v>
      </c>
      <c r="M24" s="3"/>
      <c r="N24" s="3">
        <v>2000</v>
      </c>
      <c r="O24" s="3">
        <v>2007</v>
      </c>
      <c r="P24" s="3">
        <v>2015</v>
      </c>
      <c r="R24" s="3"/>
      <c r="S24" s="3">
        <v>2000</v>
      </c>
      <c r="T24" s="3">
        <v>2007</v>
      </c>
      <c r="U24" s="3">
        <v>2015</v>
      </c>
      <c r="W24" s="3"/>
      <c r="X24" s="3">
        <v>2000</v>
      </c>
      <c r="Y24" s="3">
        <v>2007</v>
      </c>
      <c r="Z24" s="3">
        <v>2015</v>
      </c>
      <c r="AB24" s="3"/>
      <c r="AC24" s="3">
        <v>2000</v>
      </c>
      <c r="AD24" s="3">
        <v>2007</v>
      </c>
      <c r="AE24" s="3">
        <v>2015</v>
      </c>
      <c r="AG24" s="3"/>
      <c r="AH24" s="3">
        <v>2000</v>
      </c>
      <c r="AI24" s="3">
        <v>2007</v>
      </c>
      <c r="AJ24" s="3">
        <v>2015</v>
      </c>
      <c r="AL24" s="3"/>
      <c r="AM24" s="3">
        <v>2000</v>
      </c>
      <c r="AN24" s="3">
        <v>2007</v>
      </c>
      <c r="AO24" s="3">
        <v>2015</v>
      </c>
      <c r="AQ24" s="3"/>
      <c r="AR24" s="3">
        <v>2000</v>
      </c>
      <c r="AS24" s="3">
        <v>2007</v>
      </c>
      <c r="AT24" s="3">
        <v>2015</v>
      </c>
    </row>
    <row r="25" spans="3:46">
      <c r="C25" s="3" t="s">
        <v>6</v>
      </c>
      <c r="D25" s="2">
        <f>'Recorrido ida'!BL25</f>
        <v>5.9</v>
      </c>
      <c r="E25" s="2">
        <f>'Recorrido ida'!BM25</f>
        <v>6.69</v>
      </c>
      <c r="F25" s="2" t="s">
        <v>93</v>
      </c>
      <c r="H25" s="3" t="s">
        <v>6</v>
      </c>
      <c r="I25" s="2">
        <f>'Recorrido ida'!BQ25</f>
        <v>3.5300000000000002</v>
      </c>
      <c r="J25" s="2">
        <f>'Recorrido ida'!BR25</f>
        <v>3.7800000000000002</v>
      </c>
      <c r="K25" s="2" t="s">
        <v>93</v>
      </c>
      <c r="M25" s="3" t="s">
        <v>6</v>
      </c>
      <c r="N25" s="2">
        <f>'Recorrido ida'!BV25</f>
        <v>5.0500000000000007</v>
      </c>
      <c r="O25" s="2">
        <f>'Recorrido ida'!BW25</f>
        <v>5.49</v>
      </c>
      <c r="P25" s="2" t="s">
        <v>93</v>
      </c>
      <c r="R25" s="3" t="s">
        <v>6</v>
      </c>
      <c r="S25" s="2">
        <f>'Recorrido regreso'!BL25</f>
        <v>5.83</v>
      </c>
      <c r="T25" s="2">
        <f>'Recorrido regreso'!BM25</f>
        <v>6.6</v>
      </c>
      <c r="U25" s="2" t="str">
        <f>'Recorrido regreso'!BN25</f>
        <v>NA</v>
      </c>
      <c r="W25" s="3" t="s">
        <v>6</v>
      </c>
      <c r="X25" s="2">
        <f>'Recorrido regreso'!BQ25</f>
        <v>3.23</v>
      </c>
      <c r="Y25" s="2">
        <f>'Recorrido regreso'!BR25</f>
        <v>3.47</v>
      </c>
      <c r="Z25" s="2" t="str">
        <f>'Recorrido regreso'!BS25</f>
        <v>NA</v>
      </c>
      <c r="AB25" s="3" t="s">
        <v>6</v>
      </c>
      <c r="AC25" s="2">
        <f>'Recorrido regreso'!BV25</f>
        <v>5.0500000000000007</v>
      </c>
      <c r="AD25" s="2">
        <f>'Recorrido regreso'!BW25</f>
        <v>5.5</v>
      </c>
      <c r="AE25" s="2" t="str">
        <f>'Recorrido regreso'!BX25</f>
        <v>NA</v>
      </c>
      <c r="AG25" s="3" t="s">
        <v>6</v>
      </c>
      <c r="AH25" s="2">
        <f>D25+S25</f>
        <v>11.73</v>
      </c>
      <c r="AI25" s="2">
        <f t="shared" ref="AI25:AI27" si="19">E25+T25</f>
        <v>13.29</v>
      </c>
      <c r="AJ25" s="2" t="s">
        <v>93</v>
      </c>
      <c r="AL25" s="3" t="s">
        <v>6</v>
      </c>
      <c r="AM25" s="2">
        <f>I25+X25</f>
        <v>6.76</v>
      </c>
      <c r="AN25" s="2">
        <f t="shared" ref="AN25:AN27" si="20">J25+Y25</f>
        <v>7.25</v>
      </c>
      <c r="AO25" s="2" t="s">
        <v>93</v>
      </c>
      <c r="AQ25" s="3" t="s">
        <v>6</v>
      </c>
      <c r="AR25" s="2">
        <f>N25+AC25</f>
        <v>10.100000000000001</v>
      </c>
      <c r="AS25" s="2">
        <f t="shared" ref="AS25:AS27" si="21">O25+AD25</f>
        <v>10.99</v>
      </c>
      <c r="AT25" s="2" t="s">
        <v>93</v>
      </c>
    </row>
    <row r="26" spans="3:46">
      <c r="C26" s="3" t="s">
        <v>3</v>
      </c>
      <c r="D26" s="2">
        <f>'Recorrido ida'!BL26</f>
        <v>1.5699999999999998</v>
      </c>
      <c r="E26" s="2">
        <f>'Recorrido ida'!BM26</f>
        <v>1.3</v>
      </c>
      <c r="F26" s="2">
        <f>'Recorrido ida'!BN26</f>
        <v>0.72000000000000008</v>
      </c>
      <c r="H26" s="3" t="s">
        <v>3</v>
      </c>
      <c r="I26" s="2">
        <f>'Recorrido ida'!BQ26</f>
        <v>1.4700000000000002</v>
      </c>
      <c r="J26" s="2">
        <f>'Recorrido ida'!BR26</f>
        <v>1.1499999999999999</v>
      </c>
      <c r="K26" s="2">
        <f>'Recorrido ida'!BS26</f>
        <v>0.55000000000000004</v>
      </c>
      <c r="M26" s="3" t="s">
        <v>3</v>
      </c>
      <c r="N26" s="2">
        <f>'Recorrido ida'!BV26</f>
        <v>3.6</v>
      </c>
      <c r="O26" s="2">
        <f>'Recorrido ida'!BW26</f>
        <v>2.86</v>
      </c>
      <c r="P26" s="2">
        <f>'Recorrido ida'!BX26</f>
        <v>1.37</v>
      </c>
      <c r="R26" s="3" t="s">
        <v>3</v>
      </c>
      <c r="S26" s="2">
        <f>'Recorrido regreso'!BL26</f>
        <v>1.48</v>
      </c>
      <c r="T26" s="2">
        <f>'Recorrido regreso'!BM26</f>
        <v>1.23</v>
      </c>
      <c r="U26" s="2">
        <f>'Recorrido regreso'!BN26</f>
        <v>0.69</v>
      </c>
      <c r="W26" s="3" t="s">
        <v>3</v>
      </c>
      <c r="X26" s="2">
        <f>'Recorrido regreso'!BQ26</f>
        <v>1.3699999999999999</v>
      </c>
      <c r="Y26" s="2">
        <f>'Recorrido regreso'!BR26</f>
        <v>1.0699999999999998</v>
      </c>
      <c r="Z26" s="2">
        <f>'Recorrido regreso'!BS26</f>
        <v>0.51</v>
      </c>
      <c r="AB26" s="3" t="s">
        <v>3</v>
      </c>
      <c r="AC26" s="2">
        <f>'Recorrido regreso'!BV26</f>
        <v>3.61</v>
      </c>
      <c r="AD26" s="2">
        <f>'Recorrido regreso'!BW26</f>
        <v>2.86</v>
      </c>
      <c r="AE26" s="2">
        <f>'Recorrido regreso'!BX26</f>
        <v>1.37</v>
      </c>
      <c r="AG26" s="3" t="s">
        <v>3</v>
      </c>
      <c r="AH26" s="2">
        <f t="shared" ref="AH26" si="22">D26+S26</f>
        <v>3.05</v>
      </c>
      <c r="AI26" s="2">
        <f t="shared" si="19"/>
        <v>2.5300000000000002</v>
      </c>
      <c r="AJ26" s="2">
        <f t="shared" ref="AJ26:AJ28" si="23">F26+U26</f>
        <v>1.4100000000000001</v>
      </c>
      <c r="AL26" s="3" t="s">
        <v>3</v>
      </c>
      <c r="AM26" s="2">
        <f t="shared" ref="AM26" si="24">I26+X26</f>
        <v>2.84</v>
      </c>
      <c r="AN26" s="2">
        <f t="shared" si="20"/>
        <v>2.2199999999999998</v>
      </c>
      <c r="AO26" s="2">
        <f t="shared" ref="AO26:AO28" si="25">K26+Z26</f>
        <v>1.06</v>
      </c>
      <c r="AQ26" s="3" t="s">
        <v>3</v>
      </c>
      <c r="AR26" s="2">
        <f t="shared" ref="AR26" si="26">N26+AC26</f>
        <v>7.21</v>
      </c>
      <c r="AS26" s="2">
        <f t="shared" si="21"/>
        <v>5.72</v>
      </c>
      <c r="AT26" s="2">
        <f t="shared" ref="AT26:AT28" si="27">P26+AE26</f>
        <v>2.74</v>
      </c>
    </row>
    <row r="27" spans="3:46">
      <c r="C27" s="3" t="s">
        <v>4</v>
      </c>
      <c r="D27" s="2" t="s">
        <v>93</v>
      </c>
      <c r="E27" s="2">
        <f>'Recorrido ida'!BM27</f>
        <v>0.67</v>
      </c>
      <c r="F27" s="2">
        <f>'Recorrido ida'!BN27</f>
        <v>2.1900000000000004</v>
      </c>
      <c r="H27" s="3" t="s">
        <v>4</v>
      </c>
      <c r="I27" s="2" t="s">
        <v>93</v>
      </c>
      <c r="J27" s="2">
        <f>'Recorrido ida'!BR27</f>
        <v>0.52</v>
      </c>
      <c r="K27" s="2">
        <f>'Recorrido ida'!BS27</f>
        <v>1.4300000000000002</v>
      </c>
      <c r="M27" s="3" t="s">
        <v>4</v>
      </c>
      <c r="N27" s="2" t="s">
        <v>93</v>
      </c>
      <c r="O27" s="2">
        <f>'Recorrido ida'!BW27</f>
        <v>2.16</v>
      </c>
      <c r="P27" s="2">
        <f>'Recorrido ida'!BX27</f>
        <v>5.97</v>
      </c>
      <c r="R27" s="3" t="s">
        <v>4</v>
      </c>
      <c r="S27" s="2" t="str">
        <f>'Recorrido regreso'!BL27</f>
        <v>NA</v>
      </c>
      <c r="T27" s="2">
        <f>'Recorrido regreso'!BM27</f>
        <v>0.64</v>
      </c>
      <c r="U27" s="2">
        <f>'Recorrido regreso'!BN27</f>
        <v>2.08</v>
      </c>
      <c r="W27" s="3" t="s">
        <v>4</v>
      </c>
      <c r="X27" s="2" t="str">
        <f>'Recorrido regreso'!BQ27</f>
        <v>NA</v>
      </c>
      <c r="Y27" s="2">
        <f>'Recorrido regreso'!BR27</f>
        <v>0.49</v>
      </c>
      <c r="Z27" s="2">
        <f>'Recorrido regreso'!BS27</f>
        <v>1.3499999999999999</v>
      </c>
      <c r="AB27" s="3" t="s">
        <v>4</v>
      </c>
      <c r="AC27" s="2" t="str">
        <f>'Recorrido regreso'!BV27</f>
        <v>NA</v>
      </c>
      <c r="AD27" s="2">
        <f>'Recorrido regreso'!BW27</f>
        <v>2.16</v>
      </c>
      <c r="AE27" s="2">
        <f>'Recorrido regreso'!BX27</f>
        <v>5.9799999999999995</v>
      </c>
      <c r="AG27" s="3" t="s">
        <v>4</v>
      </c>
      <c r="AH27" s="2" t="s">
        <v>93</v>
      </c>
      <c r="AI27" s="2">
        <f t="shared" si="19"/>
        <v>1.31</v>
      </c>
      <c r="AJ27" s="2">
        <f t="shared" si="23"/>
        <v>4.2700000000000005</v>
      </c>
      <c r="AL27" s="3" t="s">
        <v>4</v>
      </c>
      <c r="AM27" s="2" t="s">
        <v>93</v>
      </c>
      <c r="AN27" s="2">
        <f t="shared" si="20"/>
        <v>1.01</v>
      </c>
      <c r="AO27" s="2">
        <f t="shared" si="25"/>
        <v>2.7800000000000002</v>
      </c>
      <c r="AQ27" s="3" t="s">
        <v>4</v>
      </c>
      <c r="AR27" s="2" t="s">
        <v>93</v>
      </c>
      <c r="AS27" s="2">
        <f t="shared" si="21"/>
        <v>4.32</v>
      </c>
      <c r="AT27" s="2">
        <f t="shared" si="27"/>
        <v>11.95</v>
      </c>
    </row>
    <row r="28" spans="3:46">
      <c r="C28" s="3" t="s">
        <v>5</v>
      </c>
      <c r="D28" s="2" t="s">
        <v>93</v>
      </c>
      <c r="E28" s="2" t="s">
        <v>93</v>
      </c>
      <c r="F28" s="2">
        <f>'Recorrido ida'!BN28</f>
        <v>1.36</v>
      </c>
      <c r="H28" s="3" t="s">
        <v>5</v>
      </c>
      <c r="I28" s="2" t="s">
        <v>93</v>
      </c>
      <c r="J28" s="2" t="s">
        <v>93</v>
      </c>
      <c r="K28" s="2">
        <f>'Recorrido ida'!BS28</f>
        <v>0.95</v>
      </c>
      <c r="M28" s="3" t="s">
        <v>5</v>
      </c>
      <c r="N28" s="2" t="s">
        <v>93</v>
      </c>
      <c r="O28" s="2" t="s">
        <v>93</v>
      </c>
      <c r="P28" s="2">
        <f>'Recorrido ida'!BX28</f>
        <v>4.26</v>
      </c>
      <c r="R28" s="3" t="s">
        <v>5</v>
      </c>
      <c r="S28" s="2" t="str">
        <f>'Recorrido regreso'!BL28</f>
        <v>NA</v>
      </c>
      <c r="T28" s="2" t="str">
        <f>'Recorrido regreso'!BM28</f>
        <v>NA</v>
      </c>
      <c r="U28" s="2">
        <f>'Recorrido regreso'!BN28</f>
        <v>1.3</v>
      </c>
      <c r="W28" s="3" t="s">
        <v>5</v>
      </c>
      <c r="X28" s="2" t="str">
        <f>'Recorrido regreso'!BQ28</f>
        <v>NA</v>
      </c>
      <c r="Y28" s="2" t="str">
        <f>'Recorrido regreso'!BR28</f>
        <v>NA</v>
      </c>
      <c r="Z28" s="2">
        <f>'Recorrido regreso'!BS28</f>
        <v>0.91</v>
      </c>
      <c r="AB28" s="3" t="s">
        <v>5</v>
      </c>
      <c r="AC28" s="2" t="str">
        <f>'Recorrido regreso'!BV28</f>
        <v>NA</v>
      </c>
      <c r="AD28" s="2" t="str">
        <f>'Recorrido regreso'!BW28</f>
        <v>NA</v>
      </c>
      <c r="AE28" s="2">
        <f>'Recorrido regreso'!BX28</f>
        <v>4.26</v>
      </c>
      <c r="AG28" s="3" t="s">
        <v>5</v>
      </c>
      <c r="AH28" s="2" t="s">
        <v>93</v>
      </c>
      <c r="AI28" s="2" t="s">
        <v>93</v>
      </c>
      <c r="AJ28" s="2">
        <f t="shared" si="23"/>
        <v>2.66</v>
      </c>
      <c r="AL28" s="3" t="s">
        <v>5</v>
      </c>
      <c r="AM28" s="2" t="s">
        <v>93</v>
      </c>
      <c r="AN28" s="2" t="s">
        <v>93</v>
      </c>
      <c r="AO28" s="2">
        <f t="shared" si="25"/>
        <v>1.8599999999999999</v>
      </c>
      <c r="AQ28" s="3" t="s">
        <v>5</v>
      </c>
      <c r="AR28" s="2" t="s">
        <v>93</v>
      </c>
      <c r="AS28" s="2" t="s">
        <v>93</v>
      </c>
      <c r="AT28" s="2">
        <f t="shared" si="27"/>
        <v>8.52</v>
      </c>
    </row>
    <row r="29" spans="3:46">
      <c r="C29" s="4" t="s">
        <v>8</v>
      </c>
      <c r="D29" s="2">
        <f>SUM(D25:D28)</f>
        <v>7.4700000000000006</v>
      </c>
      <c r="E29" s="2">
        <f>SUM(E25:E28)</f>
        <v>8.66</v>
      </c>
      <c r="F29" s="2">
        <f>SUM(F25:F28)</f>
        <v>4.2700000000000005</v>
      </c>
      <c r="H29" s="4" t="s">
        <v>8</v>
      </c>
      <c r="I29" s="2">
        <f>SUM(I25:I28)</f>
        <v>5</v>
      </c>
      <c r="J29" s="2">
        <f>SUM(J25:J28)</f>
        <v>5.4499999999999993</v>
      </c>
      <c r="K29" s="2">
        <f>SUM(K25:K28)</f>
        <v>2.93</v>
      </c>
      <c r="M29" s="4" t="s">
        <v>8</v>
      </c>
      <c r="N29" s="2">
        <f>SUM(N25:N28)</f>
        <v>8.65</v>
      </c>
      <c r="O29" s="2">
        <f>SUM(O25:O28)</f>
        <v>10.51</v>
      </c>
      <c r="P29" s="2">
        <f>SUM(P25:P28)</f>
        <v>11.6</v>
      </c>
      <c r="R29" s="4" t="s">
        <v>8</v>
      </c>
      <c r="S29" s="2">
        <f>SUM(S25:S28)</f>
        <v>7.3100000000000005</v>
      </c>
      <c r="T29" s="2">
        <f>SUM(T25:T28)</f>
        <v>8.4700000000000006</v>
      </c>
      <c r="U29" s="2">
        <f>SUM(U25:U28)</f>
        <v>4.07</v>
      </c>
      <c r="W29" s="4" t="s">
        <v>8</v>
      </c>
      <c r="X29" s="2">
        <f>SUM(X25:X28)</f>
        <v>4.5999999999999996</v>
      </c>
      <c r="Y29" s="2">
        <f>SUM(Y25:Y28)</f>
        <v>5.03</v>
      </c>
      <c r="Z29" s="2">
        <f>SUM(Z25:Z28)</f>
        <v>2.77</v>
      </c>
      <c r="AB29" s="4" t="s">
        <v>8</v>
      </c>
      <c r="AC29" s="2">
        <f>SUM(AC25:AC28)</f>
        <v>8.66</v>
      </c>
      <c r="AD29" s="2">
        <f>SUM(AD25:AD28)</f>
        <v>10.52</v>
      </c>
      <c r="AE29" s="2">
        <f>SUM(AE25:AE28)</f>
        <v>11.61</v>
      </c>
      <c r="AG29" s="4" t="s">
        <v>8</v>
      </c>
      <c r="AH29" s="2">
        <f>SUM(AH25:AH28)</f>
        <v>14.780000000000001</v>
      </c>
      <c r="AI29" s="2">
        <f>SUM(AI25:AI28)</f>
        <v>17.13</v>
      </c>
      <c r="AJ29" s="2">
        <f>SUM(AJ25:AJ28)</f>
        <v>8.34</v>
      </c>
      <c r="AL29" s="4" t="s">
        <v>8</v>
      </c>
      <c r="AM29" s="2">
        <f>SUM(AM25:AM28)</f>
        <v>9.6</v>
      </c>
      <c r="AN29" s="2">
        <f>SUM(AN25:AN28)</f>
        <v>10.479999999999999</v>
      </c>
      <c r="AO29" s="2">
        <f>SUM(AO25:AO28)</f>
        <v>5.7</v>
      </c>
      <c r="AQ29" s="4" t="s">
        <v>8</v>
      </c>
      <c r="AR29" s="2">
        <f>SUM(AR25:AR28)</f>
        <v>17.310000000000002</v>
      </c>
      <c r="AS29" s="2">
        <f>SUM(AS25:AS28)</f>
        <v>21.03</v>
      </c>
      <c r="AT29" s="2">
        <f>SUM(AT25:AT28)</f>
        <v>23.21</v>
      </c>
    </row>
    <row r="31" spans="3:46">
      <c r="C31" s="39" t="s">
        <v>41</v>
      </c>
      <c r="D31" s="39"/>
      <c r="E31" s="39"/>
      <c r="F31" s="39"/>
      <c r="H31" s="39" t="s">
        <v>49</v>
      </c>
      <c r="I31" s="39"/>
      <c r="J31" s="39"/>
      <c r="K31" s="39"/>
      <c r="M31" s="39" t="s">
        <v>60</v>
      </c>
      <c r="N31" s="39"/>
      <c r="O31" s="39"/>
      <c r="P31" s="39"/>
      <c r="R31" s="39" t="s">
        <v>41</v>
      </c>
      <c r="S31" s="39"/>
      <c r="T31" s="39"/>
      <c r="U31" s="39"/>
      <c r="W31" s="39" t="s">
        <v>49</v>
      </c>
      <c r="X31" s="39"/>
      <c r="Y31" s="39"/>
      <c r="Z31" s="39"/>
      <c r="AB31" s="39" t="s">
        <v>60</v>
      </c>
      <c r="AC31" s="39"/>
      <c r="AD31" s="39"/>
      <c r="AE31" s="39"/>
      <c r="AG31" s="39" t="s">
        <v>41</v>
      </c>
      <c r="AH31" s="39"/>
      <c r="AI31" s="39"/>
      <c r="AJ31" s="39"/>
      <c r="AL31" s="39" t="s">
        <v>49</v>
      </c>
      <c r="AM31" s="39"/>
      <c r="AN31" s="39"/>
      <c r="AO31" s="39"/>
      <c r="AQ31" s="39" t="s">
        <v>60</v>
      </c>
      <c r="AR31" s="39"/>
      <c r="AS31" s="39"/>
      <c r="AT31" s="39"/>
    </row>
    <row r="32" spans="3:46">
      <c r="C32" s="3"/>
      <c r="D32" s="3">
        <v>2000</v>
      </c>
      <c r="E32" s="3">
        <v>2007</v>
      </c>
      <c r="F32" s="3">
        <v>2015</v>
      </c>
      <c r="H32" s="3"/>
      <c r="I32" s="3">
        <v>2000</v>
      </c>
      <c r="J32" s="3">
        <v>2007</v>
      </c>
      <c r="K32" s="3">
        <v>2015</v>
      </c>
      <c r="M32" s="3"/>
      <c r="N32" s="3">
        <v>2000</v>
      </c>
      <c r="O32" s="3">
        <v>2007</v>
      </c>
      <c r="P32" s="3">
        <v>2015</v>
      </c>
      <c r="R32" s="3"/>
      <c r="S32" s="3">
        <v>2000</v>
      </c>
      <c r="T32" s="3">
        <v>2007</v>
      </c>
      <c r="U32" s="3">
        <v>2015</v>
      </c>
      <c r="W32" s="3"/>
      <c r="X32" s="3">
        <v>2000</v>
      </c>
      <c r="Y32" s="3">
        <v>2007</v>
      </c>
      <c r="Z32" s="3">
        <v>2015</v>
      </c>
      <c r="AB32" s="3"/>
      <c r="AC32" s="3">
        <v>2000</v>
      </c>
      <c r="AD32" s="3">
        <v>2007</v>
      </c>
      <c r="AE32" s="3">
        <v>2015</v>
      </c>
      <c r="AG32" s="3"/>
      <c r="AH32" s="3">
        <v>2000</v>
      </c>
      <c r="AI32" s="3">
        <v>2007</v>
      </c>
      <c r="AJ32" s="3">
        <v>2015</v>
      </c>
      <c r="AL32" s="3"/>
      <c r="AM32" s="3">
        <v>2000</v>
      </c>
      <c r="AN32" s="3">
        <v>2007</v>
      </c>
      <c r="AO32" s="3">
        <v>2015</v>
      </c>
      <c r="AQ32" s="3"/>
      <c r="AR32" s="3">
        <v>2000</v>
      </c>
      <c r="AS32" s="3">
        <v>2007</v>
      </c>
      <c r="AT32" s="3">
        <v>2015</v>
      </c>
    </row>
    <row r="33" spans="3:46">
      <c r="C33" s="3" t="s">
        <v>6</v>
      </c>
      <c r="D33" s="2">
        <f>'Recorrido ida'!BL33</f>
        <v>0.62</v>
      </c>
      <c r="E33" s="2">
        <f>'Recorrido ida'!BM33</f>
        <v>0.68</v>
      </c>
      <c r="F33" s="2" t="s">
        <v>93</v>
      </c>
      <c r="H33" s="3" t="s">
        <v>6</v>
      </c>
      <c r="I33" s="2">
        <f>'Recorrido ida'!BQ33</f>
        <v>3.19</v>
      </c>
      <c r="J33" s="2">
        <f>'Recorrido ida'!BR33</f>
        <v>3.42</v>
      </c>
      <c r="K33" s="2" t="s">
        <v>93</v>
      </c>
      <c r="M33" s="3" t="s">
        <v>6</v>
      </c>
      <c r="N33" s="2">
        <f>'Recorrido ida'!BV33</f>
        <v>4.8000000000000001E-2</v>
      </c>
      <c r="O33" s="2">
        <f>'Recorrido ida'!BW33</f>
        <v>4.9000000000000002E-2</v>
      </c>
      <c r="P33" s="2" t="s">
        <v>93</v>
      </c>
      <c r="R33" s="3" t="s">
        <v>6</v>
      </c>
      <c r="S33" s="2">
        <f>'Recorrido regreso'!BL33</f>
        <v>0.62</v>
      </c>
      <c r="T33" s="2">
        <f>'Recorrido regreso'!BM33</f>
        <v>0.68</v>
      </c>
      <c r="U33" s="2" t="str">
        <f>'Recorrido regreso'!BN33</f>
        <v>NA</v>
      </c>
      <c r="W33" s="3" t="s">
        <v>6</v>
      </c>
      <c r="X33" s="2">
        <f>'Recorrido regreso'!BQ33</f>
        <v>2.9</v>
      </c>
      <c r="Y33" s="2">
        <f>'Recorrido regreso'!BR33</f>
        <v>3.11</v>
      </c>
      <c r="Z33" s="2" t="str">
        <f>'Recorrido regreso'!BS33</f>
        <v>NA</v>
      </c>
      <c r="AB33" s="3" t="s">
        <v>6</v>
      </c>
      <c r="AC33" s="2">
        <f>'Recorrido regreso'!BV33</f>
        <v>0.05</v>
      </c>
      <c r="AD33" s="2">
        <f>'Recorrido regreso'!BW33</f>
        <v>0.05</v>
      </c>
      <c r="AE33" s="2" t="str">
        <f>'Recorrido regreso'!BX33</f>
        <v>NA</v>
      </c>
      <c r="AG33" s="3" t="s">
        <v>6</v>
      </c>
      <c r="AH33" s="2">
        <f>D33+S33</f>
        <v>1.24</v>
      </c>
      <c r="AI33" s="2">
        <f t="shared" ref="AI33:AI35" si="28">E33+T33</f>
        <v>1.36</v>
      </c>
      <c r="AJ33" s="2" t="s">
        <v>93</v>
      </c>
      <c r="AL33" s="3" t="s">
        <v>6</v>
      </c>
      <c r="AM33" s="2">
        <f>I33+X33</f>
        <v>6.09</v>
      </c>
      <c r="AN33" s="2">
        <f t="shared" ref="AN33:AN35" si="29">J33+Y33</f>
        <v>6.5299999999999994</v>
      </c>
      <c r="AO33" s="2" t="s">
        <v>93</v>
      </c>
      <c r="AQ33" s="3" t="s">
        <v>6</v>
      </c>
      <c r="AR33" s="2">
        <f>N33+AC33</f>
        <v>9.8000000000000004E-2</v>
      </c>
      <c r="AS33" s="2">
        <f t="shared" ref="AS33:AS35" si="30">O33+AD33</f>
        <v>9.9000000000000005E-2</v>
      </c>
      <c r="AT33" s="2" t="s">
        <v>93</v>
      </c>
    </row>
    <row r="34" spans="3:46">
      <c r="C34" s="3" t="s">
        <v>3</v>
      </c>
      <c r="D34" s="2">
        <f>'Recorrido ida'!BL34</f>
        <v>0.44000000000000006</v>
      </c>
      <c r="E34" s="2">
        <f>'Recorrido ida'!BM34</f>
        <v>0.35000000000000003</v>
      </c>
      <c r="F34" s="2">
        <f>'Recorrido ida'!BN34</f>
        <v>0.17</v>
      </c>
      <c r="H34" s="3" t="s">
        <v>3</v>
      </c>
      <c r="I34" s="2">
        <f>'Recorrido ida'!BQ34</f>
        <v>1.23</v>
      </c>
      <c r="J34" s="2">
        <f>'Recorrido ida'!BR34</f>
        <v>0.96</v>
      </c>
      <c r="K34" s="2">
        <f>'Recorrido ida'!BS34</f>
        <v>0.46</v>
      </c>
      <c r="M34" s="3" t="s">
        <v>3</v>
      </c>
      <c r="N34" s="2">
        <f>'Recorrido ida'!BV34</f>
        <v>3.6000000000000004E-2</v>
      </c>
      <c r="O34" s="2">
        <f>'Recorrido ida'!BW34</f>
        <v>3.4000000000000002E-2</v>
      </c>
      <c r="P34" s="2">
        <f>'Recorrido ida'!BX34</f>
        <v>1.2E-2</v>
      </c>
      <c r="R34" s="3" t="s">
        <v>3</v>
      </c>
      <c r="S34" s="2">
        <f>'Recorrido regreso'!BL34</f>
        <v>0.44000000000000006</v>
      </c>
      <c r="T34" s="2">
        <f>'Recorrido regreso'!BM34</f>
        <v>0.35000000000000003</v>
      </c>
      <c r="U34" s="2">
        <f>'Recorrido regreso'!BN34</f>
        <v>0.17</v>
      </c>
      <c r="W34" s="3" t="s">
        <v>3</v>
      </c>
      <c r="X34" s="2">
        <f>'Recorrido regreso'!BQ34</f>
        <v>1.1299999999999999</v>
      </c>
      <c r="Y34" s="2">
        <f>'Recorrido regreso'!BR34</f>
        <v>0.8899999999999999</v>
      </c>
      <c r="Z34" s="2">
        <f>'Recorrido regreso'!BS34</f>
        <v>0.42</v>
      </c>
      <c r="AB34" s="3" t="s">
        <v>3</v>
      </c>
      <c r="AC34" s="2">
        <f>'Recorrido regreso'!BV34</f>
        <v>3.6999999999999998E-2</v>
      </c>
      <c r="AD34" s="2">
        <f>'Recorrido regreso'!BW34</f>
        <v>3.6000000000000004E-2</v>
      </c>
      <c r="AE34" s="2">
        <f>'Recorrido regreso'!BX34</f>
        <v>1.3000000000000001E-2</v>
      </c>
      <c r="AG34" s="3" t="s">
        <v>3</v>
      </c>
      <c r="AH34" s="2">
        <f t="shared" ref="AH34" si="31">D34+S34</f>
        <v>0.88000000000000012</v>
      </c>
      <c r="AI34" s="2">
        <f t="shared" si="28"/>
        <v>0.70000000000000007</v>
      </c>
      <c r="AJ34" s="2">
        <f t="shared" ref="AJ34:AJ36" si="32">F34+U34</f>
        <v>0.34</v>
      </c>
      <c r="AL34" s="3" t="s">
        <v>3</v>
      </c>
      <c r="AM34" s="2">
        <f t="shared" ref="AM34" si="33">I34+X34</f>
        <v>2.36</v>
      </c>
      <c r="AN34" s="2">
        <f t="shared" si="29"/>
        <v>1.8499999999999999</v>
      </c>
      <c r="AO34" s="2">
        <f t="shared" ref="AO34:AO36" si="34">K34+Z34</f>
        <v>0.88</v>
      </c>
      <c r="AQ34" s="3" t="s">
        <v>3</v>
      </c>
      <c r="AR34" s="2">
        <f t="shared" ref="AR34" si="35">N34+AC34</f>
        <v>7.3000000000000009E-2</v>
      </c>
      <c r="AS34" s="2">
        <f t="shared" si="30"/>
        <v>7.0000000000000007E-2</v>
      </c>
      <c r="AT34" s="2">
        <f t="shared" ref="AT34:AT36" si="36">P34+AE34</f>
        <v>2.5000000000000001E-2</v>
      </c>
    </row>
    <row r="35" spans="3:46">
      <c r="C35" s="3" t="s">
        <v>4</v>
      </c>
      <c r="D35" s="2" t="s">
        <v>93</v>
      </c>
      <c r="E35" s="2">
        <f>'Recorrido ida'!BM35</f>
        <v>0.17</v>
      </c>
      <c r="F35" s="2">
        <f>'Recorrido ida'!BN35</f>
        <v>0.48</v>
      </c>
      <c r="H35" s="3" t="s">
        <v>4</v>
      </c>
      <c r="I35" s="2" t="s">
        <v>93</v>
      </c>
      <c r="J35" s="2">
        <f>'Recorrido ida'!BR35</f>
        <v>0.38</v>
      </c>
      <c r="K35" s="2">
        <f>'Recorrido ida'!BS35</f>
        <v>1.03</v>
      </c>
      <c r="M35" s="3" t="s">
        <v>4</v>
      </c>
      <c r="N35" s="2" t="s">
        <v>93</v>
      </c>
      <c r="O35" s="2">
        <f>'Recorrido ida'!BW35</f>
        <v>1.3000000000000001E-2</v>
      </c>
      <c r="P35" s="2">
        <f>'Recorrido ida'!BX35</f>
        <v>4.9000000000000002E-2</v>
      </c>
      <c r="R35" s="3" t="s">
        <v>4</v>
      </c>
      <c r="S35" s="2" t="str">
        <f>'Recorrido regreso'!BL35</f>
        <v>NA</v>
      </c>
      <c r="T35" s="2">
        <f>'Recorrido regreso'!BM35</f>
        <v>0.17</v>
      </c>
      <c r="U35" s="2">
        <f>'Recorrido regreso'!BN35</f>
        <v>0.48</v>
      </c>
      <c r="W35" s="3" t="s">
        <v>4</v>
      </c>
      <c r="X35" s="2" t="str">
        <f>'Recorrido regreso'!BQ35</f>
        <v>NA</v>
      </c>
      <c r="Y35" s="2">
        <f>'Recorrido regreso'!BR35</f>
        <v>0.35</v>
      </c>
      <c r="Z35" s="2">
        <f>'Recorrido regreso'!BS35</f>
        <v>0.95</v>
      </c>
      <c r="AB35" s="3" t="s">
        <v>4</v>
      </c>
      <c r="AC35" s="2" t="str">
        <f>'Recorrido regreso'!BV35</f>
        <v>NA</v>
      </c>
      <c r="AD35" s="2">
        <f>'Recorrido regreso'!BW35</f>
        <v>1.4E-2</v>
      </c>
      <c r="AE35" s="2">
        <f>'Recorrido regreso'!BX35</f>
        <v>5.0999999999999997E-2</v>
      </c>
      <c r="AG35" s="3" t="s">
        <v>4</v>
      </c>
      <c r="AH35" s="2" t="s">
        <v>93</v>
      </c>
      <c r="AI35" s="2">
        <f t="shared" si="28"/>
        <v>0.34</v>
      </c>
      <c r="AJ35" s="2">
        <f t="shared" si="32"/>
        <v>0.96</v>
      </c>
      <c r="AL35" s="3" t="s">
        <v>4</v>
      </c>
      <c r="AM35" s="2" t="s">
        <v>93</v>
      </c>
      <c r="AN35" s="2">
        <f t="shared" si="29"/>
        <v>0.73</v>
      </c>
      <c r="AO35" s="2">
        <f t="shared" si="34"/>
        <v>1.98</v>
      </c>
      <c r="AQ35" s="3" t="s">
        <v>4</v>
      </c>
      <c r="AR35" s="2" t="s">
        <v>93</v>
      </c>
      <c r="AS35" s="2">
        <f t="shared" si="30"/>
        <v>2.7000000000000003E-2</v>
      </c>
      <c r="AT35" s="2">
        <f t="shared" si="36"/>
        <v>0.1</v>
      </c>
    </row>
    <row r="36" spans="3:46">
      <c r="C36" s="3" t="s">
        <v>5</v>
      </c>
      <c r="D36" s="2" t="s">
        <v>93</v>
      </c>
      <c r="E36" s="2" t="s">
        <v>93</v>
      </c>
      <c r="F36" s="2">
        <f>'Recorrido ida'!BN36</f>
        <v>0.32</v>
      </c>
      <c r="H36" s="3" t="s">
        <v>5</v>
      </c>
      <c r="I36" s="2" t="s">
        <v>93</v>
      </c>
      <c r="J36" s="2" t="s">
        <v>93</v>
      </c>
      <c r="K36" s="2">
        <f>'Recorrido ida'!BS36</f>
        <v>0.67</v>
      </c>
      <c r="M36" s="3" t="s">
        <v>5</v>
      </c>
      <c r="N36" s="2" t="s">
        <v>93</v>
      </c>
      <c r="O36" s="2" t="s">
        <v>93</v>
      </c>
      <c r="P36" s="2">
        <f>'Recorrido ida'!BX36</f>
        <v>3.6999999999999998E-2</v>
      </c>
      <c r="R36" s="3" t="s">
        <v>5</v>
      </c>
      <c r="S36" s="2" t="str">
        <f>'Recorrido regreso'!BL36</f>
        <v>NA</v>
      </c>
      <c r="T36" s="2" t="str">
        <f>'Recorrido regreso'!BM36</f>
        <v>NA</v>
      </c>
      <c r="U36" s="2">
        <f>'Recorrido regreso'!BN36</f>
        <v>0.32</v>
      </c>
      <c r="W36" s="3" t="s">
        <v>5</v>
      </c>
      <c r="X36" s="2" t="str">
        <f>'Recorrido regreso'!BQ36</f>
        <v>NA</v>
      </c>
      <c r="Y36" s="2" t="str">
        <f>'Recorrido regreso'!BR36</f>
        <v>NA</v>
      </c>
      <c r="Z36" s="2">
        <f>'Recorrido regreso'!BS36</f>
        <v>0.63</v>
      </c>
      <c r="AB36" s="3" t="s">
        <v>5</v>
      </c>
      <c r="AC36" s="2" t="str">
        <f>'Recorrido regreso'!BV36</f>
        <v>NA</v>
      </c>
      <c r="AD36" s="2" t="str">
        <f>'Recorrido regreso'!BW36</f>
        <v>NA</v>
      </c>
      <c r="AE36" s="2">
        <f>'Recorrido regreso'!BX36</f>
        <v>3.7999999999999999E-2</v>
      </c>
      <c r="AG36" s="3" t="s">
        <v>5</v>
      </c>
      <c r="AH36" s="2" t="s">
        <v>93</v>
      </c>
      <c r="AI36" s="2" t="s">
        <v>93</v>
      </c>
      <c r="AJ36" s="2">
        <f t="shared" si="32"/>
        <v>0.64</v>
      </c>
      <c r="AL36" s="3" t="s">
        <v>5</v>
      </c>
      <c r="AM36" s="2" t="s">
        <v>93</v>
      </c>
      <c r="AN36" s="2" t="s">
        <v>93</v>
      </c>
      <c r="AO36" s="2">
        <f t="shared" si="34"/>
        <v>1.3</v>
      </c>
      <c r="AQ36" s="3" t="s">
        <v>5</v>
      </c>
      <c r="AR36" s="2" t="s">
        <v>93</v>
      </c>
      <c r="AS36" s="2" t="s">
        <v>93</v>
      </c>
      <c r="AT36" s="2">
        <f t="shared" si="36"/>
        <v>7.4999999999999997E-2</v>
      </c>
    </row>
    <row r="37" spans="3:46">
      <c r="C37" s="4" t="s">
        <v>8</v>
      </c>
      <c r="D37" s="2">
        <f>SUM(D33:D36)</f>
        <v>1.06</v>
      </c>
      <c r="E37" s="2">
        <f>SUM(E33:E36)</f>
        <v>1.2</v>
      </c>
      <c r="F37" s="2">
        <f>SUM(F33:F36)</f>
        <v>0.97</v>
      </c>
      <c r="H37" s="4" t="s">
        <v>8</v>
      </c>
      <c r="I37" s="2">
        <f>SUM(I33:I36)</f>
        <v>4.42</v>
      </c>
      <c r="J37" s="2">
        <f>SUM(J33:J36)</f>
        <v>4.76</v>
      </c>
      <c r="K37" s="2">
        <f>SUM(K33:K36)</f>
        <v>2.16</v>
      </c>
      <c r="M37" s="4" t="s">
        <v>8</v>
      </c>
      <c r="N37" s="2">
        <f>SUM(N33:N36)</f>
        <v>8.4000000000000005E-2</v>
      </c>
      <c r="O37" s="2">
        <f>SUM(O33:O36)</f>
        <v>9.6000000000000002E-2</v>
      </c>
      <c r="P37" s="2">
        <f>SUM(P33:P36)</f>
        <v>9.8000000000000004E-2</v>
      </c>
      <c r="R37" s="4" t="s">
        <v>8</v>
      </c>
      <c r="S37" s="2">
        <f>SUM(S33:S36)</f>
        <v>1.06</v>
      </c>
      <c r="T37" s="2">
        <f>SUM(T33:T36)</f>
        <v>1.2</v>
      </c>
      <c r="U37" s="2">
        <f>SUM(U33:U36)</f>
        <v>0.97</v>
      </c>
      <c r="W37" s="4" t="s">
        <v>8</v>
      </c>
      <c r="X37" s="2">
        <f>SUM(X33:X36)</f>
        <v>4.0299999999999994</v>
      </c>
      <c r="Y37" s="2">
        <f>SUM(Y33:Y36)</f>
        <v>4.3499999999999996</v>
      </c>
      <c r="Z37" s="2">
        <f>SUM(Z33:Z36)</f>
        <v>2</v>
      </c>
      <c r="AB37" s="4" t="s">
        <v>8</v>
      </c>
      <c r="AC37" s="2">
        <f>SUM(AC33:AC36)</f>
        <v>8.6999999999999994E-2</v>
      </c>
      <c r="AD37" s="2">
        <f>SUM(AD33:AD36)</f>
        <v>0.1</v>
      </c>
      <c r="AE37" s="2">
        <f>SUM(AE33:AE36)</f>
        <v>0.10200000000000001</v>
      </c>
      <c r="AG37" s="4" t="s">
        <v>8</v>
      </c>
      <c r="AH37" s="2">
        <f>SUM(AH33:AH36)</f>
        <v>2.12</v>
      </c>
      <c r="AI37" s="2">
        <f>SUM(AI33:AI36)</f>
        <v>2.4</v>
      </c>
      <c r="AJ37" s="2">
        <f>SUM(AJ33:AJ36)</f>
        <v>1.94</v>
      </c>
      <c r="AL37" s="4" t="s">
        <v>8</v>
      </c>
      <c r="AM37" s="2">
        <f>SUM(AM33:AM36)</f>
        <v>8.4499999999999993</v>
      </c>
      <c r="AN37" s="2">
        <f>SUM(AN33:AN36)</f>
        <v>9.11</v>
      </c>
      <c r="AO37" s="2">
        <f>SUM(AO33:AO36)</f>
        <v>4.16</v>
      </c>
      <c r="AQ37" s="4" t="s">
        <v>8</v>
      </c>
      <c r="AR37" s="2">
        <f>SUM(AR33:AR36)</f>
        <v>0.17100000000000001</v>
      </c>
      <c r="AS37" s="2">
        <f>SUM(AS33:AS36)</f>
        <v>0.19600000000000001</v>
      </c>
      <c r="AT37" s="2">
        <f>SUM(AT33:AT36)</f>
        <v>0.2</v>
      </c>
    </row>
    <row r="39" spans="3:46">
      <c r="C39" s="39" t="s">
        <v>42</v>
      </c>
      <c r="D39" s="39"/>
      <c r="E39" s="39"/>
      <c r="F39" s="39"/>
      <c r="H39" s="39" t="s">
        <v>50</v>
      </c>
      <c r="I39" s="39"/>
      <c r="J39" s="39"/>
      <c r="K39" s="39"/>
      <c r="M39" s="39" t="s">
        <v>61</v>
      </c>
      <c r="N39" s="39"/>
      <c r="O39" s="39"/>
      <c r="P39" s="39"/>
      <c r="R39" s="39" t="s">
        <v>42</v>
      </c>
      <c r="S39" s="39"/>
      <c r="T39" s="39"/>
      <c r="U39" s="39"/>
      <c r="W39" s="39" t="s">
        <v>50</v>
      </c>
      <c r="X39" s="39"/>
      <c r="Y39" s="39"/>
      <c r="Z39" s="39"/>
      <c r="AB39" s="39" t="s">
        <v>61</v>
      </c>
      <c r="AC39" s="39"/>
      <c r="AD39" s="39"/>
      <c r="AE39" s="39"/>
      <c r="AG39" s="39" t="s">
        <v>42</v>
      </c>
      <c r="AH39" s="39"/>
      <c r="AI39" s="39"/>
      <c r="AJ39" s="39"/>
      <c r="AL39" s="39" t="s">
        <v>50</v>
      </c>
      <c r="AM39" s="39"/>
      <c r="AN39" s="39"/>
      <c r="AO39" s="39"/>
      <c r="AQ39" s="39" t="s">
        <v>61</v>
      </c>
      <c r="AR39" s="39"/>
      <c r="AS39" s="39"/>
      <c r="AT39" s="39"/>
    </row>
    <row r="40" spans="3:46">
      <c r="C40" s="3"/>
      <c r="D40" s="3">
        <v>2000</v>
      </c>
      <c r="E40" s="3">
        <v>2007</v>
      </c>
      <c r="F40" s="3">
        <v>2015</v>
      </c>
      <c r="H40" s="3"/>
      <c r="I40" s="3">
        <v>2000</v>
      </c>
      <c r="J40" s="3">
        <v>2007</v>
      </c>
      <c r="K40" s="3">
        <v>2015</v>
      </c>
      <c r="M40" s="3"/>
      <c r="N40" s="3">
        <v>2000</v>
      </c>
      <c r="O40" s="3">
        <v>2007</v>
      </c>
      <c r="P40" s="3">
        <v>2015</v>
      </c>
      <c r="R40" s="3"/>
      <c r="S40" s="3">
        <v>2000</v>
      </c>
      <c r="T40" s="3">
        <v>2007</v>
      </c>
      <c r="U40" s="3">
        <v>2015</v>
      </c>
      <c r="W40" s="3"/>
      <c r="X40" s="3">
        <v>2000</v>
      </c>
      <c r="Y40" s="3">
        <v>2007</v>
      </c>
      <c r="Z40" s="3">
        <v>2015</v>
      </c>
      <c r="AB40" s="3"/>
      <c r="AC40" s="3">
        <v>2000</v>
      </c>
      <c r="AD40" s="3">
        <v>2007</v>
      </c>
      <c r="AE40" s="3">
        <v>2015</v>
      </c>
      <c r="AG40" s="3"/>
      <c r="AH40" s="3">
        <v>2000</v>
      </c>
      <c r="AI40" s="3">
        <v>2007</v>
      </c>
      <c r="AJ40" s="3">
        <v>2015</v>
      </c>
      <c r="AL40" s="3"/>
      <c r="AM40" s="3">
        <v>2000</v>
      </c>
      <c r="AN40" s="3">
        <v>2007</v>
      </c>
      <c r="AO40" s="3">
        <v>2015</v>
      </c>
      <c r="AQ40" s="3"/>
      <c r="AR40" s="3">
        <v>2000</v>
      </c>
      <c r="AS40" s="3">
        <v>2007</v>
      </c>
      <c r="AT40" s="3">
        <v>2015</v>
      </c>
    </row>
    <row r="41" spans="3:46">
      <c r="C41" s="3" t="s">
        <v>6</v>
      </c>
      <c r="D41" s="2">
        <f>'Recorrido ida'!BL41</f>
        <v>71.400000000000006</v>
      </c>
      <c r="E41" s="2">
        <f>'Recorrido ida'!BM41</f>
        <v>77.17</v>
      </c>
      <c r="F41" s="2" t="s">
        <v>93</v>
      </c>
      <c r="H41" s="3" t="s">
        <v>6</v>
      </c>
      <c r="I41" s="2">
        <f>'Recorrido ida'!BQ41</f>
        <v>1.59</v>
      </c>
      <c r="J41" s="2">
        <f>'Recorrido ida'!BR41</f>
        <v>1.71</v>
      </c>
      <c r="K41" s="2" t="s">
        <v>93</v>
      </c>
      <c r="M41" s="3" t="s">
        <v>6</v>
      </c>
      <c r="N41" s="2">
        <f>'Recorrido ida'!BV41</f>
        <v>3.0000000000000001E-3</v>
      </c>
      <c r="O41" s="2">
        <f>'Recorrido ida'!BW41</f>
        <v>3.0000000000000001E-3</v>
      </c>
      <c r="P41" s="2" t="s">
        <v>93</v>
      </c>
      <c r="R41" s="3" t="s">
        <v>6</v>
      </c>
      <c r="S41" s="2">
        <f>'Recorrido regreso'!BL41</f>
        <v>63.730000000000004</v>
      </c>
      <c r="T41" s="2">
        <f>'Recorrido regreso'!BM41</f>
        <v>68.88000000000001</v>
      </c>
      <c r="U41" s="2" t="str">
        <f>'Recorrido regreso'!BN41</f>
        <v>NA</v>
      </c>
      <c r="W41" s="3" t="s">
        <v>6</v>
      </c>
      <c r="X41" s="2">
        <f>'Recorrido regreso'!BQ41</f>
        <v>1.44</v>
      </c>
      <c r="Y41" s="2">
        <f>'Recorrido regreso'!BR41</f>
        <v>1.5499999999999998</v>
      </c>
      <c r="Z41" s="2" t="str">
        <f>'Recorrido regreso'!BS41</f>
        <v>NA</v>
      </c>
      <c r="AB41" s="3" t="s">
        <v>6</v>
      </c>
      <c r="AC41" s="2">
        <f>'Recorrido regreso'!BV41</f>
        <v>3.0000000000000001E-3</v>
      </c>
      <c r="AD41" s="2">
        <f>'Recorrido regreso'!BW41</f>
        <v>3.0000000000000001E-3</v>
      </c>
      <c r="AE41" s="2" t="str">
        <f>'Recorrido regreso'!BX41</f>
        <v>NA</v>
      </c>
      <c r="AG41" s="3" t="s">
        <v>6</v>
      </c>
      <c r="AH41" s="2">
        <f>D41+S41</f>
        <v>135.13</v>
      </c>
      <c r="AI41" s="2">
        <f t="shared" ref="AI41:AI43" si="37">E41+T41</f>
        <v>146.05000000000001</v>
      </c>
      <c r="AJ41" s="2" t="s">
        <v>93</v>
      </c>
      <c r="AL41" s="3" t="s">
        <v>6</v>
      </c>
      <c r="AM41" s="2">
        <f>I41+X41</f>
        <v>3.0300000000000002</v>
      </c>
      <c r="AN41" s="2">
        <f t="shared" ref="AN41:AN43" si="38">J41+Y41</f>
        <v>3.26</v>
      </c>
      <c r="AO41" s="2" t="s">
        <v>93</v>
      </c>
      <c r="AQ41" s="3" t="s">
        <v>6</v>
      </c>
      <c r="AR41" s="2">
        <f>N41+AC41</f>
        <v>6.0000000000000001E-3</v>
      </c>
      <c r="AS41" s="2">
        <f t="shared" ref="AS41:AS43" si="39">O41+AD41</f>
        <v>6.0000000000000001E-3</v>
      </c>
      <c r="AT41" s="2" t="s">
        <v>93</v>
      </c>
    </row>
    <row r="42" spans="3:46">
      <c r="C42" s="3" t="s">
        <v>3</v>
      </c>
      <c r="D42" s="2">
        <f>'Recorrido ida'!BL42</f>
        <v>31.580000000000002</v>
      </c>
      <c r="E42" s="2">
        <f>'Recorrido ida'!BM42</f>
        <v>24.89</v>
      </c>
      <c r="F42" s="2">
        <f>'Recorrido ida'!BN42</f>
        <v>11.65</v>
      </c>
      <c r="H42" s="3" t="s">
        <v>3</v>
      </c>
      <c r="I42" s="2">
        <f>'Recorrido ida'!BQ42</f>
        <v>0.78999999999999992</v>
      </c>
      <c r="J42" s="2">
        <f>'Recorrido ida'!BR42</f>
        <v>0.62</v>
      </c>
      <c r="K42" s="2">
        <f>'Recorrido ida'!BS42</f>
        <v>0.3</v>
      </c>
      <c r="M42" s="3" t="s">
        <v>3</v>
      </c>
      <c r="N42" s="2">
        <f>'Recorrido ida'!BV42</f>
        <v>2E-3</v>
      </c>
      <c r="O42" s="2">
        <f>'Recorrido ida'!BW42</f>
        <v>1E-3</v>
      </c>
      <c r="P42" s="2">
        <f>'Recorrido ida'!BX42</f>
        <v>1E-3</v>
      </c>
      <c r="R42" s="3" t="s">
        <v>3</v>
      </c>
      <c r="S42" s="2">
        <f>'Recorrido regreso'!BL42</f>
        <v>28.110000000000003</v>
      </c>
      <c r="T42" s="2">
        <f>'Recorrido regreso'!BM42</f>
        <v>22.159999999999997</v>
      </c>
      <c r="U42" s="2">
        <f>'Recorrido regreso'!BN42</f>
        <v>10.37</v>
      </c>
      <c r="W42" s="3" t="s">
        <v>3</v>
      </c>
      <c r="X42" s="2">
        <f>'Recorrido regreso'!BQ42</f>
        <v>0.73</v>
      </c>
      <c r="Y42" s="2">
        <f>'Recorrido regreso'!BR42</f>
        <v>0.57000000000000006</v>
      </c>
      <c r="Z42" s="2">
        <f>'Recorrido regreso'!BS42</f>
        <v>0.27</v>
      </c>
      <c r="AB42" s="3" t="s">
        <v>3</v>
      </c>
      <c r="AC42" s="2">
        <f>'Recorrido regreso'!BV42</f>
        <v>2E-3</v>
      </c>
      <c r="AD42" s="2">
        <f>'Recorrido regreso'!BW42</f>
        <v>1E-3</v>
      </c>
      <c r="AE42" s="2">
        <f>'Recorrido regreso'!BX42</f>
        <v>1E-3</v>
      </c>
      <c r="AG42" s="3" t="s">
        <v>3</v>
      </c>
      <c r="AH42" s="2">
        <f t="shared" ref="AH42" si="40">D42+S42</f>
        <v>59.690000000000005</v>
      </c>
      <c r="AI42" s="2">
        <f t="shared" si="37"/>
        <v>47.05</v>
      </c>
      <c r="AJ42" s="2">
        <f t="shared" ref="AJ42:AJ44" si="41">F42+U42</f>
        <v>22.02</v>
      </c>
      <c r="AL42" s="3" t="s">
        <v>3</v>
      </c>
      <c r="AM42" s="2">
        <f t="shared" ref="AM42" si="42">I42+X42</f>
        <v>1.52</v>
      </c>
      <c r="AN42" s="2">
        <f t="shared" si="38"/>
        <v>1.19</v>
      </c>
      <c r="AO42" s="2">
        <f t="shared" ref="AO42:AO44" si="43">K42+Z42</f>
        <v>0.57000000000000006</v>
      </c>
      <c r="AQ42" s="3" t="s">
        <v>3</v>
      </c>
      <c r="AR42" s="2">
        <f t="shared" ref="AR42" si="44">N42+AC42</f>
        <v>4.0000000000000001E-3</v>
      </c>
      <c r="AS42" s="2">
        <f t="shared" si="39"/>
        <v>2E-3</v>
      </c>
      <c r="AT42" s="2">
        <f t="shared" ref="AT42:AT44" si="45">P42+AE42</f>
        <v>2E-3</v>
      </c>
    </row>
    <row r="43" spans="3:46">
      <c r="C43" s="3" t="s">
        <v>4</v>
      </c>
      <c r="D43" s="2" t="s">
        <v>93</v>
      </c>
      <c r="E43" s="2">
        <f>'Recorrido ida'!BM43</f>
        <v>19.79</v>
      </c>
      <c r="F43" s="2">
        <f>'Recorrido ida'!BN43</f>
        <v>53.91</v>
      </c>
      <c r="H43" s="3" t="s">
        <v>4</v>
      </c>
      <c r="I43" s="2" t="s">
        <v>93</v>
      </c>
      <c r="J43" s="2">
        <f>'Recorrido ida'!BR43</f>
        <v>0.24000000000000002</v>
      </c>
      <c r="K43" s="2">
        <f>'Recorrido ida'!BS43</f>
        <v>0.66999999999999993</v>
      </c>
      <c r="M43" s="3" t="s">
        <v>4</v>
      </c>
      <c r="N43" s="2" t="s">
        <v>93</v>
      </c>
      <c r="O43" s="2">
        <f>'Recorrido ida'!BW43</f>
        <v>0</v>
      </c>
      <c r="P43" s="2">
        <f>'Recorrido ida'!BX43</f>
        <v>3.0000000000000001E-3</v>
      </c>
      <c r="R43" s="3" t="s">
        <v>4</v>
      </c>
      <c r="S43" s="2" t="str">
        <f>'Recorrido regreso'!BL43</f>
        <v>NA</v>
      </c>
      <c r="T43" s="2">
        <f>'Recorrido regreso'!BM43</f>
        <v>17.740000000000002</v>
      </c>
      <c r="U43" s="2">
        <f>'Recorrido regreso'!BN43</f>
        <v>48.33</v>
      </c>
      <c r="W43" s="3" t="s">
        <v>4</v>
      </c>
      <c r="X43" s="2" t="str">
        <f>'Recorrido regreso'!BQ43</f>
        <v>NA</v>
      </c>
      <c r="Y43" s="2">
        <f>'Recorrido regreso'!BR43</f>
        <v>0.22</v>
      </c>
      <c r="Z43" s="2">
        <f>'Recorrido regreso'!BS43</f>
        <v>0.62000000000000011</v>
      </c>
      <c r="AB43" s="3" t="s">
        <v>4</v>
      </c>
      <c r="AC43" s="2" t="str">
        <f>'Recorrido regreso'!BV43</f>
        <v>NA</v>
      </c>
      <c r="AD43" s="2">
        <f>'Recorrido regreso'!BW43</f>
        <v>0</v>
      </c>
      <c r="AE43" s="2">
        <f>'Recorrido regreso'!BX43</f>
        <v>3.0000000000000001E-3</v>
      </c>
      <c r="AG43" s="3" t="s">
        <v>4</v>
      </c>
      <c r="AH43" s="2" t="s">
        <v>93</v>
      </c>
      <c r="AI43" s="2">
        <f t="shared" si="37"/>
        <v>37.53</v>
      </c>
      <c r="AJ43" s="2">
        <f t="shared" si="41"/>
        <v>102.24</v>
      </c>
      <c r="AL43" s="3" t="s">
        <v>4</v>
      </c>
      <c r="AM43" s="2" t="s">
        <v>93</v>
      </c>
      <c r="AN43" s="2">
        <f t="shared" si="38"/>
        <v>0.46</v>
      </c>
      <c r="AO43" s="2">
        <f t="shared" si="43"/>
        <v>1.29</v>
      </c>
      <c r="AQ43" s="3" t="s">
        <v>4</v>
      </c>
      <c r="AR43" s="2" t="s">
        <v>93</v>
      </c>
      <c r="AS43" s="2">
        <f t="shared" si="39"/>
        <v>0</v>
      </c>
      <c r="AT43" s="2">
        <f t="shared" si="45"/>
        <v>6.0000000000000001E-3</v>
      </c>
    </row>
    <row r="44" spans="3:46">
      <c r="C44" s="3" t="s">
        <v>5</v>
      </c>
      <c r="D44" s="2" t="s">
        <v>93</v>
      </c>
      <c r="E44" s="2" t="s">
        <v>93</v>
      </c>
      <c r="F44" s="2">
        <f>'Recorrido ida'!BN44</f>
        <v>33.369999999999997</v>
      </c>
      <c r="H44" s="3" t="s">
        <v>5</v>
      </c>
      <c r="I44" s="2" t="s">
        <v>93</v>
      </c>
      <c r="J44" s="2" t="s">
        <v>93</v>
      </c>
      <c r="K44" s="2">
        <f>'Recorrido ida'!BS44</f>
        <v>0.47000000000000003</v>
      </c>
      <c r="M44" s="3" t="s">
        <v>5</v>
      </c>
      <c r="N44" s="2" t="s">
        <v>93</v>
      </c>
      <c r="O44" s="2" t="s">
        <v>93</v>
      </c>
      <c r="P44" s="2">
        <f>'Recorrido ida'!BX44</f>
        <v>3.0000000000000001E-3</v>
      </c>
      <c r="R44" s="3" t="s">
        <v>5</v>
      </c>
      <c r="S44" s="2" t="str">
        <f>'Recorrido regreso'!BL44</f>
        <v>NA</v>
      </c>
      <c r="T44" s="2" t="str">
        <f>'Recorrido regreso'!BM44</f>
        <v>NA</v>
      </c>
      <c r="U44" s="2">
        <f>'Recorrido regreso'!BN44</f>
        <v>30.11</v>
      </c>
      <c r="W44" s="3" t="s">
        <v>5</v>
      </c>
      <c r="X44" s="2" t="str">
        <f>'Recorrido regreso'!BQ44</f>
        <v>NA</v>
      </c>
      <c r="Y44" s="2" t="str">
        <f>'Recorrido regreso'!BR44</f>
        <v>NA</v>
      </c>
      <c r="Z44" s="2">
        <f>'Recorrido regreso'!BS44</f>
        <v>0.43</v>
      </c>
      <c r="AB44" s="3" t="s">
        <v>5</v>
      </c>
      <c r="AC44" s="2" t="str">
        <f>'Recorrido regreso'!BV44</f>
        <v>NA</v>
      </c>
      <c r="AD44" s="2" t="str">
        <f>'Recorrido regreso'!BW44</f>
        <v>NA</v>
      </c>
      <c r="AE44" s="2">
        <f>'Recorrido regreso'!BX44</f>
        <v>3.0000000000000001E-3</v>
      </c>
      <c r="AG44" s="3" t="s">
        <v>5</v>
      </c>
      <c r="AH44" s="2" t="s">
        <v>93</v>
      </c>
      <c r="AI44" s="2" t="s">
        <v>93</v>
      </c>
      <c r="AJ44" s="2">
        <f t="shared" si="41"/>
        <v>63.48</v>
      </c>
      <c r="AL44" s="3" t="s">
        <v>5</v>
      </c>
      <c r="AM44" s="2" t="s">
        <v>93</v>
      </c>
      <c r="AN44" s="2" t="s">
        <v>93</v>
      </c>
      <c r="AO44" s="2">
        <f t="shared" si="43"/>
        <v>0.9</v>
      </c>
      <c r="AQ44" s="3" t="s">
        <v>5</v>
      </c>
      <c r="AR44" s="2" t="s">
        <v>93</v>
      </c>
      <c r="AS44" s="2" t="s">
        <v>93</v>
      </c>
      <c r="AT44" s="2">
        <f t="shared" si="45"/>
        <v>6.0000000000000001E-3</v>
      </c>
    </row>
    <row r="45" spans="3:46">
      <c r="C45" s="4" t="s">
        <v>8</v>
      </c>
      <c r="D45" s="2">
        <f>SUM(D41:D44)</f>
        <v>102.98</v>
      </c>
      <c r="E45" s="2">
        <f>SUM(E41:E44)</f>
        <v>121.85</v>
      </c>
      <c r="F45" s="2">
        <f>SUM(F41:F44)</f>
        <v>98.93</v>
      </c>
      <c r="H45" s="4" t="s">
        <v>8</v>
      </c>
      <c r="I45" s="2">
        <f>SUM(I41:I44)</f>
        <v>2.38</v>
      </c>
      <c r="J45" s="2">
        <f>SUM(J41:J44)</f>
        <v>2.5700000000000003</v>
      </c>
      <c r="K45" s="2">
        <f>SUM(K41:K44)</f>
        <v>1.44</v>
      </c>
      <c r="M45" s="4" t="s">
        <v>8</v>
      </c>
      <c r="N45" s="2">
        <f>SUM(N41:N44)</f>
        <v>5.0000000000000001E-3</v>
      </c>
      <c r="O45" s="2">
        <f>SUM(O41:O44)</f>
        <v>4.0000000000000001E-3</v>
      </c>
      <c r="P45" s="2">
        <f>SUM(P41:P44)</f>
        <v>7.0000000000000001E-3</v>
      </c>
      <c r="R45" s="4" t="s">
        <v>8</v>
      </c>
      <c r="S45" s="2">
        <f>SUM(S41:S44)</f>
        <v>91.84</v>
      </c>
      <c r="T45" s="2">
        <f>SUM(T41:T44)</f>
        <v>108.78</v>
      </c>
      <c r="U45" s="2">
        <f>SUM(U41:U44)</f>
        <v>88.81</v>
      </c>
      <c r="W45" s="4" t="s">
        <v>8</v>
      </c>
      <c r="X45" s="2">
        <f>SUM(X41:X44)</f>
        <v>2.17</v>
      </c>
      <c r="Y45" s="2">
        <f>SUM(Y41:Y44)</f>
        <v>2.3400000000000003</v>
      </c>
      <c r="Z45" s="2">
        <f>SUM(Z41:Z44)</f>
        <v>1.32</v>
      </c>
      <c r="AB45" s="4" t="s">
        <v>8</v>
      </c>
      <c r="AC45" s="2">
        <f>SUM(AC41:AC44)</f>
        <v>5.0000000000000001E-3</v>
      </c>
      <c r="AD45" s="2">
        <f>SUM(AD41:AD44)</f>
        <v>4.0000000000000001E-3</v>
      </c>
      <c r="AE45" s="2">
        <f>SUM(AE41:AE44)</f>
        <v>7.0000000000000001E-3</v>
      </c>
      <c r="AG45" s="4" t="s">
        <v>8</v>
      </c>
      <c r="AH45" s="2">
        <f>SUM(AH41:AH44)</f>
        <v>194.82</v>
      </c>
      <c r="AI45" s="2">
        <f>SUM(AI41:AI44)</f>
        <v>230.63000000000002</v>
      </c>
      <c r="AJ45" s="2">
        <f>SUM(AJ41:AJ44)</f>
        <v>187.73999999999998</v>
      </c>
      <c r="AL45" s="4" t="s">
        <v>8</v>
      </c>
      <c r="AM45" s="2">
        <f>SUM(AM41:AM44)</f>
        <v>4.5500000000000007</v>
      </c>
      <c r="AN45" s="2">
        <f>SUM(AN41:AN44)</f>
        <v>4.9099999999999993</v>
      </c>
      <c r="AO45" s="2">
        <f>SUM(AO41:AO44)</f>
        <v>2.7600000000000002</v>
      </c>
      <c r="AQ45" s="4" t="s">
        <v>8</v>
      </c>
      <c r="AR45" s="2">
        <f>SUM(AR41:AR44)</f>
        <v>0.01</v>
      </c>
      <c r="AS45" s="2">
        <f>SUM(AS41:AS44)</f>
        <v>8.0000000000000002E-3</v>
      </c>
      <c r="AT45" s="2">
        <f>SUM(AT41:AT44)</f>
        <v>1.4E-2</v>
      </c>
    </row>
    <row r="47" spans="3:46">
      <c r="C47" s="39" t="s">
        <v>43</v>
      </c>
      <c r="D47" s="39"/>
      <c r="E47" s="39"/>
      <c r="F47" s="39"/>
      <c r="H47" s="39" t="s">
        <v>51</v>
      </c>
      <c r="I47" s="39"/>
      <c r="J47" s="39"/>
      <c r="K47" s="39"/>
      <c r="M47" s="39" t="s">
        <v>62</v>
      </c>
      <c r="N47" s="39"/>
      <c r="O47" s="39"/>
      <c r="P47" s="39"/>
      <c r="R47" s="39" t="s">
        <v>43</v>
      </c>
      <c r="S47" s="39"/>
      <c r="T47" s="39"/>
      <c r="U47" s="39"/>
      <c r="W47" s="39" t="s">
        <v>51</v>
      </c>
      <c r="X47" s="39"/>
      <c r="Y47" s="39"/>
      <c r="Z47" s="39"/>
      <c r="AB47" s="39" t="s">
        <v>62</v>
      </c>
      <c r="AC47" s="39"/>
      <c r="AD47" s="39"/>
      <c r="AE47" s="39"/>
      <c r="AG47" s="39" t="s">
        <v>43</v>
      </c>
      <c r="AH47" s="39"/>
      <c r="AI47" s="39"/>
      <c r="AJ47" s="39"/>
      <c r="AL47" s="39" t="s">
        <v>51</v>
      </c>
      <c r="AM47" s="39"/>
      <c r="AN47" s="39"/>
      <c r="AO47" s="39"/>
      <c r="AQ47" s="39" t="s">
        <v>62</v>
      </c>
      <c r="AR47" s="39"/>
      <c r="AS47" s="39"/>
      <c r="AT47" s="39"/>
    </row>
    <row r="48" spans="3:46">
      <c r="C48" s="3"/>
      <c r="D48" s="3">
        <v>2000</v>
      </c>
      <c r="E48" s="3">
        <v>2007</v>
      </c>
      <c r="F48" s="3">
        <v>2015</v>
      </c>
      <c r="H48" s="3"/>
      <c r="I48" s="3">
        <v>2000</v>
      </c>
      <c r="J48" s="3">
        <v>2007</v>
      </c>
      <c r="K48" s="3">
        <v>2015</v>
      </c>
      <c r="M48" s="3"/>
      <c r="N48" s="3">
        <v>2000</v>
      </c>
      <c r="O48" s="3">
        <v>2007</v>
      </c>
      <c r="P48" s="3">
        <v>2015</v>
      </c>
      <c r="R48" s="3"/>
      <c r="S48" s="3">
        <v>2000</v>
      </c>
      <c r="T48" s="3">
        <v>2007</v>
      </c>
      <c r="U48" s="3">
        <v>2015</v>
      </c>
      <c r="W48" s="3"/>
      <c r="X48" s="3">
        <v>2000</v>
      </c>
      <c r="Y48" s="3">
        <v>2007</v>
      </c>
      <c r="Z48" s="3">
        <v>2015</v>
      </c>
      <c r="AB48" s="3"/>
      <c r="AC48" s="3">
        <v>2000</v>
      </c>
      <c r="AD48" s="3">
        <v>2007</v>
      </c>
      <c r="AE48" s="3">
        <v>2015</v>
      </c>
      <c r="AG48" s="3"/>
      <c r="AH48" s="3">
        <v>2000</v>
      </c>
      <c r="AI48" s="3">
        <v>2007</v>
      </c>
      <c r="AJ48" s="3">
        <v>2015</v>
      </c>
      <c r="AL48" s="3"/>
      <c r="AM48" s="3">
        <v>2000</v>
      </c>
      <c r="AN48" s="3">
        <v>2007</v>
      </c>
      <c r="AO48" s="3">
        <v>2015</v>
      </c>
      <c r="AQ48" s="3"/>
      <c r="AR48" s="3">
        <v>2000</v>
      </c>
      <c r="AS48" s="3">
        <v>2007</v>
      </c>
      <c r="AT48" s="3">
        <v>2015</v>
      </c>
    </row>
    <row r="49" spans="3:46">
      <c r="C49" s="3" t="s">
        <v>6</v>
      </c>
      <c r="D49" s="2">
        <f>'Recorrido ida'!BL49</f>
        <v>63.550000000000004</v>
      </c>
      <c r="E49" s="2">
        <f>'Recorrido ida'!BM49</f>
        <v>68.69</v>
      </c>
      <c r="F49" s="2" t="s">
        <v>93</v>
      </c>
      <c r="H49" s="3" t="s">
        <v>6</v>
      </c>
      <c r="I49" s="2">
        <f>'Recorrido ida'!BQ49</f>
        <v>1.28</v>
      </c>
      <c r="J49" s="2">
        <f>'Recorrido ida'!BR49</f>
        <v>1.37</v>
      </c>
      <c r="K49" s="2" t="s">
        <v>93</v>
      </c>
      <c r="M49" s="3" t="s">
        <v>6</v>
      </c>
      <c r="N49" s="2">
        <f>'Recorrido ida'!BV49</f>
        <v>4.0600000000000005</v>
      </c>
      <c r="O49" s="2">
        <f>'Recorrido ida'!BW49</f>
        <v>4.42</v>
      </c>
      <c r="P49" s="2" t="s">
        <v>93</v>
      </c>
      <c r="R49" s="3" t="s">
        <v>6</v>
      </c>
      <c r="S49" s="2">
        <f>'Recorrido regreso'!BL49</f>
        <v>56.720000000000006</v>
      </c>
      <c r="T49" s="2">
        <f>'Recorrido regreso'!BM49</f>
        <v>61.31</v>
      </c>
      <c r="U49" s="2" t="str">
        <f>'Recorrido regreso'!BN49</f>
        <v>NA</v>
      </c>
      <c r="W49" s="3" t="s">
        <v>6</v>
      </c>
      <c r="X49" s="2">
        <f>'Recorrido regreso'!BQ49</f>
        <v>1.1600000000000001</v>
      </c>
      <c r="Y49" s="2">
        <f>'Recorrido regreso'!BR49</f>
        <v>1.2400000000000002</v>
      </c>
      <c r="Z49" s="2" t="str">
        <f>'Recorrido regreso'!BS49</f>
        <v>NA</v>
      </c>
      <c r="AB49" s="3" t="s">
        <v>6</v>
      </c>
      <c r="AC49" s="2">
        <f>'Recorrido regreso'!BV49</f>
        <v>4.42</v>
      </c>
      <c r="AD49" s="2">
        <f>'Recorrido regreso'!BW49</f>
        <v>4.8100000000000005</v>
      </c>
      <c r="AE49" s="2" t="str">
        <f>'Recorrido regreso'!BX49</f>
        <v>NA</v>
      </c>
      <c r="AG49" s="3" t="s">
        <v>6</v>
      </c>
      <c r="AH49" s="2">
        <f>D49+S49</f>
        <v>120.27000000000001</v>
      </c>
      <c r="AI49" s="2">
        <f t="shared" ref="AI49:AI51" si="46">E49+T49</f>
        <v>130</v>
      </c>
      <c r="AJ49" s="2" t="s">
        <v>93</v>
      </c>
      <c r="AL49" s="3" t="s">
        <v>6</v>
      </c>
      <c r="AM49" s="2">
        <f>I49+X49</f>
        <v>2.4400000000000004</v>
      </c>
      <c r="AN49" s="2">
        <f t="shared" ref="AN49:AN51" si="47">J49+Y49</f>
        <v>2.6100000000000003</v>
      </c>
      <c r="AO49" s="2" t="s">
        <v>93</v>
      </c>
      <c r="AQ49" s="3" t="s">
        <v>6</v>
      </c>
      <c r="AR49" s="2">
        <f>N49+AC49</f>
        <v>8.48</v>
      </c>
      <c r="AS49" s="2">
        <f t="shared" ref="AS49:AS51" si="48">O49+AD49</f>
        <v>9.23</v>
      </c>
      <c r="AT49" s="2" t="s">
        <v>93</v>
      </c>
    </row>
    <row r="50" spans="3:46">
      <c r="C50" s="3" t="s">
        <v>3</v>
      </c>
      <c r="D50" s="2">
        <f>'Recorrido ida'!BL50</f>
        <v>28.11</v>
      </c>
      <c r="E50" s="2">
        <f>'Recorrido ida'!BM50</f>
        <v>22.15</v>
      </c>
      <c r="F50" s="2">
        <f>'Recorrido ida'!BN50</f>
        <v>10.38</v>
      </c>
      <c r="H50" s="3" t="s">
        <v>3</v>
      </c>
      <c r="I50" s="2">
        <f>'Recorrido ida'!BQ50</f>
        <v>0.32</v>
      </c>
      <c r="J50" s="2">
        <f>'Recorrido ida'!BR50</f>
        <v>0.26</v>
      </c>
      <c r="K50" s="2">
        <f>'Recorrido ida'!BS50</f>
        <v>0.12000000000000001</v>
      </c>
      <c r="M50" s="3" t="s">
        <v>3</v>
      </c>
      <c r="N50" s="2">
        <f>'Recorrido ida'!BV50</f>
        <v>2.66</v>
      </c>
      <c r="O50" s="2">
        <f>'Recorrido ida'!BW50</f>
        <v>2.11</v>
      </c>
      <c r="P50" s="2">
        <f>'Recorrido ida'!BX50</f>
        <v>1</v>
      </c>
      <c r="R50" s="3" t="s">
        <v>3</v>
      </c>
      <c r="S50" s="2">
        <f>'Recorrido regreso'!BL50</f>
        <v>25.02</v>
      </c>
      <c r="T50" s="2">
        <f>'Recorrido regreso'!BM50</f>
        <v>19.72</v>
      </c>
      <c r="U50" s="2">
        <f>'Recorrido regreso'!BN50</f>
        <v>9.24</v>
      </c>
      <c r="W50" s="3" t="s">
        <v>3</v>
      </c>
      <c r="X50" s="2">
        <f>'Recorrido regreso'!BQ50</f>
        <v>0.3</v>
      </c>
      <c r="Y50" s="2">
        <f>'Recorrido regreso'!BR50</f>
        <v>0.23</v>
      </c>
      <c r="Z50" s="2">
        <f>'Recorrido regreso'!BS50</f>
        <v>0.12000000000000001</v>
      </c>
      <c r="AB50" s="3" t="s">
        <v>3</v>
      </c>
      <c r="AC50" s="2">
        <f>'Recorrido regreso'!BV50</f>
        <v>2.9000000000000004</v>
      </c>
      <c r="AD50" s="2">
        <f>'Recorrido regreso'!BW50</f>
        <v>2.2999999999999998</v>
      </c>
      <c r="AE50" s="2">
        <f>'Recorrido regreso'!BX50</f>
        <v>1.0899999999999999</v>
      </c>
      <c r="AG50" s="3" t="s">
        <v>3</v>
      </c>
      <c r="AH50" s="2">
        <f t="shared" ref="AH50" si="49">D50+S50</f>
        <v>53.129999999999995</v>
      </c>
      <c r="AI50" s="2">
        <f t="shared" si="46"/>
        <v>41.87</v>
      </c>
      <c r="AJ50" s="2">
        <f t="shared" ref="AJ50:AJ52" si="50">F50+U50</f>
        <v>19.62</v>
      </c>
      <c r="AL50" s="3" t="s">
        <v>3</v>
      </c>
      <c r="AM50" s="2">
        <f t="shared" ref="AM50" si="51">I50+X50</f>
        <v>0.62</v>
      </c>
      <c r="AN50" s="2">
        <f t="shared" si="47"/>
        <v>0.49</v>
      </c>
      <c r="AO50" s="2">
        <f t="shared" ref="AO50:AO52" si="52">K50+Z50</f>
        <v>0.24000000000000002</v>
      </c>
      <c r="AQ50" s="3" t="s">
        <v>3</v>
      </c>
      <c r="AR50" s="2">
        <f t="shared" ref="AR50" si="53">N50+AC50</f>
        <v>5.5600000000000005</v>
      </c>
      <c r="AS50" s="2">
        <f t="shared" si="48"/>
        <v>4.41</v>
      </c>
      <c r="AT50" s="2">
        <f t="shared" ref="AT50:AT52" si="54">P50+AE50</f>
        <v>2.09</v>
      </c>
    </row>
    <row r="51" spans="3:46">
      <c r="C51" s="3" t="s">
        <v>4</v>
      </c>
      <c r="D51" s="2" t="s">
        <v>93</v>
      </c>
      <c r="E51" s="2">
        <f>'Recorrido ida'!BM51</f>
        <v>17.61</v>
      </c>
      <c r="F51" s="2">
        <f>'Recorrido ida'!BN51</f>
        <v>47.99</v>
      </c>
      <c r="H51" s="3" t="s">
        <v>4</v>
      </c>
      <c r="I51" s="2" t="s">
        <v>93</v>
      </c>
      <c r="J51" s="2">
        <f>'Recorrido ida'!BR51</f>
        <v>9.9999999999999992E-2</v>
      </c>
      <c r="K51" s="2">
        <f>'Recorrido ida'!BS51</f>
        <v>0.27</v>
      </c>
      <c r="M51" s="3" t="s">
        <v>4</v>
      </c>
      <c r="N51" s="2" t="s">
        <v>93</v>
      </c>
      <c r="O51" s="2">
        <f>'Recorrido ida'!BW51</f>
        <v>1.56</v>
      </c>
      <c r="P51" s="2">
        <f>'Recorrido ida'!BX51</f>
        <v>4.33</v>
      </c>
      <c r="R51" s="3" t="s">
        <v>4</v>
      </c>
      <c r="S51" s="2" t="str">
        <f>'Recorrido regreso'!BL51</f>
        <v>NA</v>
      </c>
      <c r="T51" s="2">
        <f>'Recorrido regreso'!BM51</f>
        <v>15.800000000000002</v>
      </c>
      <c r="U51" s="2">
        <f>'Recorrido regreso'!BN51</f>
        <v>43.02</v>
      </c>
      <c r="W51" s="3" t="s">
        <v>4</v>
      </c>
      <c r="X51" s="2" t="str">
        <f>'Recorrido regreso'!BQ51</f>
        <v>NA</v>
      </c>
      <c r="Y51" s="2">
        <f>'Recorrido regreso'!BR51</f>
        <v>0.09</v>
      </c>
      <c r="Z51" s="2">
        <f>'Recorrido regreso'!BS51</f>
        <v>0.25</v>
      </c>
      <c r="AB51" s="3" t="s">
        <v>4</v>
      </c>
      <c r="AC51" s="2" t="str">
        <f>'Recorrido regreso'!BV51</f>
        <v>NA</v>
      </c>
      <c r="AD51" s="2">
        <f>'Recorrido regreso'!BW51</f>
        <v>1.71</v>
      </c>
      <c r="AE51" s="2">
        <f>'Recorrido regreso'!BX51</f>
        <v>4.74</v>
      </c>
      <c r="AG51" s="3" t="s">
        <v>4</v>
      </c>
      <c r="AH51" s="2" t="s">
        <v>93</v>
      </c>
      <c r="AI51" s="2">
        <f t="shared" si="46"/>
        <v>33.410000000000004</v>
      </c>
      <c r="AJ51" s="2">
        <f t="shared" si="50"/>
        <v>91.01</v>
      </c>
      <c r="AL51" s="3" t="s">
        <v>4</v>
      </c>
      <c r="AM51" s="2" t="s">
        <v>93</v>
      </c>
      <c r="AN51" s="2">
        <f t="shared" si="47"/>
        <v>0.19</v>
      </c>
      <c r="AO51" s="2">
        <f t="shared" si="52"/>
        <v>0.52</v>
      </c>
      <c r="AQ51" s="3" t="s">
        <v>4</v>
      </c>
      <c r="AR51" s="2" t="s">
        <v>93</v>
      </c>
      <c r="AS51" s="2">
        <f t="shared" si="48"/>
        <v>3.27</v>
      </c>
      <c r="AT51" s="2">
        <f t="shared" si="54"/>
        <v>9.07</v>
      </c>
    </row>
    <row r="52" spans="3:46">
      <c r="C52" s="3" t="s">
        <v>5</v>
      </c>
      <c r="D52" s="2" t="s">
        <v>93</v>
      </c>
      <c r="E52" s="2" t="s">
        <v>93</v>
      </c>
      <c r="F52" s="2">
        <f>'Recorrido ida'!BN52</f>
        <v>28.7</v>
      </c>
      <c r="H52" s="3" t="s">
        <v>5</v>
      </c>
      <c r="I52" s="2" t="s">
        <v>93</v>
      </c>
      <c r="J52" s="2" t="s">
        <v>93</v>
      </c>
      <c r="K52" s="2">
        <f>'Recorrido ida'!BS52</f>
        <v>0.15000000000000002</v>
      </c>
      <c r="M52" s="3" t="s">
        <v>5</v>
      </c>
      <c r="N52" s="2" t="s">
        <v>93</v>
      </c>
      <c r="O52" s="2" t="s">
        <v>93</v>
      </c>
      <c r="P52" s="2">
        <f>'Recorrido ida'!BX52</f>
        <v>3.17</v>
      </c>
      <c r="R52" s="3" t="s">
        <v>5</v>
      </c>
      <c r="S52" s="2" t="str">
        <f>'Recorrido regreso'!BL52</f>
        <v>NA</v>
      </c>
      <c r="T52" s="2" t="str">
        <f>'Recorrido regreso'!BM52</f>
        <v>NA</v>
      </c>
      <c r="U52" s="2">
        <f>'Recorrido regreso'!BN52</f>
        <v>25.889999999999997</v>
      </c>
      <c r="W52" s="3" t="s">
        <v>5</v>
      </c>
      <c r="X52" s="2" t="str">
        <f>'Recorrido regreso'!BQ52</f>
        <v>NA</v>
      </c>
      <c r="Y52" s="2" t="str">
        <f>'Recorrido regreso'!BR52</f>
        <v>NA</v>
      </c>
      <c r="Z52" s="2">
        <f>'Recorrido regreso'!BS52</f>
        <v>0.15</v>
      </c>
      <c r="AB52" s="3" t="s">
        <v>5</v>
      </c>
      <c r="AC52" s="2" t="str">
        <f>'Recorrido regreso'!BV52</f>
        <v>NA</v>
      </c>
      <c r="AD52" s="2" t="str">
        <f>'Recorrido regreso'!BW52</f>
        <v>NA</v>
      </c>
      <c r="AE52" s="2">
        <f>'Recorrido regreso'!BX52</f>
        <v>3.46</v>
      </c>
      <c r="AG52" s="3" t="s">
        <v>5</v>
      </c>
      <c r="AH52" s="2" t="s">
        <v>93</v>
      </c>
      <c r="AI52" s="2" t="s">
        <v>93</v>
      </c>
      <c r="AJ52" s="2">
        <f t="shared" si="50"/>
        <v>54.589999999999996</v>
      </c>
      <c r="AL52" s="3" t="s">
        <v>5</v>
      </c>
      <c r="AM52" s="2" t="s">
        <v>93</v>
      </c>
      <c r="AN52" s="2" t="s">
        <v>93</v>
      </c>
      <c r="AO52" s="2">
        <f t="shared" si="52"/>
        <v>0.30000000000000004</v>
      </c>
      <c r="AQ52" s="3" t="s">
        <v>5</v>
      </c>
      <c r="AR52" s="2" t="s">
        <v>93</v>
      </c>
      <c r="AS52" s="2" t="s">
        <v>93</v>
      </c>
      <c r="AT52" s="2">
        <f t="shared" si="54"/>
        <v>6.63</v>
      </c>
    </row>
    <row r="53" spans="3:46">
      <c r="C53" s="4" t="s">
        <v>8</v>
      </c>
      <c r="D53" s="2">
        <f>SUM(D49:D52)</f>
        <v>91.66</v>
      </c>
      <c r="E53" s="2">
        <f>SUM(E49:E52)</f>
        <v>108.45</v>
      </c>
      <c r="F53" s="2">
        <f>SUM(F49:F52)</f>
        <v>87.070000000000007</v>
      </c>
      <c r="H53" s="4" t="s">
        <v>8</v>
      </c>
      <c r="I53" s="2">
        <f>SUM(I49:I52)</f>
        <v>1.6</v>
      </c>
      <c r="J53" s="2">
        <f>SUM(J49:J52)</f>
        <v>1.7300000000000002</v>
      </c>
      <c r="K53" s="2">
        <f>SUM(K49:K52)</f>
        <v>0.54</v>
      </c>
      <c r="M53" s="4" t="s">
        <v>8</v>
      </c>
      <c r="N53" s="2">
        <f>SUM(N49:N52)</f>
        <v>6.7200000000000006</v>
      </c>
      <c r="O53" s="2">
        <f>SUM(O49:O52)</f>
        <v>8.09</v>
      </c>
      <c r="P53" s="2">
        <f>SUM(P49:P52)</f>
        <v>8.5</v>
      </c>
      <c r="R53" s="4" t="s">
        <v>8</v>
      </c>
      <c r="S53" s="2">
        <f>SUM(S49:S52)</f>
        <v>81.740000000000009</v>
      </c>
      <c r="T53" s="2">
        <f>SUM(T49:T52)</f>
        <v>96.83</v>
      </c>
      <c r="U53" s="2">
        <f>SUM(U49:U52)</f>
        <v>78.150000000000006</v>
      </c>
      <c r="W53" s="4" t="s">
        <v>8</v>
      </c>
      <c r="X53" s="2">
        <f>SUM(X49:X52)</f>
        <v>1.4600000000000002</v>
      </c>
      <c r="Y53" s="2">
        <f>SUM(Y49:Y52)</f>
        <v>1.5600000000000003</v>
      </c>
      <c r="Z53" s="2">
        <f>SUM(Z49:Z52)</f>
        <v>0.52</v>
      </c>
      <c r="AB53" s="4" t="s">
        <v>8</v>
      </c>
      <c r="AC53" s="2">
        <f>SUM(AC49:AC52)</f>
        <v>7.32</v>
      </c>
      <c r="AD53" s="2">
        <f>SUM(AD49:AD52)</f>
        <v>8.82</v>
      </c>
      <c r="AE53" s="2">
        <f>SUM(AE49:AE52)</f>
        <v>9.2899999999999991</v>
      </c>
      <c r="AG53" s="4" t="s">
        <v>8</v>
      </c>
      <c r="AH53" s="2">
        <f>SUM(AH49:AH52)</f>
        <v>173.4</v>
      </c>
      <c r="AI53" s="2">
        <f>SUM(AI49:AI52)</f>
        <v>205.28</v>
      </c>
      <c r="AJ53" s="2">
        <f>SUM(AJ49:AJ52)</f>
        <v>165.22</v>
      </c>
      <c r="AL53" s="4" t="s">
        <v>8</v>
      </c>
      <c r="AM53" s="2">
        <f>SUM(AM49:AM52)</f>
        <v>3.0600000000000005</v>
      </c>
      <c r="AN53" s="2">
        <f>SUM(AN49:AN52)</f>
        <v>3.2900000000000005</v>
      </c>
      <c r="AO53" s="2">
        <f>SUM(AO49:AO52)</f>
        <v>1.06</v>
      </c>
      <c r="AQ53" s="4" t="s">
        <v>8</v>
      </c>
      <c r="AR53" s="2">
        <f>SUM(AR49:AR52)</f>
        <v>14.040000000000001</v>
      </c>
      <c r="AS53" s="2">
        <f>SUM(AS49:AS52)</f>
        <v>16.91</v>
      </c>
      <c r="AT53" s="2">
        <f>SUM(AT49:AT52)</f>
        <v>17.79</v>
      </c>
    </row>
    <row r="55" spans="3:46">
      <c r="C55" s="39" t="s">
        <v>44</v>
      </c>
      <c r="D55" s="39"/>
      <c r="E55" s="39"/>
      <c r="F55" s="39"/>
      <c r="H55" s="39" t="s">
        <v>52</v>
      </c>
      <c r="I55" s="39"/>
      <c r="J55" s="39"/>
      <c r="K55" s="39"/>
      <c r="M55" s="48" t="s">
        <v>94</v>
      </c>
      <c r="N55" s="48"/>
      <c r="O55" s="48"/>
      <c r="P55" s="48"/>
      <c r="R55" s="39" t="s">
        <v>44</v>
      </c>
      <c r="S55" s="39"/>
      <c r="T55" s="39"/>
      <c r="U55" s="39"/>
      <c r="W55" s="39" t="s">
        <v>52</v>
      </c>
      <c r="X55" s="39"/>
      <c r="Y55" s="39"/>
      <c r="Z55" s="39"/>
      <c r="AB55" s="48" t="s">
        <v>94</v>
      </c>
      <c r="AC55" s="48"/>
      <c r="AD55" s="48"/>
      <c r="AE55" s="48"/>
      <c r="AG55" s="39" t="s">
        <v>44</v>
      </c>
      <c r="AH55" s="39"/>
      <c r="AI55" s="39"/>
      <c r="AJ55" s="39"/>
      <c r="AL55" s="39" t="s">
        <v>52</v>
      </c>
      <c r="AM55" s="39"/>
      <c r="AN55" s="39"/>
      <c r="AO55" s="39"/>
      <c r="AQ55" s="48" t="s">
        <v>94</v>
      </c>
      <c r="AR55" s="48"/>
      <c r="AS55" s="48"/>
      <c r="AT55" s="48"/>
    </row>
    <row r="56" spans="3:46">
      <c r="C56" s="3"/>
      <c r="D56" s="3">
        <v>2000</v>
      </c>
      <c r="E56" s="3">
        <v>2007</v>
      </c>
      <c r="F56" s="3">
        <v>2015</v>
      </c>
      <c r="H56" s="3"/>
      <c r="I56" s="3">
        <v>2000</v>
      </c>
      <c r="J56" s="3">
        <v>2007</v>
      </c>
      <c r="K56" s="3">
        <v>2015</v>
      </c>
      <c r="M56" s="3" t="s">
        <v>6</v>
      </c>
      <c r="N56" s="8">
        <f>I65/I57</f>
        <v>3.1573205765847847</v>
      </c>
      <c r="O56" s="8">
        <f>J65/J57</f>
        <v>3.1573395430068403</v>
      </c>
      <c r="P56" s="8"/>
      <c r="R56" s="3"/>
      <c r="S56" s="3">
        <v>2000</v>
      </c>
      <c r="T56" s="3">
        <v>2007</v>
      </c>
      <c r="U56" s="3">
        <v>2015</v>
      </c>
      <c r="W56" s="3"/>
      <c r="X56" s="3">
        <v>2000</v>
      </c>
      <c r="Y56" s="3">
        <v>2007</v>
      </c>
      <c r="Z56" s="3">
        <v>2015</v>
      </c>
      <c r="AB56" s="3" t="s">
        <v>6</v>
      </c>
      <c r="AC56" s="8">
        <f>X65/X57</f>
        <v>3.1580023838238507</v>
      </c>
      <c r="AD56" s="8">
        <f>Y65/Y57</f>
        <v>3.1580292894359481</v>
      </c>
      <c r="AE56" s="8"/>
      <c r="AG56" s="3"/>
      <c r="AH56" s="3">
        <v>2000</v>
      </c>
      <c r="AI56" s="3">
        <v>2007</v>
      </c>
      <c r="AJ56" s="3">
        <v>2015</v>
      </c>
      <c r="AL56" s="3"/>
      <c r="AM56" s="3">
        <v>2000</v>
      </c>
      <c r="AN56" s="3">
        <v>2007</v>
      </c>
      <c r="AO56" s="3">
        <v>2015</v>
      </c>
      <c r="AQ56" s="3" t="s">
        <v>6</v>
      </c>
      <c r="AR56" s="8">
        <f>AM65/AM57</f>
        <v>3.1576430093755312</v>
      </c>
      <c r="AS56" s="8">
        <f>AN65/AN57</f>
        <v>3.1576657297509598</v>
      </c>
      <c r="AT56" s="8"/>
    </row>
    <row r="57" spans="3:46">
      <c r="C57" s="3" t="s">
        <v>6</v>
      </c>
      <c r="D57" s="2">
        <f>'Recorrido ida'!BL57</f>
        <v>7.87</v>
      </c>
      <c r="E57" s="2">
        <f>'Recorrido ida'!BM57</f>
        <v>8.48</v>
      </c>
      <c r="F57" s="2" t="s">
        <v>93</v>
      </c>
      <c r="H57" s="3" t="s">
        <v>6</v>
      </c>
      <c r="I57" s="2">
        <f>'Recorrido ida'!BQ57</f>
        <v>1580.3400000000001</v>
      </c>
      <c r="J57" s="2">
        <f>'Recorrido ida'!BR57</f>
        <v>1717.75</v>
      </c>
      <c r="K57" s="2" t="s">
        <v>93</v>
      </c>
      <c r="M57" s="3" t="s">
        <v>3</v>
      </c>
      <c r="N57" s="8">
        <f>I66/I58</f>
        <v>3.1566098199573398</v>
      </c>
      <c r="O57" s="8">
        <f>J66/J58</f>
        <v>3.1565791822888771</v>
      </c>
      <c r="P57" s="8">
        <f>K66/K58</f>
        <v>3.156616840923069</v>
      </c>
      <c r="R57" s="3" t="s">
        <v>6</v>
      </c>
      <c r="S57" s="2">
        <f>'Recorrido regreso'!BL57</f>
        <v>7.02</v>
      </c>
      <c r="T57" s="2">
        <f>'Recorrido regreso'!BM57</f>
        <v>7.5699999999999994</v>
      </c>
      <c r="U57" s="2" t="str">
        <f>'Recorrido regreso'!BN57</f>
        <v>NA</v>
      </c>
      <c r="W57" s="3" t="s">
        <v>6</v>
      </c>
      <c r="X57" s="2">
        <f>'Recorrido regreso'!BQ57</f>
        <v>1417.89</v>
      </c>
      <c r="Y57" s="2">
        <f>'Recorrido regreso'!BR57</f>
        <v>1541.1699999999998</v>
      </c>
      <c r="Z57" s="2" t="str">
        <f>'Recorrido regreso'!BS57</f>
        <v>NA</v>
      </c>
      <c r="AB57" s="3" t="s">
        <v>3</v>
      </c>
      <c r="AC57" s="8">
        <f>X66/X58</f>
        <v>3.1572539390218943</v>
      </c>
      <c r="AD57" s="8">
        <f>Y66/Y58</f>
        <v>3.1572207084468671</v>
      </c>
      <c r="AE57" s="8">
        <f>Z66/Z58</f>
        <v>3.1573297248534056</v>
      </c>
      <c r="AG57" s="3" t="s">
        <v>6</v>
      </c>
      <c r="AH57" s="2">
        <f>D57+S57</f>
        <v>14.89</v>
      </c>
      <c r="AI57" s="2">
        <f t="shared" ref="AI57:AI59" si="55">E57+T57</f>
        <v>16.05</v>
      </c>
      <c r="AJ57" s="2" t="s">
        <v>93</v>
      </c>
      <c r="AL57" s="3" t="s">
        <v>6</v>
      </c>
      <c r="AM57" s="2">
        <f>I57+X57</f>
        <v>2998.2300000000005</v>
      </c>
      <c r="AN57" s="2">
        <f t="shared" ref="AN57:AN59" si="56">J57+Y57</f>
        <v>3258.92</v>
      </c>
      <c r="AO57" s="2" t="s">
        <v>93</v>
      </c>
      <c r="AQ57" s="3" t="s">
        <v>3</v>
      </c>
      <c r="AR57" s="8">
        <f>AM66/AM58</f>
        <v>3.1569130009042898</v>
      </c>
      <c r="AS57" s="8">
        <f>AN66/AN58</f>
        <v>3.1568811426719949</v>
      </c>
      <c r="AT57" s="8">
        <f>AO66/AO58</f>
        <v>3.1569523863443356</v>
      </c>
    </row>
    <row r="58" spans="3:46">
      <c r="C58" s="3" t="s">
        <v>3</v>
      </c>
      <c r="D58" s="2">
        <f>'Recorrido ida'!BL58</f>
        <v>3.48</v>
      </c>
      <c r="E58" s="2">
        <f>'Recorrido ida'!BM58</f>
        <v>2.74</v>
      </c>
      <c r="F58" s="2">
        <f>'Recorrido ida'!BN58</f>
        <v>1.28</v>
      </c>
      <c r="H58" s="3" t="s">
        <v>3</v>
      </c>
      <c r="I58" s="2">
        <f>'Recorrido ida'!BQ58</f>
        <v>989.21</v>
      </c>
      <c r="J58" s="2">
        <f>'Recorrido ida'!BR58</f>
        <v>784.13999999999987</v>
      </c>
      <c r="K58" s="2">
        <f>'Recorrido ida'!BS58</f>
        <v>373.96999999999997</v>
      </c>
      <c r="M58" s="3" t="s">
        <v>4</v>
      </c>
      <c r="N58" s="8"/>
      <c r="O58" s="8">
        <f>J67/J59</f>
        <v>3.1551706182525074</v>
      </c>
      <c r="P58" s="8">
        <f>K67/K59</f>
        <v>3.1551632490979244</v>
      </c>
      <c r="R58" s="3" t="s">
        <v>3</v>
      </c>
      <c r="S58" s="2">
        <f>'Recorrido regreso'!BL58</f>
        <v>3.1</v>
      </c>
      <c r="T58" s="2">
        <f>'Recorrido regreso'!BM58</f>
        <v>2.44</v>
      </c>
      <c r="U58" s="2">
        <f>'Recorrido regreso'!BN58</f>
        <v>1.1300000000000001</v>
      </c>
      <c r="W58" s="3" t="s">
        <v>3</v>
      </c>
      <c r="X58" s="2">
        <f>'Recorrido regreso'!BQ58</f>
        <v>879.66000000000008</v>
      </c>
      <c r="Y58" s="2">
        <f>'Recorrido regreso'!BR58</f>
        <v>697.3</v>
      </c>
      <c r="Z58" s="2">
        <f>'Recorrido regreso'!BS58</f>
        <v>332.55</v>
      </c>
      <c r="AB58" s="3" t="s">
        <v>4</v>
      </c>
      <c r="AC58" s="8"/>
      <c r="AD58" s="8">
        <f>Y67/Y59</f>
        <v>3.155678085405913</v>
      </c>
      <c r="AE58" s="8">
        <f>Z67/Z59</f>
        <v>3.1556652953110911</v>
      </c>
      <c r="AG58" s="3" t="s">
        <v>3</v>
      </c>
      <c r="AH58" s="2">
        <f t="shared" ref="AH58" si="57">D58+S58</f>
        <v>6.58</v>
      </c>
      <c r="AI58" s="2">
        <f t="shared" si="55"/>
        <v>5.18</v>
      </c>
      <c r="AJ58" s="2">
        <f t="shared" ref="AJ58:AJ60" si="58">F58+U58</f>
        <v>2.41</v>
      </c>
      <c r="AL58" s="3" t="s">
        <v>3</v>
      </c>
      <c r="AM58" s="2">
        <f t="shared" ref="AM58" si="59">I58+X58</f>
        <v>1868.8700000000001</v>
      </c>
      <c r="AN58" s="2">
        <f t="shared" si="56"/>
        <v>1481.4399999999998</v>
      </c>
      <c r="AO58" s="2">
        <f t="shared" ref="AO58:AO60" si="60">K58+Z58</f>
        <v>706.52</v>
      </c>
      <c r="AQ58" s="3" t="s">
        <v>4</v>
      </c>
      <c r="AR58" s="8"/>
      <c r="AS58" s="8">
        <f>AN67/AN59</f>
        <v>3.1554092572500414</v>
      </c>
      <c r="AT58" s="8">
        <f>AO67/AO59</f>
        <v>3.1553993394310624</v>
      </c>
    </row>
    <row r="59" spans="3:46">
      <c r="C59" s="3" t="s">
        <v>4</v>
      </c>
      <c r="D59" s="2" t="s">
        <v>93</v>
      </c>
      <c r="E59" s="2">
        <f>'Recorrido ida'!BM59</f>
        <v>2.17</v>
      </c>
      <c r="F59" s="2">
        <f>'Recorrido ida'!BN59</f>
        <v>5.9200000000000008</v>
      </c>
      <c r="H59" s="3" t="s">
        <v>4</v>
      </c>
      <c r="I59" s="2" t="s">
        <v>93</v>
      </c>
      <c r="J59" s="2">
        <f>'Recorrido ida'!BR59</f>
        <v>576.14</v>
      </c>
      <c r="K59" s="2">
        <f>'Recorrido ida'!BS59</f>
        <v>1599.0900000000001</v>
      </c>
      <c r="M59" s="3" t="s">
        <v>5</v>
      </c>
      <c r="N59" s="8"/>
      <c r="O59" s="8"/>
      <c r="P59" s="8">
        <f>K68/K60</f>
        <v>3.1535217813833611</v>
      </c>
      <c r="R59" s="3" t="s">
        <v>4</v>
      </c>
      <c r="S59" s="2" t="str">
        <f>'Recorrido regreso'!BL59</f>
        <v>NA</v>
      </c>
      <c r="T59" s="2">
        <f>'Recorrido regreso'!BM59</f>
        <v>1.95</v>
      </c>
      <c r="U59" s="2">
        <f>'Recorrido regreso'!BN59</f>
        <v>5.3100000000000005</v>
      </c>
      <c r="W59" s="3" t="s">
        <v>4</v>
      </c>
      <c r="X59" s="2" t="str">
        <f>'Recorrido regreso'!BQ59</f>
        <v>NA</v>
      </c>
      <c r="Y59" s="2">
        <f>'Recorrido regreso'!BR59</f>
        <v>511.44</v>
      </c>
      <c r="Z59" s="2">
        <f>'Recorrido regreso'!BS59</f>
        <v>1419.52</v>
      </c>
      <c r="AB59" s="3" t="s">
        <v>5</v>
      </c>
      <c r="AC59" s="8"/>
      <c r="AD59" s="8"/>
      <c r="AE59" s="8">
        <f>Z68/Z60</f>
        <v>3.1537717876538998</v>
      </c>
      <c r="AG59" s="3" t="s">
        <v>4</v>
      </c>
      <c r="AH59" s="2" t="s">
        <v>93</v>
      </c>
      <c r="AI59" s="2">
        <f t="shared" si="55"/>
        <v>4.12</v>
      </c>
      <c r="AJ59" s="2">
        <f t="shared" si="58"/>
        <v>11.23</v>
      </c>
      <c r="AL59" s="3" t="s">
        <v>4</v>
      </c>
      <c r="AM59" s="2" t="s">
        <v>93</v>
      </c>
      <c r="AN59" s="2">
        <f t="shared" si="56"/>
        <v>1087.58</v>
      </c>
      <c r="AO59" s="2">
        <f t="shared" si="60"/>
        <v>3018.61</v>
      </c>
      <c r="AQ59" s="3" t="s">
        <v>5</v>
      </c>
      <c r="AR59" s="8"/>
      <c r="AS59" s="8"/>
      <c r="AT59" s="8">
        <f>AO68/AO60</f>
        <v>3.1536396208039599</v>
      </c>
    </row>
    <row r="60" spans="3:46">
      <c r="C60" s="3" t="s">
        <v>5</v>
      </c>
      <c r="D60" s="2" t="s">
        <v>93</v>
      </c>
      <c r="E60" s="2" t="s">
        <v>93</v>
      </c>
      <c r="F60" s="2">
        <f>'Recorrido ida'!BN60</f>
        <v>4.67</v>
      </c>
      <c r="H60" s="3" t="s">
        <v>5</v>
      </c>
      <c r="I60" s="2" t="s">
        <v>93</v>
      </c>
      <c r="J60" s="2" t="s">
        <v>93</v>
      </c>
      <c r="K60" s="2">
        <f>'Recorrido ida'!BS60</f>
        <v>1183.3499999999999</v>
      </c>
      <c r="R60" s="3" t="s">
        <v>5</v>
      </c>
      <c r="S60" s="2" t="str">
        <f>'Recorrido regreso'!BL60</f>
        <v>NA</v>
      </c>
      <c r="T60" s="2" t="str">
        <f>'Recorrido regreso'!BM60</f>
        <v>NA</v>
      </c>
      <c r="U60" s="2">
        <f>'Recorrido regreso'!BN60</f>
        <v>4.22</v>
      </c>
      <c r="W60" s="3" t="s">
        <v>5</v>
      </c>
      <c r="X60" s="2" t="str">
        <f>'Recorrido regreso'!BQ60</f>
        <v>NA</v>
      </c>
      <c r="Y60" s="2" t="str">
        <f>'Recorrido regreso'!BR60</f>
        <v>NA</v>
      </c>
      <c r="Z60" s="2">
        <f>'Recorrido regreso'!BS60</f>
        <v>1055.07</v>
      </c>
      <c r="AG60" s="3" t="s">
        <v>5</v>
      </c>
      <c r="AH60" s="2" t="s">
        <v>93</v>
      </c>
      <c r="AI60" s="2" t="s">
        <v>93</v>
      </c>
      <c r="AJ60" s="2">
        <f t="shared" si="58"/>
        <v>8.89</v>
      </c>
      <c r="AL60" s="3" t="s">
        <v>5</v>
      </c>
      <c r="AM60" s="2" t="s">
        <v>93</v>
      </c>
      <c r="AN60" s="2" t="s">
        <v>93</v>
      </c>
      <c r="AO60" s="2">
        <f t="shared" si="60"/>
        <v>2238.42</v>
      </c>
    </row>
    <row r="61" spans="3:46">
      <c r="C61" s="4" t="s">
        <v>8</v>
      </c>
      <c r="D61" s="2">
        <f>SUM(D57:D60)</f>
        <v>11.35</v>
      </c>
      <c r="E61" s="2">
        <f>SUM(E57:E60)</f>
        <v>13.39</v>
      </c>
      <c r="F61" s="2">
        <f>SUM(F57:F60)</f>
        <v>11.870000000000001</v>
      </c>
      <c r="H61" s="4" t="s">
        <v>8</v>
      </c>
      <c r="I61" s="2">
        <f>SUM(I57:I60)</f>
        <v>2569.5500000000002</v>
      </c>
      <c r="J61" s="2">
        <f>SUM(J57:J60)</f>
        <v>3078.0299999999997</v>
      </c>
      <c r="K61" s="2">
        <f>SUM(K57:K60)</f>
        <v>3156.41</v>
      </c>
      <c r="R61" s="4" t="s">
        <v>8</v>
      </c>
      <c r="S61" s="2">
        <f>SUM(S57:S60)</f>
        <v>10.119999999999999</v>
      </c>
      <c r="T61" s="2">
        <f>SUM(T57:T60)</f>
        <v>11.959999999999999</v>
      </c>
      <c r="U61" s="2">
        <f>SUM(U57:U60)</f>
        <v>10.66</v>
      </c>
      <c r="W61" s="4" t="s">
        <v>8</v>
      </c>
      <c r="X61" s="2">
        <f>SUM(X57:X60)</f>
        <v>2297.5500000000002</v>
      </c>
      <c r="Y61" s="2">
        <f>SUM(Y57:Y60)</f>
        <v>2749.91</v>
      </c>
      <c r="Z61" s="2">
        <f>SUM(Z57:Z60)</f>
        <v>2807.14</v>
      </c>
      <c r="AG61" s="4" t="s">
        <v>8</v>
      </c>
      <c r="AH61" s="2">
        <f>SUM(AH57:AH60)</f>
        <v>21.47</v>
      </c>
      <c r="AI61" s="2">
        <f>SUM(AI57:AI60)</f>
        <v>25.35</v>
      </c>
      <c r="AJ61" s="2">
        <f>SUM(AJ57:AJ60)</f>
        <v>22.53</v>
      </c>
      <c r="AL61" s="4" t="s">
        <v>8</v>
      </c>
      <c r="AM61" s="2">
        <f>SUM(AM57:AM60)</f>
        <v>4867.1000000000004</v>
      </c>
      <c r="AN61" s="2">
        <f>SUM(AN57:AN60)</f>
        <v>5827.94</v>
      </c>
      <c r="AO61" s="2">
        <f>SUM(AO57:AO60)</f>
        <v>5963.55</v>
      </c>
    </row>
    <row r="63" spans="3:46">
      <c r="C63" s="39" t="s">
        <v>45</v>
      </c>
      <c r="D63" s="39"/>
      <c r="E63" s="39"/>
      <c r="F63" s="39"/>
      <c r="H63" s="39" t="s">
        <v>53</v>
      </c>
      <c r="I63" s="39"/>
      <c r="J63" s="39"/>
      <c r="K63" s="39"/>
      <c r="R63" s="39" t="s">
        <v>45</v>
      </c>
      <c r="S63" s="39"/>
      <c r="T63" s="39"/>
      <c r="U63" s="39"/>
      <c r="W63" s="39" t="s">
        <v>53</v>
      </c>
      <c r="X63" s="39"/>
      <c r="Y63" s="39"/>
      <c r="Z63" s="39"/>
      <c r="AG63" s="39" t="s">
        <v>45</v>
      </c>
      <c r="AH63" s="39"/>
      <c r="AI63" s="39"/>
      <c r="AJ63" s="39"/>
      <c r="AL63" s="39" t="s">
        <v>53</v>
      </c>
      <c r="AM63" s="39"/>
      <c r="AN63" s="39"/>
      <c r="AO63" s="39"/>
    </row>
    <row r="64" spans="3:46">
      <c r="C64" s="3"/>
      <c r="D64" s="3">
        <v>2000</v>
      </c>
      <c r="E64" s="3">
        <v>2007</v>
      </c>
      <c r="F64" s="3">
        <v>2015</v>
      </c>
      <c r="H64" s="3"/>
      <c r="I64" s="3">
        <v>2000</v>
      </c>
      <c r="J64" s="3">
        <v>2007</v>
      </c>
      <c r="K64" s="3">
        <v>2015</v>
      </c>
      <c r="R64" s="3"/>
      <c r="S64" s="3">
        <v>2000</v>
      </c>
      <c r="T64" s="3">
        <v>2007</v>
      </c>
      <c r="U64" s="3">
        <v>2015</v>
      </c>
      <c r="W64" s="3"/>
      <c r="X64" s="3">
        <v>2000</v>
      </c>
      <c r="Y64" s="3">
        <v>2007</v>
      </c>
      <c r="Z64" s="3">
        <v>2015</v>
      </c>
      <c r="AG64" s="3"/>
      <c r="AH64" s="3">
        <v>2000</v>
      </c>
      <c r="AI64" s="3">
        <v>2007</v>
      </c>
      <c r="AJ64" s="3">
        <v>2015</v>
      </c>
      <c r="AL64" s="3"/>
      <c r="AM64" s="3">
        <v>2000</v>
      </c>
      <c r="AN64" s="3">
        <v>2007</v>
      </c>
      <c r="AO64" s="3">
        <v>2015</v>
      </c>
    </row>
    <row r="65" spans="3:41">
      <c r="C65" s="3" t="s">
        <v>6</v>
      </c>
      <c r="D65" s="2">
        <f>'Recorrido ida'!BL65</f>
        <v>0.11000000000000001</v>
      </c>
      <c r="E65" s="2">
        <f>'Recorrido ida'!BM65</f>
        <v>0.11000000000000001</v>
      </c>
      <c r="F65" s="2" t="s">
        <v>93</v>
      </c>
      <c r="H65" s="3" t="s">
        <v>6</v>
      </c>
      <c r="I65" s="2">
        <f>'Recorrido ida'!BQ65</f>
        <v>4989.6399999999994</v>
      </c>
      <c r="J65" s="2">
        <f>'Recorrido ida'!BR65</f>
        <v>5423.5199999999995</v>
      </c>
      <c r="K65" s="2" t="s">
        <v>93</v>
      </c>
      <c r="R65" s="3" t="s">
        <v>6</v>
      </c>
      <c r="S65" s="2">
        <f>'Recorrido regreso'!BL65</f>
        <v>0.11000000000000001</v>
      </c>
      <c r="T65" s="2">
        <f>'Recorrido regreso'!BM65</f>
        <v>0.11000000000000001</v>
      </c>
      <c r="U65" s="2" t="str">
        <f>'Recorrido regreso'!BN65</f>
        <v>NA</v>
      </c>
      <c r="W65" s="3" t="s">
        <v>6</v>
      </c>
      <c r="X65" s="2">
        <f>'Recorrido regreso'!BQ65</f>
        <v>4477.7</v>
      </c>
      <c r="Y65" s="2">
        <f>'Recorrido regreso'!BR65</f>
        <v>4867.0599999999995</v>
      </c>
      <c r="Z65" s="2" t="str">
        <f>'Recorrido regreso'!BS65</f>
        <v>NA</v>
      </c>
      <c r="AG65" s="3" t="s">
        <v>6</v>
      </c>
      <c r="AH65" s="2">
        <f>D65+S65</f>
        <v>0.22000000000000003</v>
      </c>
      <c r="AI65" s="2">
        <f t="shared" ref="AI65:AI67" si="61">E65+T65</f>
        <v>0.22000000000000003</v>
      </c>
      <c r="AJ65" s="2" t="s">
        <v>93</v>
      </c>
      <c r="AL65" s="3" t="s">
        <v>6</v>
      </c>
      <c r="AM65" s="2">
        <f>I65+X65</f>
        <v>9467.34</v>
      </c>
      <c r="AN65" s="2">
        <f t="shared" ref="AN65:AN67" si="62">J65+Y65</f>
        <v>10290.579999999998</v>
      </c>
      <c r="AO65" s="2" t="s">
        <v>93</v>
      </c>
    </row>
    <row r="66" spans="3:41">
      <c r="C66" s="3" t="s">
        <v>3</v>
      </c>
      <c r="D66" s="2">
        <f>'Recorrido ida'!BL66</f>
        <v>0.04</v>
      </c>
      <c r="E66" s="2">
        <f>'Recorrido ida'!BM66</f>
        <v>2.4E-2</v>
      </c>
      <c r="F66" s="2">
        <f>'Recorrido ida'!BN66</f>
        <v>1.2E-2</v>
      </c>
      <c r="H66" s="3" t="s">
        <v>3</v>
      </c>
      <c r="I66" s="2">
        <f>'Recorrido ida'!BQ66</f>
        <v>3122.55</v>
      </c>
      <c r="J66" s="2">
        <f>'Recorrido ida'!BR66</f>
        <v>2475.1999999999998</v>
      </c>
      <c r="K66" s="2">
        <f>'Recorrido ida'!BS66</f>
        <v>1180.48</v>
      </c>
      <c r="R66" s="3" t="s">
        <v>3</v>
      </c>
      <c r="S66" s="2">
        <f>'Recorrido regreso'!BL66</f>
        <v>0.04</v>
      </c>
      <c r="T66" s="2">
        <f>'Recorrido regreso'!BM66</f>
        <v>2.4E-2</v>
      </c>
      <c r="U66" s="2">
        <f>'Recorrido regreso'!BN66</f>
        <v>1.2E-2</v>
      </c>
      <c r="W66" s="3" t="s">
        <v>3</v>
      </c>
      <c r="X66" s="2">
        <f>'Recorrido regreso'!BQ66</f>
        <v>2777.31</v>
      </c>
      <c r="Y66" s="2">
        <f>'Recorrido regreso'!BR66</f>
        <v>2201.5300000000002</v>
      </c>
      <c r="Z66" s="2">
        <f>'Recorrido regreso'!BS66</f>
        <v>1049.97</v>
      </c>
      <c r="AG66" s="3" t="s">
        <v>3</v>
      </c>
      <c r="AH66" s="2">
        <f t="shared" ref="AH66" si="63">D66+S66</f>
        <v>0.08</v>
      </c>
      <c r="AI66" s="2">
        <f t="shared" si="61"/>
        <v>4.8000000000000001E-2</v>
      </c>
      <c r="AJ66" s="2">
        <f t="shared" ref="AJ66:AJ68" si="64">F66+U66</f>
        <v>2.4E-2</v>
      </c>
      <c r="AL66" s="3" t="s">
        <v>3</v>
      </c>
      <c r="AM66" s="2">
        <f t="shared" ref="AM66" si="65">I66+X66</f>
        <v>5899.8600000000006</v>
      </c>
      <c r="AN66" s="2">
        <f t="shared" si="62"/>
        <v>4676.7299999999996</v>
      </c>
      <c r="AO66" s="2">
        <f t="shared" ref="AO66:AO68" si="66">K66+Z66</f>
        <v>2230.4499999999998</v>
      </c>
    </row>
    <row r="67" spans="3:41">
      <c r="C67" s="3" t="s">
        <v>4</v>
      </c>
      <c r="D67" s="2" t="s">
        <v>93</v>
      </c>
      <c r="E67" s="2">
        <f>'Recorrido ida'!BM67</f>
        <v>1.3000000000000001E-2</v>
      </c>
      <c r="F67" s="2">
        <f>'Recorrido ida'!BN67</f>
        <v>0.05</v>
      </c>
      <c r="H67" s="3" t="s">
        <v>4</v>
      </c>
      <c r="I67" s="2" t="s">
        <v>93</v>
      </c>
      <c r="J67" s="2">
        <f>'Recorrido ida'!BR67</f>
        <v>1817.8199999999997</v>
      </c>
      <c r="K67" s="2">
        <f>'Recorrido ida'!BS67</f>
        <v>5045.3900000000003</v>
      </c>
      <c r="R67" s="3" t="s">
        <v>4</v>
      </c>
      <c r="S67" s="2" t="str">
        <f>'Recorrido regreso'!BL67</f>
        <v>NA</v>
      </c>
      <c r="T67" s="2">
        <f>'Recorrido regreso'!BM67</f>
        <v>1.3000000000000001E-2</v>
      </c>
      <c r="U67" s="2">
        <f>'Recorrido regreso'!BN67</f>
        <v>0.05</v>
      </c>
      <c r="W67" s="3" t="s">
        <v>4</v>
      </c>
      <c r="X67" s="2" t="str">
        <f>'Recorrido regreso'!BQ67</f>
        <v>NA</v>
      </c>
      <c r="Y67" s="2">
        <f>'Recorrido regreso'!BR67</f>
        <v>1613.94</v>
      </c>
      <c r="Z67" s="2">
        <f>'Recorrido regreso'!BS67</f>
        <v>4479.53</v>
      </c>
      <c r="AG67" s="3" t="s">
        <v>4</v>
      </c>
      <c r="AH67" s="2" t="s">
        <v>93</v>
      </c>
      <c r="AI67" s="2">
        <f t="shared" si="61"/>
        <v>2.6000000000000002E-2</v>
      </c>
      <c r="AJ67" s="2">
        <f t="shared" si="64"/>
        <v>0.1</v>
      </c>
      <c r="AL67" s="3" t="s">
        <v>4</v>
      </c>
      <c r="AM67" s="2" t="s">
        <v>93</v>
      </c>
      <c r="AN67" s="2">
        <f t="shared" si="62"/>
        <v>3431.7599999999998</v>
      </c>
      <c r="AO67" s="2">
        <f t="shared" si="66"/>
        <v>9524.92</v>
      </c>
    </row>
    <row r="68" spans="3:41">
      <c r="C68" s="3" t="s">
        <v>5</v>
      </c>
      <c r="D68" s="2" t="s">
        <v>93</v>
      </c>
      <c r="E68" s="2" t="s">
        <v>93</v>
      </c>
      <c r="F68" s="2">
        <f>'Recorrido ida'!BN68</f>
        <v>1.3000000000000001E-2</v>
      </c>
      <c r="H68" s="3" t="s">
        <v>5</v>
      </c>
      <c r="I68" s="2" t="s">
        <v>93</v>
      </c>
      <c r="J68" s="2" t="s">
        <v>93</v>
      </c>
      <c r="K68" s="2">
        <f>'Recorrido ida'!BS68</f>
        <v>3731.7200000000003</v>
      </c>
      <c r="R68" s="3" t="s">
        <v>5</v>
      </c>
      <c r="S68" s="2" t="str">
        <f>'Recorrido regreso'!BL68</f>
        <v>NA</v>
      </c>
      <c r="T68" s="2" t="str">
        <f>'Recorrido regreso'!BM68</f>
        <v>NA</v>
      </c>
      <c r="U68" s="2">
        <f>'Recorrido regreso'!BN68</f>
        <v>1.3000000000000001E-2</v>
      </c>
      <c r="W68" s="3" t="s">
        <v>5</v>
      </c>
      <c r="X68" s="2" t="str">
        <f>'Recorrido regreso'!BQ68</f>
        <v>NA</v>
      </c>
      <c r="Y68" s="2" t="str">
        <f>'Recorrido regreso'!BR68</f>
        <v>NA</v>
      </c>
      <c r="Z68" s="2">
        <f>'Recorrido regreso'!BS68</f>
        <v>3327.45</v>
      </c>
      <c r="AG68" s="3" t="s">
        <v>5</v>
      </c>
      <c r="AH68" s="2" t="s">
        <v>93</v>
      </c>
      <c r="AI68" s="2" t="s">
        <v>93</v>
      </c>
      <c r="AJ68" s="2">
        <f t="shared" si="64"/>
        <v>2.6000000000000002E-2</v>
      </c>
      <c r="AL68" s="3" t="s">
        <v>5</v>
      </c>
      <c r="AM68" s="2" t="s">
        <v>93</v>
      </c>
      <c r="AN68" s="2" t="s">
        <v>93</v>
      </c>
      <c r="AO68" s="2">
        <f t="shared" si="66"/>
        <v>7059.17</v>
      </c>
    </row>
    <row r="69" spans="3:41">
      <c r="C69" s="4" t="s">
        <v>8</v>
      </c>
      <c r="D69" s="2">
        <f>SUM(D65:D68)</f>
        <v>0.15000000000000002</v>
      </c>
      <c r="E69" s="2">
        <f>SUM(E65:E68)</f>
        <v>0.14700000000000002</v>
      </c>
      <c r="F69" s="2">
        <f>SUM(F65:F68)</f>
        <v>7.4999999999999997E-2</v>
      </c>
      <c r="H69" s="4" t="s">
        <v>8</v>
      </c>
      <c r="I69" s="2">
        <f>SUM(I65:I68)</f>
        <v>8112.19</v>
      </c>
      <c r="J69" s="2">
        <f>SUM(J65:J68)</f>
        <v>9716.5399999999991</v>
      </c>
      <c r="K69" s="2">
        <f>SUM(K65:K68)</f>
        <v>9957.59</v>
      </c>
      <c r="R69" s="4" t="s">
        <v>8</v>
      </c>
      <c r="S69" s="2">
        <f>SUM(S65:S68)</f>
        <v>0.15000000000000002</v>
      </c>
      <c r="T69" s="2">
        <f>SUM(T65:T68)</f>
        <v>0.14700000000000002</v>
      </c>
      <c r="U69" s="2">
        <f>SUM(U65:U68)</f>
        <v>7.4999999999999997E-2</v>
      </c>
      <c r="W69" s="4" t="s">
        <v>8</v>
      </c>
      <c r="X69" s="2">
        <f>SUM(X65:X68)</f>
        <v>7255.01</v>
      </c>
      <c r="Y69" s="2">
        <f>SUM(Y65:Y68)</f>
        <v>8682.5300000000007</v>
      </c>
      <c r="Z69" s="2">
        <f>SUM(Z65:Z68)</f>
        <v>8856.9500000000007</v>
      </c>
      <c r="AG69" s="4" t="s">
        <v>8</v>
      </c>
      <c r="AH69" s="2">
        <f>SUM(AH65:AH68)</f>
        <v>0.30000000000000004</v>
      </c>
      <c r="AI69" s="2">
        <f>SUM(AI65:AI68)</f>
        <v>0.29400000000000004</v>
      </c>
      <c r="AJ69" s="2">
        <f>SUM(AJ65:AJ68)</f>
        <v>0.15</v>
      </c>
      <c r="AL69" s="4" t="s">
        <v>8</v>
      </c>
      <c r="AM69" s="2">
        <f>SUM(AM65:AM68)</f>
        <v>15367.2</v>
      </c>
      <c r="AN69" s="2">
        <f>SUM(AN65:AN68)</f>
        <v>18399.069999999996</v>
      </c>
      <c r="AO69" s="2">
        <f>SUM(AO65:AO68)</f>
        <v>18814.54</v>
      </c>
    </row>
    <row r="72" spans="3:41">
      <c r="F72" s="39" t="s">
        <v>54</v>
      </c>
      <c r="G72" s="39"/>
      <c r="H72" s="39"/>
      <c r="I72" s="39"/>
      <c r="U72" s="39" t="s">
        <v>54</v>
      </c>
      <c r="V72" s="39"/>
      <c r="W72" s="39"/>
      <c r="X72" s="39"/>
      <c r="AJ72" s="39" t="s">
        <v>54</v>
      </c>
      <c r="AK72" s="39"/>
      <c r="AL72" s="39"/>
      <c r="AM72" s="39"/>
    </row>
    <row r="73" spans="3:41">
      <c r="F73" s="3"/>
      <c r="G73" s="3">
        <v>2000</v>
      </c>
      <c r="H73" s="3">
        <v>2007</v>
      </c>
      <c r="I73" s="3">
        <v>2015</v>
      </c>
      <c r="U73" s="3"/>
      <c r="V73" s="3">
        <v>2000</v>
      </c>
      <c r="W73" s="3">
        <v>2007</v>
      </c>
      <c r="X73" s="3">
        <v>2015</v>
      </c>
      <c r="AJ73" s="3"/>
      <c r="AK73" s="3">
        <v>2000</v>
      </c>
      <c r="AL73" s="3">
        <v>2007</v>
      </c>
      <c r="AM73" s="3">
        <v>2015</v>
      </c>
    </row>
    <row r="74" spans="3:41">
      <c r="F74" s="3" t="s">
        <v>6</v>
      </c>
      <c r="G74" s="2">
        <f>'Recorrido ida'!BO74</f>
        <v>1.43</v>
      </c>
      <c r="H74" s="2">
        <f>'Recorrido ida'!BP74</f>
        <v>1.54</v>
      </c>
      <c r="I74" s="2" t="s">
        <v>93</v>
      </c>
      <c r="U74" s="3" t="s">
        <v>6</v>
      </c>
      <c r="V74" s="2">
        <f>'Recorrido regreso'!BO74</f>
        <v>1.28</v>
      </c>
      <c r="W74" s="2">
        <f>'Recorrido regreso'!BP74</f>
        <v>1.3900000000000001</v>
      </c>
      <c r="X74" s="2" t="str">
        <f>'Recorrido regreso'!BQ74</f>
        <v>NA</v>
      </c>
      <c r="AJ74" s="3" t="s">
        <v>6</v>
      </c>
      <c r="AK74" s="2">
        <f>G74+V74</f>
        <v>2.71</v>
      </c>
      <c r="AL74" s="2">
        <f t="shared" ref="AL74:AL76" si="67">H74+W74</f>
        <v>2.93</v>
      </c>
      <c r="AM74" s="2" t="s">
        <v>93</v>
      </c>
    </row>
    <row r="75" spans="3:41">
      <c r="F75" s="3" t="s">
        <v>3</v>
      </c>
      <c r="G75" s="2">
        <f>'Recorrido ida'!BO75</f>
        <v>0.89</v>
      </c>
      <c r="H75" s="2">
        <f>'Recorrido ida'!BP75</f>
        <v>0.71000000000000008</v>
      </c>
      <c r="I75" s="2">
        <f>'Recorrido ida'!BQ75</f>
        <v>0.34</v>
      </c>
      <c r="U75" s="3" t="s">
        <v>3</v>
      </c>
      <c r="V75" s="2">
        <f>'Recorrido regreso'!BO75</f>
        <v>0.79</v>
      </c>
      <c r="W75" s="2">
        <f>'Recorrido regreso'!BP75</f>
        <v>0.63000000000000012</v>
      </c>
      <c r="X75" s="2">
        <f>'Recorrido regreso'!BQ75</f>
        <v>0.29000000000000004</v>
      </c>
      <c r="AJ75" s="3" t="s">
        <v>3</v>
      </c>
      <c r="AK75" s="2">
        <f t="shared" ref="AK75" si="68">G75+V75</f>
        <v>1.6800000000000002</v>
      </c>
      <c r="AL75" s="2">
        <f t="shared" si="67"/>
        <v>1.3400000000000003</v>
      </c>
      <c r="AM75" s="2">
        <f t="shared" ref="AM75:AM77" si="69">I75+X75</f>
        <v>0.63000000000000012</v>
      </c>
    </row>
    <row r="76" spans="3:41">
      <c r="F76" s="3" t="s">
        <v>4</v>
      </c>
      <c r="G76" s="2" t="s">
        <v>93</v>
      </c>
      <c r="H76" s="2">
        <f>'Recorrido ida'!BP76</f>
        <v>0.53</v>
      </c>
      <c r="I76" s="2">
        <f>'Recorrido ida'!BQ76</f>
        <v>1.44</v>
      </c>
      <c r="U76" s="3" t="s">
        <v>4</v>
      </c>
      <c r="V76" s="2" t="str">
        <f>'Recorrido regreso'!BO76</f>
        <v>NA</v>
      </c>
      <c r="W76" s="2">
        <f>'Recorrido regreso'!BP76</f>
        <v>0.45999999999999996</v>
      </c>
      <c r="X76" s="2">
        <f>'Recorrido regreso'!BQ76</f>
        <v>1.28</v>
      </c>
      <c r="AJ76" s="3" t="s">
        <v>4</v>
      </c>
      <c r="AK76" s="2" t="s">
        <v>93</v>
      </c>
      <c r="AL76" s="2">
        <f t="shared" si="67"/>
        <v>0.99</v>
      </c>
      <c r="AM76" s="2">
        <f t="shared" si="69"/>
        <v>2.7199999999999998</v>
      </c>
    </row>
    <row r="77" spans="3:41">
      <c r="F77" s="3" t="s">
        <v>5</v>
      </c>
      <c r="G77" s="2" t="s">
        <v>93</v>
      </c>
      <c r="H77" s="2" t="s">
        <v>93</v>
      </c>
      <c r="I77" s="2">
        <f>'Recorrido ida'!BQ77</f>
        <v>1.07</v>
      </c>
      <c r="U77" s="3" t="s">
        <v>5</v>
      </c>
      <c r="V77" s="2" t="str">
        <f>'Recorrido regreso'!BO77</f>
        <v>NA</v>
      </c>
      <c r="W77" s="2" t="str">
        <f>'Recorrido regreso'!BP77</f>
        <v>NA</v>
      </c>
      <c r="X77" s="2">
        <f>'Recorrido regreso'!BQ77</f>
        <v>0.96</v>
      </c>
      <c r="AJ77" s="3" t="s">
        <v>5</v>
      </c>
      <c r="AK77" s="2" t="s">
        <v>93</v>
      </c>
      <c r="AL77" s="2" t="s">
        <v>93</v>
      </c>
      <c r="AM77" s="2">
        <f t="shared" si="69"/>
        <v>2.0300000000000002</v>
      </c>
    </row>
    <row r="78" spans="3:41">
      <c r="F78" s="4" t="s">
        <v>8</v>
      </c>
      <c r="G78" s="2">
        <f>SUM(G74:G77)</f>
        <v>2.3199999999999998</v>
      </c>
      <c r="H78" s="2">
        <f>SUM(H74:H77)</f>
        <v>2.7800000000000002</v>
      </c>
      <c r="I78" s="2">
        <f>SUM(I74:I77)</f>
        <v>2.85</v>
      </c>
      <c r="U78" s="4" t="s">
        <v>8</v>
      </c>
      <c r="V78" s="2">
        <f>SUM(V74:V77)</f>
        <v>2.0700000000000003</v>
      </c>
      <c r="W78" s="2">
        <f>SUM(W74:W77)</f>
        <v>2.4800000000000004</v>
      </c>
      <c r="X78" s="2">
        <f>SUM(X74:X77)</f>
        <v>2.5300000000000002</v>
      </c>
      <c r="AJ78" s="4" t="s">
        <v>8</v>
      </c>
      <c r="AK78" s="2">
        <f>SUM(AK74:AK77)</f>
        <v>4.3900000000000006</v>
      </c>
      <c r="AL78" s="2">
        <f>SUM(AL74:AL77)</f>
        <v>5.2600000000000007</v>
      </c>
      <c r="AM78" s="2">
        <f>SUM(AM74:AM77)</f>
        <v>5.38</v>
      </c>
    </row>
  </sheetData>
  <mergeCells count="81">
    <mergeCell ref="C15:F15"/>
    <mergeCell ref="H15:K15"/>
    <mergeCell ref="M15:P15"/>
    <mergeCell ref="D3:O3"/>
    <mergeCell ref="C5:K5"/>
    <mergeCell ref="M5:P5"/>
    <mergeCell ref="C7:F7"/>
    <mergeCell ref="H7:K7"/>
    <mergeCell ref="M7:P7"/>
    <mergeCell ref="C39:F39"/>
    <mergeCell ref="H39:K39"/>
    <mergeCell ref="M39:P39"/>
    <mergeCell ref="R47:U47"/>
    <mergeCell ref="W47:Z47"/>
    <mergeCell ref="F72:I72"/>
    <mergeCell ref="C47:F47"/>
    <mergeCell ref="H47:K47"/>
    <mergeCell ref="M47:P47"/>
    <mergeCell ref="C55:F55"/>
    <mergeCell ref="H55:K55"/>
    <mergeCell ref="C63:F63"/>
    <mergeCell ref="H63:K63"/>
    <mergeCell ref="M55:P55"/>
    <mergeCell ref="C23:F23"/>
    <mergeCell ref="H23:K23"/>
    <mergeCell ref="M23:P23"/>
    <mergeCell ref="W31:Z31"/>
    <mergeCell ref="AB31:AE31"/>
    <mergeCell ref="C31:F31"/>
    <mergeCell ref="H31:K31"/>
    <mergeCell ref="M31:P31"/>
    <mergeCell ref="S3:AD3"/>
    <mergeCell ref="R39:U39"/>
    <mergeCell ref="W39:Z39"/>
    <mergeCell ref="AB39:AE39"/>
    <mergeCell ref="AB15:AE15"/>
    <mergeCell ref="W15:Z15"/>
    <mergeCell ref="R15:U15"/>
    <mergeCell ref="AB7:AE7"/>
    <mergeCell ref="W7:Z7"/>
    <mergeCell ref="R7:U7"/>
    <mergeCell ref="R23:U23"/>
    <mergeCell ref="W23:Z23"/>
    <mergeCell ref="AB23:AE23"/>
    <mergeCell ref="R31:U31"/>
    <mergeCell ref="AG15:AJ15"/>
    <mergeCell ref="AL15:AO15"/>
    <mergeCell ref="AQ15:AT15"/>
    <mergeCell ref="AB5:AE5"/>
    <mergeCell ref="R5:Z5"/>
    <mergeCell ref="AH3:AS3"/>
    <mergeCell ref="AG5:AO5"/>
    <mergeCell ref="AQ5:AT5"/>
    <mergeCell ref="AG7:AJ7"/>
    <mergeCell ref="AL7:AO7"/>
    <mergeCell ref="AQ7:AT7"/>
    <mergeCell ref="R63:U63"/>
    <mergeCell ref="W63:Z63"/>
    <mergeCell ref="U72:X72"/>
    <mergeCell ref="AL31:AO31"/>
    <mergeCell ref="AQ31:AT31"/>
    <mergeCell ref="AG39:AJ39"/>
    <mergeCell ref="AL39:AO39"/>
    <mergeCell ref="AQ39:AT39"/>
    <mergeCell ref="AJ72:AM72"/>
    <mergeCell ref="AG47:AJ47"/>
    <mergeCell ref="AL47:AO47"/>
    <mergeCell ref="AQ47:AT47"/>
    <mergeCell ref="AG55:AJ55"/>
    <mergeCell ref="AL55:AO55"/>
    <mergeCell ref="AG63:AJ63"/>
    <mergeCell ref="AL63:AO63"/>
    <mergeCell ref="AG23:AJ23"/>
    <mergeCell ref="AL23:AO23"/>
    <mergeCell ref="AQ23:AT23"/>
    <mergeCell ref="AG31:AJ31"/>
    <mergeCell ref="R55:U55"/>
    <mergeCell ref="W55:Z55"/>
    <mergeCell ref="AB55:AE55"/>
    <mergeCell ref="AQ55:AT55"/>
    <mergeCell ref="AB47:AE4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BI85"/>
  <sheetViews>
    <sheetView tabSelected="1" topLeftCell="AU1" workbookViewId="0">
      <selection activeCell="BF55" sqref="BF55"/>
    </sheetView>
  </sheetViews>
  <sheetFormatPr baseColWidth="10" defaultRowHeight="14" x14ac:dyDescent="0"/>
  <cols>
    <col min="2" max="2" width="29.6640625" bestFit="1" customWidth="1"/>
    <col min="5" max="10" width="15.6640625" customWidth="1"/>
    <col min="12" max="12" width="13" bestFit="1" customWidth="1"/>
    <col min="15" max="15" width="23.6640625" bestFit="1" customWidth="1"/>
    <col min="19" max="20" width="12.5" bestFit="1" customWidth="1"/>
    <col min="21" max="21" width="11.5" bestFit="1" customWidth="1"/>
  </cols>
  <sheetData>
    <row r="2" spans="2:61">
      <c r="S2" s="44" t="s">
        <v>105</v>
      </c>
      <c r="T2" s="45"/>
      <c r="U2" s="45"/>
      <c r="V2" s="45"/>
      <c r="W2" s="45"/>
      <c r="X2" s="45"/>
      <c r="Y2" s="45"/>
      <c r="Z2" s="45"/>
      <c r="AA2" s="45"/>
      <c r="AB2" s="45"/>
      <c r="AC2" s="45"/>
      <c r="AD2" s="46"/>
      <c r="AH2" s="44" t="s">
        <v>108</v>
      </c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6"/>
      <c r="AW2" s="44" t="s">
        <v>131</v>
      </c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6"/>
    </row>
    <row r="3" spans="2:61" ht="15" thickBot="1"/>
    <row r="4" spans="2:61" ht="15" thickBot="1">
      <c r="B4" s="39" t="s">
        <v>14</v>
      </c>
      <c r="C4" s="39"/>
      <c r="E4" s="32"/>
      <c r="F4" s="41" t="s">
        <v>9</v>
      </c>
      <c r="G4" s="42"/>
      <c r="H4" s="42"/>
      <c r="I4" s="43"/>
      <c r="J4" s="32"/>
      <c r="L4" s="39" t="s">
        <v>7</v>
      </c>
      <c r="M4" s="39"/>
      <c r="N4" s="39"/>
      <c r="O4" s="39"/>
      <c r="R4" s="44" t="s">
        <v>55</v>
      </c>
      <c r="S4" s="45"/>
      <c r="T4" s="45"/>
      <c r="U4" s="45"/>
      <c r="V4" s="45"/>
      <c r="W4" s="45"/>
      <c r="X4" s="45"/>
      <c r="Y4" s="45"/>
      <c r="Z4" s="46"/>
      <c r="AB4" s="44" t="s">
        <v>56</v>
      </c>
      <c r="AC4" s="45"/>
      <c r="AD4" s="45"/>
      <c r="AE4" s="46"/>
      <c r="AG4" s="44" t="s">
        <v>55</v>
      </c>
      <c r="AH4" s="45"/>
      <c r="AI4" s="45"/>
      <c r="AJ4" s="45"/>
      <c r="AK4" s="45"/>
      <c r="AL4" s="45"/>
      <c r="AM4" s="45"/>
      <c r="AN4" s="45"/>
      <c r="AO4" s="46"/>
      <c r="AQ4" s="44" t="s">
        <v>56</v>
      </c>
      <c r="AR4" s="45"/>
      <c r="AS4" s="45"/>
      <c r="AT4" s="46"/>
      <c r="AV4" s="44" t="s">
        <v>55</v>
      </c>
      <c r="AW4" s="45"/>
      <c r="AX4" s="45"/>
      <c r="AY4" s="45"/>
      <c r="AZ4" s="45"/>
      <c r="BA4" s="45"/>
      <c r="BB4" s="45"/>
      <c r="BC4" s="45"/>
      <c r="BD4" s="46"/>
      <c r="BF4" s="44" t="s">
        <v>56</v>
      </c>
      <c r="BG4" s="45"/>
      <c r="BH4" s="45"/>
      <c r="BI4" s="46"/>
    </row>
    <row r="5" spans="2:61">
      <c r="B5" s="3" t="s">
        <v>13</v>
      </c>
      <c r="C5" s="2">
        <v>25.6</v>
      </c>
      <c r="E5" s="1"/>
      <c r="J5" s="1"/>
      <c r="L5" s="3"/>
      <c r="M5" s="3">
        <v>2000</v>
      </c>
      <c r="N5" s="3">
        <v>2007</v>
      </c>
      <c r="O5" s="3">
        <v>2015</v>
      </c>
    </row>
    <row r="6" spans="2:61">
      <c r="B6" s="3" t="s">
        <v>15</v>
      </c>
      <c r="C6" s="2">
        <f>C5*2</f>
        <v>51.2</v>
      </c>
      <c r="E6" s="1"/>
      <c r="F6" s="39" t="s">
        <v>10</v>
      </c>
      <c r="G6" s="39"/>
      <c r="H6" s="39"/>
      <c r="I6" s="39"/>
      <c r="J6" s="1"/>
      <c r="L6" s="3" t="s">
        <v>6</v>
      </c>
      <c r="M6" s="2">
        <f>G8+G15+G22</f>
        <v>115</v>
      </c>
      <c r="N6" s="2">
        <f t="shared" ref="N6:O9" si="0">H8+H15+H22</f>
        <v>125</v>
      </c>
      <c r="O6" s="2">
        <f t="shared" si="0"/>
        <v>0</v>
      </c>
      <c r="R6" s="44" t="s">
        <v>38</v>
      </c>
      <c r="S6" s="45"/>
      <c r="T6" s="45"/>
      <c r="U6" s="46"/>
      <c r="W6" s="44" t="s">
        <v>46</v>
      </c>
      <c r="X6" s="45"/>
      <c r="Y6" s="45"/>
      <c r="Z6" s="46"/>
      <c r="AB6" s="44" t="s">
        <v>57</v>
      </c>
      <c r="AC6" s="45"/>
      <c r="AD6" s="45"/>
      <c r="AE6" s="46"/>
      <c r="AG6" s="44" t="s">
        <v>38</v>
      </c>
      <c r="AH6" s="45"/>
      <c r="AI6" s="45"/>
      <c r="AJ6" s="46"/>
      <c r="AL6" s="44" t="s">
        <v>46</v>
      </c>
      <c r="AM6" s="45"/>
      <c r="AN6" s="45"/>
      <c r="AO6" s="46"/>
      <c r="AQ6" s="44" t="s">
        <v>57</v>
      </c>
      <c r="AR6" s="45"/>
      <c r="AS6" s="45"/>
      <c r="AT6" s="46"/>
      <c r="AV6" s="44" t="s">
        <v>109</v>
      </c>
      <c r="AW6" s="45"/>
      <c r="AX6" s="45"/>
      <c r="AY6" s="46"/>
      <c r="BA6" s="44" t="s">
        <v>118</v>
      </c>
      <c r="BB6" s="45"/>
      <c r="BC6" s="45"/>
      <c r="BD6" s="46"/>
      <c r="BF6" s="44" t="s">
        <v>125</v>
      </c>
      <c r="BG6" s="45"/>
      <c r="BH6" s="45"/>
      <c r="BI6" s="46"/>
    </row>
    <row r="7" spans="2:61">
      <c r="B7" s="3" t="s">
        <v>17</v>
      </c>
      <c r="C7" s="2">
        <v>1.5</v>
      </c>
      <c r="E7" s="1"/>
      <c r="F7" s="3"/>
      <c r="G7" s="3">
        <v>2000</v>
      </c>
      <c r="H7" s="3">
        <v>2007</v>
      </c>
      <c r="I7" s="3">
        <v>2015</v>
      </c>
      <c r="J7" s="1"/>
      <c r="L7" s="3" t="s">
        <v>3</v>
      </c>
      <c r="M7" s="2">
        <f>G9+G16+G23</f>
        <v>82</v>
      </c>
      <c r="N7" s="2">
        <f t="shared" si="0"/>
        <v>65</v>
      </c>
      <c r="O7" s="2">
        <f t="shared" si="0"/>
        <v>31</v>
      </c>
      <c r="R7" s="3"/>
      <c r="S7" s="3">
        <v>2000</v>
      </c>
      <c r="T7" s="3">
        <v>2007</v>
      </c>
      <c r="U7" s="3">
        <v>2015</v>
      </c>
      <c r="W7" s="3"/>
      <c r="X7" s="3">
        <v>2000</v>
      </c>
      <c r="Y7" s="3">
        <v>2007</v>
      </c>
      <c r="Z7" s="3">
        <v>2015</v>
      </c>
      <c r="AB7" s="3"/>
      <c r="AC7" s="3">
        <v>2000</v>
      </c>
      <c r="AD7" s="3">
        <v>2007</v>
      </c>
      <c r="AE7" s="3">
        <v>2015</v>
      </c>
      <c r="AG7" s="3"/>
      <c r="AH7" s="3">
        <v>2000</v>
      </c>
      <c r="AI7" s="3">
        <v>2007</v>
      </c>
      <c r="AJ7" s="3">
        <v>2015</v>
      </c>
      <c r="AL7" s="3"/>
      <c r="AM7" s="3">
        <v>2000</v>
      </c>
      <c r="AN7" s="3">
        <v>2007</v>
      </c>
      <c r="AO7" s="3">
        <v>2015</v>
      </c>
      <c r="AQ7" s="3"/>
      <c r="AR7" s="3">
        <v>2000</v>
      </c>
      <c r="AS7" s="3">
        <v>2007</v>
      </c>
      <c r="AT7" s="3">
        <v>2015</v>
      </c>
      <c r="AV7" s="3"/>
      <c r="AW7" s="3">
        <v>2000</v>
      </c>
      <c r="AX7" s="3">
        <v>2007</v>
      </c>
      <c r="AY7" s="3">
        <v>2015</v>
      </c>
      <c r="BA7" s="3"/>
      <c r="BB7" s="3">
        <v>2000</v>
      </c>
      <c r="BC7" s="3">
        <v>2007</v>
      </c>
      <c r="BD7" s="3">
        <v>2015</v>
      </c>
      <c r="BF7" s="3"/>
      <c r="BG7" s="3">
        <v>2000</v>
      </c>
      <c r="BH7" s="3">
        <v>2007</v>
      </c>
      <c r="BI7" s="3">
        <v>2015</v>
      </c>
    </row>
    <row r="8" spans="2:61">
      <c r="B8" s="3" t="s">
        <v>18</v>
      </c>
      <c r="C8" s="2">
        <f>C7*2</f>
        <v>3</v>
      </c>
      <c r="E8" s="1"/>
      <c r="F8" s="3" t="s">
        <v>6</v>
      </c>
      <c r="G8" s="2">
        <v>0</v>
      </c>
      <c r="H8" s="2">
        <v>0</v>
      </c>
      <c r="I8" s="2">
        <v>0</v>
      </c>
      <c r="J8" s="1"/>
      <c r="L8" s="3" t="s">
        <v>4</v>
      </c>
      <c r="M8" s="2">
        <f>G10+G17+G24</f>
        <v>0</v>
      </c>
      <c r="N8" s="2">
        <f t="shared" si="0"/>
        <v>49</v>
      </c>
      <c r="O8" s="2">
        <f t="shared" si="0"/>
        <v>136</v>
      </c>
      <c r="R8" s="3" t="s">
        <v>6</v>
      </c>
      <c r="S8" s="2">
        <f>'Ida + Regreso'!AH9</f>
        <v>43.650000000000006</v>
      </c>
      <c r="T8" s="2">
        <f>'Ida + Regreso'!AI9</f>
        <v>49.29</v>
      </c>
      <c r="U8" s="2" t="s">
        <v>93</v>
      </c>
      <c r="W8" s="3" t="s">
        <v>6</v>
      </c>
      <c r="X8" s="2">
        <f>'Ida + Regreso'!AM9</f>
        <v>2.8000000000000001E-2</v>
      </c>
      <c r="Y8" s="2">
        <f>'Ida + Regreso'!AN9</f>
        <v>2.8000000000000001E-2</v>
      </c>
      <c r="Z8" s="2" t="s">
        <v>93</v>
      </c>
      <c r="AB8" s="3" t="s">
        <v>6</v>
      </c>
      <c r="AC8" s="2">
        <f>'Ida + Regreso'!AR9</f>
        <v>1.3800000000000001</v>
      </c>
      <c r="AD8" s="2">
        <f>'Ida + Regreso'!AS9</f>
        <v>1.53</v>
      </c>
      <c r="AE8" s="2" t="s">
        <v>93</v>
      </c>
      <c r="AG8" s="3" t="s">
        <v>6</v>
      </c>
      <c r="AH8" s="8">
        <f>S8/$M$6</f>
        <v>0.37956521739130439</v>
      </c>
      <c r="AI8" s="8">
        <f>T8/$N$6</f>
        <v>0.39432</v>
      </c>
      <c r="AJ8" s="2" t="s">
        <v>93</v>
      </c>
      <c r="AL8" s="3" t="s">
        <v>6</v>
      </c>
      <c r="AM8" s="8">
        <f>X8/$M$6</f>
        <v>2.4347826086956522E-4</v>
      </c>
      <c r="AN8" s="8">
        <f>Y8/$N$6</f>
        <v>2.24E-4</v>
      </c>
      <c r="AO8" s="2" t="s">
        <v>93</v>
      </c>
      <c r="AQ8" s="3" t="s">
        <v>6</v>
      </c>
      <c r="AR8" s="8">
        <f>AC8/$M$6</f>
        <v>1.2E-2</v>
      </c>
      <c r="AS8" s="8">
        <f>AD8/$N$6</f>
        <v>1.2240000000000001E-2</v>
      </c>
      <c r="AT8" s="2" t="s">
        <v>93</v>
      </c>
      <c r="AV8" s="3" t="s">
        <v>6</v>
      </c>
      <c r="AW8" s="8">
        <f>((S8/$N$15)*1000000)/$M$6</f>
        <v>6.0934819988618649</v>
      </c>
      <c r="AX8" s="8">
        <f>((T8/$N$15)*1000000)/$N$6</f>
        <v>6.330353024192191</v>
      </c>
      <c r="AY8" s="8" t="s">
        <v>93</v>
      </c>
      <c r="BA8" s="3" t="s">
        <v>6</v>
      </c>
      <c r="BB8" s="8">
        <f>((X8/$N$15)*1000000)/$M$6</f>
        <v>3.9087627942298326E-3</v>
      </c>
      <c r="BC8" s="8">
        <f>((Y8/$N$15)*1000000)/$N$6</f>
        <v>3.5960617706914458E-3</v>
      </c>
      <c r="BD8" s="8" t="s">
        <v>93</v>
      </c>
      <c r="BF8" s="3" t="s">
        <v>6</v>
      </c>
      <c r="BG8" s="8">
        <f>((AC8/$N$15)*1000000)/$M$6</f>
        <v>0.19264616628704173</v>
      </c>
      <c r="BH8" s="8">
        <f>((AD8/$N$15)*1000000)/$N$6</f>
        <v>0.19649908961278256</v>
      </c>
      <c r="BI8" s="8" t="s">
        <v>93</v>
      </c>
    </row>
    <row r="9" spans="2:61">
      <c r="B9" s="3" t="s">
        <v>16</v>
      </c>
      <c r="C9" s="8">
        <v>4.6666999999999996</v>
      </c>
      <c r="F9" s="3" t="s">
        <v>3</v>
      </c>
      <c r="G9" s="2">
        <v>35</v>
      </c>
      <c r="H9" s="2">
        <v>35</v>
      </c>
      <c r="I9" s="2">
        <v>0</v>
      </c>
      <c r="L9" s="3" t="s">
        <v>5</v>
      </c>
      <c r="M9" s="2">
        <f>G11+G18+G25</f>
        <v>0</v>
      </c>
      <c r="N9" s="2">
        <f t="shared" si="0"/>
        <v>0</v>
      </c>
      <c r="O9" s="2">
        <f t="shared" si="0"/>
        <v>97</v>
      </c>
      <c r="R9" s="3" t="s">
        <v>3</v>
      </c>
      <c r="S9" s="2">
        <f>'Ida + Regreso'!AH10</f>
        <v>15.11</v>
      </c>
      <c r="T9" s="2">
        <f>'Ida + Regreso'!AI10</f>
        <v>12.24</v>
      </c>
      <c r="U9" s="2">
        <f>'Ida + Regreso'!AJ10</f>
        <v>6.64</v>
      </c>
      <c r="W9" s="3" t="s">
        <v>3</v>
      </c>
      <c r="X9" s="2">
        <f>'Ida + Regreso'!AM10</f>
        <v>4.0000000000000001E-3</v>
      </c>
      <c r="Y9" s="2">
        <f>'Ida + Regreso'!AN10</f>
        <v>4.0000000000000001E-3</v>
      </c>
      <c r="Z9" s="2">
        <f>'Ida + Regreso'!AO10</f>
        <v>4.0000000000000001E-3</v>
      </c>
      <c r="AB9" s="3" t="s">
        <v>3</v>
      </c>
      <c r="AC9" s="2">
        <f>'Ida + Regreso'!AR10</f>
        <v>0.8</v>
      </c>
      <c r="AD9" s="2">
        <f>'Ida + Regreso'!AS10</f>
        <v>0.77</v>
      </c>
      <c r="AE9" s="2">
        <f>'Ida + Regreso'!AT10</f>
        <v>0.37</v>
      </c>
      <c r="AG9" s="3" t="s">
        <v>3</v>
      </c>
      <c r="AH9" s="8">
        <f>S9/$M$7</f>
        <v>0.18426829268292683</v>
      </c>
      <c r="AI9" s="8">
        <f>T9/$N$7</f>
        <v>0.18830769230769231</v>
      </c>
      <c r="AJ9" s="8">
        <f>U9/$O$7</f>
        <v>0.21419354838709675</v>
      </c>
      <c r="AL9" s="3" t="s">
        <v>3</v>
      </c>
      <c r="AM9" s="8">
        <f>X9/$M$7</f>
        <v>4.8780487804878051E-5</v>
      </c>
      <c r="AN9" s="8">
        <f>Y9/$N$7</f>
        <v>6.1538461538461535E-5</v>
      </c>
      <c r="AO9" s="8">
        <f>Z9/$O$7</f>
        <v>1.2903225806451613E-4</v>
      </c>
      <c r="AQ9" s="3" t="s">
        <v>3</v>
      </c>
      <c r="AR9" s="8">
        <f>AC9/$M$7</f>
        <v>9.7560975609756097E-3</v>
      </c>
      <c r="AS9" s="8">
        <f>AD9/$N$7</f>
        <v>1.1846153846153847E-2</v>
      </c>
      <c r="AT9" s="8">
        <f>AE9/$O$7</f>
        <v>1.1935483870967743E-2</v>
      </c>
      <c r="AV9" s="3" t="s">
        <v>3</v>
      </c>
      <c r="AW9" s="8">
        <f>((S9/$N$15)*1000000)/$M$7</f>
        <v>2.9582150128020333</v>
      </c>
      <c r="AX9" s="8">
        <f>((T9/$N$15)*1000000)/$N$7</f>
        <v>3.0230629171197316</v>
      </c>
      <c r="AY9" s="8">
        <f>((U9/$N$15)*1000000)/$O$7</f>
        <v>3.4386304950160138</v>
      </c>
      <c r="BA9" s="3" t="s">
        <v>3</v>
      </c>
      <c r="BB9" s="8">
        <f>((X9/$N$15)*1000000)/$M$7</f>
        <v>7.8311449710179561E-4</v>
      </c>
      <c r="BC9" s="8">
        <f>((Y9/$N$15)*1000000)/$N$7</f>
        <v>9.8792905788226519E-4</v>
      </c>
      <c r="BD9" s="8">
        <f>((Z9/$N$15)*1000000)/$O$7</f>
        <v>2.0714641536241046E-3</v>
      </c>
      <c r="BF9" s="3" t="s">
        <v>3</v>
      </c>
      <c r="BG9" s="8">
        <f>((AC9/$N$15)*1000000)/$M$7</f>
        <v>0.15662289942035915</v>
      </c>
      <c r="BH9" s="8">
        <f>((AD9/$N$15)*1000000)/$N$7</f>
        <v>0.19017634364233607</v>
      </c>
      <c r="BI9" s="8">
        <f>((AE9/$N$15)*1000000)/$O$7</f>
        <v>0.19161043421022966</v>
      </c>
    </row>
    <row r="10" spans="2:61">
      <c r="B10" s="3" t="s">
        <v>1</v>
      </c>
      <c r="C10" s="9">
        <f>C6*C9</f>
        <v>238.93503999999999</v>
      </c>
      <c r="F10" s="3" t="s">
        <v>4</v>
      </c>
      <c r="G10" s="2">
        <v>0</v>
      </c>
      <c r="H10" s="2">
        <v>12</v>
      </c>
      <c r="I10" s="2">
        <v>16</v>
      </c>
      <c r="L10" s="4" t="s">
        <v>63</v>
      </c>
      <c r="M10" s="4">
        <f>M6+M7+M8+M9</f>
        <v>197</v>
      </c>
      <c r="N10" s="4">
        <f>N6+N7+N8+N9</f>
        <v>239</v>
      </c>
      <c r="O10" s="4">
        <f>O6+O7+O8+O9</f>
        <v>264</v>
      </c>
      <c r="R10" s="3" t="s">
        <v>4</v>
      </c>
      <c r="S10" s="2" t="s">
        <v>93</v>
      </c>
      <c r="T10" s="2">
        <f>'Ida + Regreso'!AI11</f>
        <v>8.35</v>
      </c>
      <c r="U10" s="2">
        <f>'Ida + Regreso'!AJ11</f>
        <v>26.39</v>
      </c>
      <c r="W10" s="3" t="s">
        <v>4</v>
      </c>
      <c r="X10" s="2" t="s">
        <v>93</v>
      </c>
      <c r="Y10" s="2">
        <f>'Ida + Regreso'!AN11</f>
        <v>4.0000000000000001E-3</v>
      </c>
      <c r="Z10" s="2">
        <f>'Ida + Regreso'!AO11</f>
        <v>2.8000000000000001E-2</v>
      </c>
      <c r="AB10" s="3" t="s">
        <v>4</v>
      </c>
      <c r="AC10" s="2" t="s">
        <v>93</v>
      </c>
      <c r="AD10" s="2">
        <f>'Ida + Regreso'!AS11</f>
        <v>0.59</v>
      </c>
      <c r="AE10" s="2">
        <f>'Ida + Regreso'!AT11</f>
        <v>1.6300000000000001</v>
      </c>
      <c r="AG10" s="3" t="s">
        <v>4</v>
      </c>
      <c r="AH10" s="2" t="s">
        <v>93</v>
      </c>
      <c r="AI10" s="8">
        <f>T10/$N$8</f>
        <v>0.17040816326530611</v>
      </c>
      <c r="AJ10" s="8">
        <f>U10/$O$8</f>
        <v>0.19404411764705884</v>
      </c>
      <c r="AL10" s="3" t="s">
        <v>4</v>
      </c>
      <c r="AM10" s="2" t="s">
        <v>93</v>
      </c>
      <c r="AN10" s="8">
        <f>Y10/$N$8</f>
        <v>8.163265306122449E-5</v>
      </c>
      <c r="AO10" s="8">
        <f>Z10/$O$8</f>
        <v>2.0588235294117648E-4</v>
      </c>
      <c r="AQ10" s="3" t="s">
        <v>4</v>
      </c>
      <c r="AR10" s="2" t="s">
        <v>93</v>
      </c>
      <c r="AS10" s="8">
        <f>AD10/$N$8</f>
        <v>1.2040816326530611E-2</v>
      </c>
      <c r="AT10" s="8">
        <f>AE10/$O$8</f>
        <v>1.1985294117647059E-2</v>
      </c>
      <c r="AV10" s="3" t="s">
        <v>4</v>
      </c>
      <c r="AW10" s="8" t="s">
        <v>93</v>
      </c>
      <c r="AX10" s="8">
        <f>((T10/$N$15)*1000000)/$N$8</f>
        <v>2.7357066130897936</v>
      </c>
      <c r="AY10" s="8">
        <f>((U10/$N$15)*1000000)/$O$8</f>
        <v>3.1151546129381322</v>
      </c>
      <c r="BA10" s="3" t="s">
        <v>4</v>
      </c>
      <c r="BB10" s="8" t="s">
        <v>93</v>
      </c>
      <c r="BC10" s="8">
        <f>((Y10/$N$15)*1000000)/$N$8</f>
        <v>1.3105181380070865E-3</v>
      </c>
      <c r="BD10" s="8">
        <f>((Z10/$N$15)*1000000)/$O$8</f>
        <v>3.3052038333561086E-3</v>
      </c>
      <c r="BF10" s="3" t="s">
        <v>4</v>
      </c>
      <c r="BG10" s="8" t="s">
        <v>93</v>
      </c>
      <c r="BH10" s="8">
        <f>((AD10/$N$15)*1000000)/$N$8</f>
        <v>0.19330142535604525</v>
      </c>
      <c r="BI10" s="8">
        <f>((AE10/$N$15)*1000000)/$O$8</f>
        <v>0.19241008029894488</v>
      </c>
    </row>
    <row r="11" spans="2:61">
      <c r="B11" s="3" t="s">
        <v>64</v>
      </c>
      <c r="C11" s="9">
        <f>C10*5</f>
        <v>1194.6751999999999</v>
      </c>
      <c r="F11" s="3" t="s">
        <v>5</v>
      </c>
      <c r="G11" s="2">
        <v>0</v>
      </c>
      <c r="H11" s="2">
        <v>0</v>
      </c>
      <c r="I11" s="2">
        <v>35</v>
      </c>
      <c r="R11" s="3" t="s">
        <v>5</v>
      </c>
      <c r="S11" s="2" t="s">
        <v>93</v>
      </c>
      <c r="T11" s="2" t="str">
        <f>'Ida + Regreso'!AI12</f>
        <v>NA</v>
      </c>
      <c r="U11" s="2">
        <f>'Ida + Regreso'!AJ12</f>
        <v>19.759999999999998</v>
      </c>
      <c r="W11" s="3" t="s">
        <v>5</v>
      </c>
      <c r="X11" s="2" t="s">
        <v>93</v>
      </c>
      <c r="Y11" s="2" t="str">
        <f>'Ida + Regreso'!AN12</f>
        <v>NA</v>
      </c>
      <c r="Z11" s="2">
        <f>'Ida + Regreso'!AO12</f>
        <v>2.8000000000000001E-2</v>
      </c>
      <c r="AB11" s="3" t="s">
        <v>5</v>
      </c>
      <c r="AC11" s="2" t="s">
        <v>93</v>
      </c>
      <c r="AD11" s="2" t="str">
        <f>'Ida + Regreso'!AS12</f>
        <v>NA</v>
      </c>
      <c r="AE11" s="2">
        <f>'Ida + Regreso'!AT12</f>
        <v>1.1499999999999999</v>
      </c>
      <c r="AG11" s="3" t="s">
        <v>5</v>
      </c>
      <c r="AH11" s="2" t="s">
        <v>93</v>
      </c>
      <c r="AI11" s="2" t="s">
        <v>93</v>
      </c>
      <c r="AJ11" s="8">
        <f>U11/$O$9</f>
        <v>0.20371134020618556</v>
      </c>
      <c r="AL11" s="3" t="s">
        <v>5</v>
      </c>
      <c r="AM11" s="2" t="s">
        <v>93</v>
      </c>
      <c r="AN11" s="2" t="s">
        <v>93</v>
      </c>
      <c r="AO11" s="8">
        <f>Z11/$O$9</f>
        <v>2.88659793814433E-4</v>
      </c>
      <c r="AQ11" s="3" t="s">
        <v>5</v>
      </c>
      <c r="AR11" s="2" t="s">
        <v>93</v>
      </c>
      <c r="AS11" s="2" t="s">
        <v>93</v>
      </c>
      <c r="AT11" s="8">
        <f>AE11/$O$9</f>
        <v>1.1855670103092783E-2</v>
      </c>
      <c r="AV11" s="3" t="s">
        <v>5</v>
      </c>
      <c r="AW11" s="8" t="s">
        <v>93</v>
      </c>
      <c r="AX11" s="8" t="s">
        <v>93</v>
      </c>
      <c r="AY11" s="8">
        <f>((U11/$N$15)*1000000)/$O$9</f>
        <v>3.2703507266597462</v>
      </c>
      <c r="BA11" s="3" t="s">
        <v>5</v>
      </c>
      <c r="BB11" s="8" t="s">
        <v>93</v>
      </c>
      <c r="BC11" s="8" t="s">
        <v>93</v>
      </c>
      <c r="BD11" s="8">
        <f>((Z11/$N$15)*1000000)/$O$9</f>
        <v>4.6341002199632034E-3</v>
      </c>
      <c r="BF11" s="3" t="s">
        <v>5</v>
      </c>
      <c r="BG11" s="8" t="s">
        <v>93</v>
      </c>
      <c r="BH11" s="8" t="s">
        <v>93</v>
      </c>
      <c r="BI11" s="8">
        <f>((AE11/$N$15)*1000000)/$O$9</f>
        <v>0.19032911617706014</v>
      </c>
    </row>
    <row r="12" spans="2:61">
      <c r="B12" s="3" t="s">
        <v>0</v>
      </c>
      <c r="C12" s="9">
        <f>C11*52.14</f>
        <v>62290.364927999995</v>
      </c>
      <c r="L12" s="39" t="s">
        <v>20</v>
      </c>
      <c r="M12" s="39"/>
      <c r="N12" s="39"/>
      <c r="O12" s="39"/>
      <c r="R12" s="4" t="s">
        <v>8</v>
      </c>
      <c r="S12" s="2">
        <f>SUM(S8:S11)</f>
        <v>58.760000000000005</v>
      </c>
      <c r="T12" s="2">
        <f>SUM(T8:T11)</f>
        <v>69.88</v>
      </c>
      <c r="U12" s="2">
        <f>SUM(U8:U11)</f>
        <v>52.79</v>
      </c>
      <c r="W12" s="4" t="s">
        <v>8</v>
      </c>
      <c r="X12" s="2">
        <f>SUM(X8:X11)</f>
        <v>3.2000000000000001E-2</v>
      </c>
      <c r="Y12" s="2">
        <f>SUM(Y8:Y11)</f>
        <v>3.6000000000000004E-2</v>
      </c>
      <c r="Z12" s="2">
        <f>SUM(Z8:Z11)</f>
        <v>0.06</v>
      </c>
      <c r="AB12" s="4" t="s">
        <v>8</v>
      </c>
      <c r="AC12" s="2">
        <f>SUM(AC8:AC11)</f>
        <v>2.1800000000000002</v>
      </c>
      <c r="AD12" s="2">
        <f>SUM(AD8:AD11)</f>
        <v>2.8899999999999997</v>
      </c>
      <c r="AE12" s="2">
        <f>SUM(AE8:AE11)</f>
        <v>3.15</v>
      </c>
      <c r="AG12" s="4" t="s">
        <v>8</v>
      </c>
      <c r="AH12" s="8">
        <f>SUM(AH8:AH11)</f>
        <v>0.56383351007423121</v>
      </c>
      <c r="AI12" s="8">
        <f>SUM(AI8:AI11)</f>
        <v>0.75303585557299835</v>
      </c>
      <c r="AJ12" s="8">
        <f>SUM(AJ8:AJ11)</f>
        <v>0.6119490062403411</v>
      </c>
      <c r="AL12" s="4" t="s">
        <v>8</v>
      </c>
      <c r="AM12" s="8">
        <f>SUM(AM8:AM11)</f>
        <v>2.9225874867444329E-4</v>
      </c>
      <c r="AN12" s="8">
        <f>SUM(AN8:AN11)</f>
        <v>3.6717111459968604E-4</v>
      </c>
      <c r="AO12" s="8">
        <f>SUM(AO8:AO11)</f>
        <v>6.2357440482012556E-4</v>
      </c>
      <c r="AQ12" s="4" t="s">
        <v>8</v>
      </c>
      <c r="AR12" s="8">
        <f>SUM(AR8:AR11)</f>
        <v>2.1756097560975608E-2</v>
      </c>
      <c r="AS12" s="8">
        <f>SUM(AS8:AS11)</f>
        <v>3.6126970172684458E-2</v>
      </c>
      <c r="AT12" s="8">
        <f>SUM(AT8:AT11)</f>
        <v>3.5776448091707588E-2</v>
      </c>
      <c r="AV12" s="4" t="s">
        <v>8</v>
      </c>
      <c r="AW12" s="8">
        <f>SUM(AW8:AW11)</f>
        <v>9.0516970116638973</v>
      </c>
      <c r="AX12" s="8">
        <f>SUM(AX8:AX11)</f>
        <v>12.089122554401715</v>
      </c>
      <c r="AY12" s="8">
        <f>SUM(AY8:AY11)</f>
        <v>9.8241358346138927</v>
      </c>
      <c r="BA12" s="4" t="s">
        <v>8</v>
      </c>
      <c r="BB12" s="8">
        <f>SUM(BB8:BB11)</f>
        <v>4.6918772913316278E-3</v>
      </c>
      <c r="BC12" s="8">
        <f>SUM(BC8:BC11)</f>
        <v>5.8945089665807977E-3</v>
      </c>
      <c r="BD12" s="8">
        <f>SUM(BD8:BD11)</f>
        <v>1.0010768206943417E-2</v>
      </c>
      <c r="BF12" s="4" t="s">
        <v>8</v>
      </c>
      <c r="BG12" s="8">
        <f>SUM(BG8:BG11)</f>
        <v>0.34926906570740091</v>
      </c>
      <c r="BH12" s="8">
        <f>SUM(BH8:BH11)</f>
        <v>0.57997685861116388</v>
      </c>
      <c r="BI12" s="8">
        <f>SUM(BI8:BI11)</f>
        <v>0.57434963068623468</v>
      </c>
    </row>
    <row r="13" spans="2:61">
      <c r="F13" s="39" t="s">
        <v>11</v>
      </c>
      <c r="G13" s="39"/>
      <c r="H13" s="39"/>
      <c r="I13" s="39"/>
      <c r="L13" s="39" t="s">
        <v>24</v>
      </c>
      <c r="M13" s="39"/>
      <c r="N13" s="39"/>
      <c r="O13" s="39"/>
    </row>
    <row r="14" spans="2:61">
      <c r="F14" s="3"/>
      <c r="G14" s="3">
        <v>2000</v>
      </c>
      <c r="H14" s="3">
        <v>2007</v>
      </c>
      <c r="I14" s="3">
        <v>2015</v>
      </c>
      <c r="L14" s="3"/>
      <c r="M14" s="3" t="s">
        <v>21</v>
      </c>
      <c r="N14" s="3" t="s">
        <v>22</v>
      </c>
      <c r="O14" s="3" t="s">
        <v>23</v>
      </c>
      <c r="R14" s="44" t="s">
        <v>39</v>
      </c>
      <c r="S14" s="45"/>
      <c r="T14" s="45"/>
      <c r="U14" s="46"/>
      <c r="W14" s="44" t="s">
        <v>47</v>
      </c>
      <c r="X14" s="45"/>
      <c r="Y14" s="45"/>
      <c r="Z14" s="46"/>
      <c r="AB14" s="44" t="s">
        <v>58</v>
      </c>
      <c r="AC14" s="45"/>
      <c r="AD14" s="45"/>
      <c r="AE14" s="46"/>
      <c r="AG14" s="44" t="s">
        <v>39</v>
      </c>
      <c r="AH14" s="45"/>
      <c r="AI14" s="45"/>
      <c r="AJ14" s="46"/>
      <c r="AL14" s="44" t="s">
        <v>47</v>
      </c>
      <c r="AM14" s="45"/>
      <c r="AN14" s="45"/>
      <c r="AO14" s="46"/>
      <c r="AQ14" s="44" t="s">
        <v>58</v>
      </c>
      <c r="AR14" s="45"/>
      <c r="AS14" s="45"/>
      <c r="AT14" s="46"/>
      <c r="AV14" s="44" t="s">
        <v>110</v>
      </c>
      <c r="AW14" s="45"/>
      <c r="AX14" s="45"/>
      <c r="AY14" s="46"/>
      <c r="BA14" s="44" t="s">
        <v>119</v>
      </c>
      <c r="BB14" s="45"/>
      <c r="BC14" s="45"/>
      <c r="BD14" s="46"/>
      <c r="BF14" s="44" t="s">
        <v>126</v>
      </c>
      <c r="BG14" s="45"/>
      <c r="BH14" s="45"/>
      <c r="BI14" s="46"/>
    </row>
    <row r="15" spans="2:61">
      <c r="F15" s="3" t="s">
        <v>6</v>
      </c>
      <c r="G15" s="2">
        <v>74</v>
      </c>
      <c r="H15" s="2">
        <v>84</v>
      </c>
      <c r="I15" s="2">
        <v>0</v>
      </c>
      <c r="L15" s="3" t="s">
        <v>6</v>
      </c>
      <c r="M15" s="2">
        <f>M6</f>
        <v>115</v>
      </c>
      <c r="N15" s="9">
        <f>C12</f>
        <v>62290.364927999995</v>
      </c>
      <c r="O15" s="9">
        <f>N15*10</f>
        <v>622903.64928000001</v>
      </c>
      <c r="R15" s="3"/>
      <c r="S15" s="3">
        <v>2000</v>
      </c>
      <c r="T15" s="3">
        <v>2007</v>
      </c>
      <c r="U15" s="3">
        <v>2015</v>
      </c>
      <c r="W15" s="3"/>
      <c r="X15" s="3">
        <v>2000</v>
      </c>
      <c r="Y15" s="3">
        <v>2007</v>
      </c>
      <c r="Z15" s="3">
        <v>2015</v>
      </c>
      <c r="AB15" s="3"/>
      <c r="AC15" s="3">
        <v>2000</v>
      </c>
      <c r="AD15" s="3">
        <v>2007</v>
      </c>
      <c r="AE15" s="3">
        <v>2015</v>
      </c>
      <c r="AG15" s="3"/>
      <c r="AH15" s="3">
        <v>2000</v>
      </c>
      <c r="AI15" s="3">
        <v>2007</v>
      </c>
      <c r="AJ15" s="3">
        <v>2015</v>
      </c>
      <c r="AL15" s="3"/>
      <c r="AM15" s="3">
        <v>2000</v>
      </c>
      <c r="AN15" s="3">
        <v>2007</v>
      </c>
      <c r="AO15" s="3">
        <v>2015</v>
      </c>
      <c r="AQ15" s="3"/>
      <c r="AR15" s="3">
        <v>2000</v>
      </c>
      <c r="AS15" s="3">
        <v>2007</v>
      </c>
      <c r="AT15" s="3">
        <v>2015</v>
      </c>
      <c r="AV15" s="3"/>
      <c r="AW15" s="3">
        <v>2000</v>
      </c>
      <c r="AX15" s="3">
        <v>2007</v>
      </c>
      <c r="AY15" s="3">
        <v>2015</v>
      </c>
      <c r="BA15" s="3"/>
      <c r="BB15" s="3">
        <v>2000</v>
      </c>
      <c r="BC15" s="3">
        <v>2007</v>
      </c>
      <c r="BD15" s="3">
        <v>2015</v>
      </c>
      <c r="BF15" s="3"/>
      <c r="BG15" s="3">
        <v>2000</v>
      </c>
      <c r="BH15" s="3">
        <v>2007</v>
      </c>
      <c r="BI15" s="3">
        <v>2015</v>
      </c>
    </row>
    <row r="16" spans="2:61">
      <c r="F16" s="3" t="s">
        <v>3</v>
      </c>
      <c r="G16" s="2">
        <v>38</v>
      </c>
      <c r="H16" s="2">
        <v>21</v>
      </c>
      <c r="I16" s="2">
        <v>0</v>
      </c>
      <c r="L16" s="3" t="s">
        <v>3</v>
      </c>
      <c r="M16" s="2">
        <f>M7</f>
        <v>82</v>
      </c>
      <c r="N16" s="9">
        <f>C12</f>
        <v>62290.364927999995</v>
      </c>
      <c r="O16" s="9">
        <f>N16*1</f>
        <v>62290.364927999995</v>
      </c>
      <c r="R16" s="3" t="s">
        <v>6</v>
      </c>
      <c r="S16" s="2">
        <f>'Ida + Regreso'!AH17</f>
        <v>12.990000000000002</v>
      </c>
      <c r="T16" s="2">
        <f>'Ida + Regreso'!AI17</f>
        <v>14.66</v>
      </c>
      <c r="U16" s="2" t="s">
        <v>93</v>
      </c>
      <c r="W16" s="3" t="s">
        <v>6</v>
      </c>
      <c r="X16" s="2">
        <f>'Ida + Regreso'!AM17</f>
        <v>6.42</v>
      </c>
      <c r="Y16" s="2">
        <f>'Ida + Regreso'!AN17</f>
        <v>6.8699999999999992</v>
      </c>
      <c r="Z16" s="2" t="s">
        <v>93</v>
      </c>
      <c r="AB16" s="3" t="s">
        <v>6</v>
      </c>
      <c r="AC16" s="2">
        <f>'Ida + Regreso'!AR17</f>
        <v>3.6000000000000004E-2</v>
      </c>
      <c r="AD16" s="2">
        <f>'Ida + Regreso'!AS17</f>
        <v>3.6000000000000004E-2</v>
      </c>
      <c r="AE16" s="2" t="s">
        <v>93</v>
      </c>
      <c r="AG16" s="3" t="s">
        <v>6</v>
      </c>
      <c r="AH16" s="8">
        <f>S16/$M$6</f>
        <v>0.11295652173913046</v>
      </c>
      <c r="AI16" s="8">
        <f>T16/$N$6</f>
        <v>0.11728</v>
      </c>
      <c r="AJ16" s="2" t="s">
        <v>93</v>
      </c>
      <c r="AL16" s="3" t="s">
        <v>6</v>
      </c>
      <c r="AM16" s="8">
        <f>X16/$M$6</f>
        <v>5.5826086956521741E-2</v>
      </c>
      <c r="AN16" s="8">
        <f>Y16/$N$6</f>
        <v>5.4959999999999995E-2</v>
      </c>
      <c r="AO16" s="2" t="s">
        <v>93</v>
      </c>
      <c r="AQ16" s="3" t="s">
        <v>6</v>
      </c>
      <c r="AR16" s="8">
        <f>AC16/$M$6</f>
        <v>3.1304347826086959E-4</v>
      </c>
      <c r="AS16" s="8">
        <f>AD16/$N$6</f>
        <v>2.8800000000000001E-4</v>
      </c>
      <c r="AT16" s="2" t="s">
        <v>93</v>
      </c>
      <c r="AV16" s="3" t="s">
        <v>6</v>
      </c>
      <c r="AW16" s="8">
        <f>((S16/$N$15)*1000000)/$M$6</f>
        <v>1.8133867391801974</v>
      </c>
      <c r="AX16" s="8">
        <f>((T16/$N$15)*1000000)/$N$6</f>
        <v>1.8827951985120213</v>
      </c>
      <c r="AY16" s="8" t="s">
        <v>93</v>
      </c>
      <c r="BA16" s="3" t="s">
        <v>6</v>
      </c>
      <c r="BB16" s="8">
        <f>((X16/$N$15)*1000000)/$M$6</f>
        <v>0.89622346924841156</v>
      </c>
      <c r="BC16" s="8">
        <f>((Y16/$N$15)*1000000)/$N$6</f>
        <v>0.88231944159465103</v>
      </c>
      <c r="BD16" s="8" t="s">
        <v>93</v>
      </c>
      <c r="BF16" s="3" t="s">
        <v>6</v>
      </c>
      <c r="BG16" s="8">
        <f>((AC16/$N$15)*1000000)/$M$6</f>
        <v>5.0255521640097849E-3</v>
      </c>
      <c r="BH16" s="8">
        <f>((AD16/$N$15)*1000000)/$N$6</f>
        <v>4.6235079908890017E-3</v>
      </c>
      <c r="BI16" s="8" t="s">
        <v>93</v>
      </c>
    </row>
    <row r="17" spans="2:61">
      <c r="B17" s="40"/>
      <c r="C17" s="40"/>
      <c r="F17" s="3" t="s">
        <v>4</v>
      </c>
      <c r="G17" s="2">
        <v>0</v>
      </c>
      <c r="H17" s="2">
        <v>29</v>
      </c>
      <c r="I17" s="2">
        <v>97</v>
      </c>
      <c r="L17" s="6"/>
      <c r="M17" s="6"/>
      <c r="N17" s="6"/>
      <c r="O17" s="6"/>
      <c r="R17" s="3" t="s">
        <v>3</v>
      </c>
      <c r="S17" s="2">
        <f>'Ida + Regreso'!AH18</f>
        <v>3.9400000000000004</v>
      </c>
      <c r="T17" s="2">
        <f>'Ida + Regreso'!AI18</f>
        <v>3.23</v>
      </c>
      <c r="U17" s="2">
        <f>'Ida + Regreso'!AJ18</f>
        <v>1.73</v>
      </c>
      <c r="W17" s="3" t="s">
        <v>3</v>
      </c>
      <c r="X17" s="2">
        <f>'Ida + Regreso'!AM18</f>
        <v>2.59</v>
      </c>
      <c r="Y17" s="2">
        <f>'Ida + Regreso'!AN18</f>
        <v>2.02</v>
      </c>
      <c r="Z17" s="2">
        <f>'Ida + Regreso'!AO18</f>
        <v>0.97</v>
      </c>
      <c r="AB17" s="3" t="s">
        <v>3</v>
      </c>
      <c r="AC17" s="2">
        <f>'Ida + Regreso'!AR18</f>
        <v>0.03</v>
      </c>
      <c r="AD17" s="2">
        <f>'Ida + Regreso'!AS18</f>
        <v>7.0000000000000001E-3</v>
      </c>
      <c r="AE17" s="2">
        <f>'Ida + Regreso'!AT18</f>
        <v>3.0000000000000001E-3</v>
      </c>
      <c r="AG17" s="3" t="s">
        <v>3</v>
      </c>
      <c r="AH17" s="8">
        <f>S17/$M$7</f>
        <v>4.8048780487804886E-2</v>
      </c>
      <c r="AI17" s="8">
        <f>T17/$N$7</f>
        <v>4.9692307692307695E-2</v>
      </c>
      <c r="AJ17" s="8">
        <f>U17/$O$7</f>
        <v>5.5806451612903228E-2</v>
      </c>
      <c r="AL17" s="3" t="s">
        <v>3</v>
      </c>
      <c r="AM17" s="8">
        <f>X17/$M$7</f>
        <v>3.1585365853658537E-2</v>
      </c>
      <c r="AN17" s="8">
        <f>Y17/$N$7</f>
        <v>3.1076923076923078E-2</v>
      </c>
      <c r="AO17" s="8">
        <f>Z17/$O$7</f>
        <v>3.1290322580645159E-2</v>
      </c>
      <c r="AQ17" s="3" t="s">
        <v>3</v>
      </c>
      <c r="AR17" s="8">
        <f>AC17/$M$7</f>
        <v>3.6585365853658537E-4</v>
      </c>
      <c r="AS17" s="8">
        <f>AD17/$N$7</f>
        <v>1.0769230769230769E-4</v>
      </c>
      <c r="AT17" s="8">
        <f>AE17/$O$7</f>
        <v>9.6774193548387094E-5</v>
      </c>
      <c r="AV17" s="3" t="s">
        <v>3</v>
      </c>
      <c r="AW17" s="8">
        <f>((S17/$N$15)*1000000)/$M$7</f>
        <v>0.77136777964526893</v>
      </c>
      <c r="AX17" s="8">
        <f>((T17/$N$15)*1000000)/$N$7</f>
        <v>0.79775271423992933</v>
      </c>
      <c r="AY17" s="8">
        <f>((U17/$N$15)*1000000)/$O$7</f>
        <v>0.89590824644242517</v>
      </c>
      <c r="BA17" s="3" t="s">
        <v>3</v>
      </c>
      <c r="BB17" s="8">
        <f>((X17/$N$15)*1000000)/$M$7</f>
        <v>0.50706663687341269</v>
      </c>
      <c r="BC17" s="8">
        <f>((Y17/$N$15)*1000000)/$N$7</f>
        <v>0.49890417423054395</v>
      </c>
      <c r="BD17" s="8">
        <f>((Z17/$N$15)*1000000)/$O$7</f>
        <v>0.50233005725384539</v>
      </c>
      <c r="BF17" s="3" t="s">
        <v>3</v>
      </c>
      <c r="BG17" s="8">
        <f>((AC17/$N$15)*1000000)/$M$7</f>
        <v>5.8733587282634673E-3</v>
      </c>
      <c r="BH17" s="8">
        <f>((AD17/$N$15)*1000000)/$N$7</f>
        <v>1.7288758512939643E-3</v>
      </c>
      <c r="BI17" s="8">
        <f>((AE17/$N$15)*1000000)/$O$7</f>
        <v>1.5535981152180786E-3</v>
      </c>
    </row>
    <row r="18" spans="2:61">
      <c r="F18" s="3" t="s">
        <v>5</v>
      </c>
      <c r="G18" s="2">
        <v>0</v>
      </c>
      <c r="H18" s="2">
        <v>0</v>
      </c>
      <c r="I18" s="2">
        <v>51</v>
      </c>
      <c r="L18" s="44" t="s">
        <v>25</v>
      </c>
      <c r="M18" s="45"/>
      <c r="N18" s="45"/>
      <c r="O18" s="46"/>
      <c r="R18" s="3" t="s">
        <v>4</v>
      </c>
      <c r="S18" s="2" t="s">
        <v>93</v>
      </c>
      <c r="T18" s="2">
        <f>'Ida + Regreso'!AI19</f>
        <v>1.6600000000000001</v>
      </c>
      <c r="U18" s="2">
        <f>'Ida + Regreso'!AJ19</f>
        <v>5.2199999999999989</v>
      </c>
      <c r="W18" s="3" t="s">
        <v>4</v>
      </c>
      <c r="X18" s="2" t="s">
        <v>93</v>
      </c>
      <c r="Y18" s="2">
        <f>'Ida + Regreso'!AN19</f>
        <v>0.85</v>
      </c>
      <c r="Z18" s="2">
        <f>'Ida + Regreso'!AO19</f>
        <v>2.3600000000000003</v>
      </c>
      <c r="AB18" s="3" t="s">
        <v>4</v>
      </c>
      <c r="AC18" s="2" t="s">
        <v>93</v>
      </c>
      <c r="AD18" s="2">
        <f>'Ida + Regreso'!AS19</f>
        <v>6.0000000000000001E-3</v>
      </c>
      <c r="AE18" s="2">
        <f>'Ida + Regreso'!AT19</f>
        <v>3.6000000000000004E-2</v>
      </c>
      <c r="AG18" s="3" t="s">
        <v>4</v>
      </c>
      <c r="AH18" s="2" t="s">
        <v>93</v>
      </c>
      <c r="AI18" s="8">
        <f>T18/$N$8</f>
        <v>3.3877551020408167E-2</v>
      </c>
      <c r="AJ18" s="8">
        <f>U18/$O$8</f>
        <v>3.8382352941176465E-2</v>
      </c>
      <c r="AL18" s="3" t="s">
        <v>4</v>
      </c>
      <c r="AM18" s="2" t="s">
        <v>93</v>
      </c>
      <c r="AN18" s="8">
        <f>Y18/$N$8</f>
        <v>1.7346938775510204E-2</v>
      </c>
      <c r="AO18" s="8">
        <f>Z18/$O$8</f>
        <v>1.7352941176470592E-2</v>
      </c>
      <c r="AQ18" s="3" t="s">
        <v>4</v>
      </c>
      <c r="AR18" s="2" t="s">
        <v>93</v>
      </c>
      <c r="AS18" s="8">
        <f>AD18/$N$8</f>
        <v>1.2244897959183673E-4</v>
      </c>
      <c r="AT18" s="8">
        <f>AE18/$O$8</f>
        <v>2.6470588235294121E-4</v>
      </c>
      <c r="AV18" s="3" t="s">
        <v>4</v>
      </c>
      <c r="AW18" s="8" t="s">
        <v>93</v>
      </c>
      <c r="AX18" s="8">
        <f>((T18/$N$15)*1000000)/$N$8</f>
        <v>0.54386502727294106</v>
      </c>
      <c r="AY18" s="8">
        <f>((U18/$N$15)*1000000)/$O$8</f>
        <v>0.61618442893281722</v>
      </c>
      <c r="BA18" s="3" t="s">
        <v>4</v>
      </c>
      <c r="BB18" s="8" t="s">
        <v>93</v>
      </c>
      <c r="BC18" s="8">
        <f>((Y18/$N$15)*1000000)/$N$8</f>
        <v>0.27848510432650592</v>
      </c>
      <c r="BD18" s="8">
        <f>((Z18/$N$15)*1000000)/$O$8</f>
        <v>0.27858146595430056</v>
      </c>
      <c r="BF18" s="3" t="s">
        <v>4</v>
      </c>
      <c r="BG18" s="8" t="s">
        <v>93</v>
      </c>
      <c r="BH18" s="8">
        <f>((AD18/$N$15)*1000000)/$N$8</f>
        <v>1.9657772070106297E-3</v>
      </c>
      <c r="BI18" s="8">
        <f>((AE18/$N$15)*1000000)/$O$8</f>
        <v>4.2495477857435677E-3</v>
      </c>
    </row>
    <row r="19" spans="2:61">
      <c r="I19" s="7"/>
      <c r="L19" s="3"/>
      <c r="M19" s="3" t="s">
        <v>21</v>
      </c>
      <c r="N19" s="3" t="s">
        <v>22</v>
      </c>
      <c r="O19" s="3" t="s">
        <v>23</v>
      </c>
      <c r="R19" s="3" t="s">
        <v>5</v>
      </c>
      <c r="S19" s="2" t="s">
        <v>93</v>
      </c>
      <c r="T19" s="2" t="str">
        <f>'Ida + Regreso'!AI20</f>
        <v>NA</v>
      </c>
      <c r="U19" s="2">
        <f>'Ida + Regreso'!AJ20</f>
        <v>3.29</v>
      </c>
      <c r="W19" s="3" t="s">
        <v>5</v>
      </c>
      <c r="X19" s="2" t="s">
        <v>93</v>
      </c>
      <c r="Y19" s="2" t="str">
        <f>'Ida + Regreso'!AN20</f>
        <v>NA</v>
      </c>
      <c r="Z19" s="2">
        <f>'Ida + Regreso'!AO20</f>
        <v>1.55</v>
      </c>
      <c r="AB19" s="3" t="s">
        <v>5</v>
      </c>
      <c r="AC19" s="2" t="s">
        <v>93</v>
      </c>
      <c r="AD19" s="2" t="str">
        <f>'Ida + Regreso'!AS20</f>
        <v>NA</v>
      </c>
      <c r="AE19" s="2">
        <f>'Ida + Regreso'!AT20</f>
        <v>3.3000000000000002E-2</v>
      </c>
      <c r="AG19" s="3" t="s">
        <v>5</v>
      </c>
      <c r="AH19" s="2" t="s">
        <v>93</v>
      </c>
      <c r="AI19" s="2" t="s">
        <v>93</v>
      </c>
      <c r="AJ19" s="8">
        <f>U19/$O$9</f>
        <v>3.3917525773195879E-2</v>
      </c>
      <c r="AL19" s="3" t="s">
        <v>5</v>
      </c>
      <c r="AM19" s="2" t="s">
        <v>93</v>
      </c>
      <c r="AN19" s="2" t="s">
        <v>93</v>
      </c>
      <c r="AO19" s="8">
        <f>Z19/$O$9</f>
        <v>1.5979381443298968E-2</v>
      </c>
      <c r="AQ19" s="3" t="s">
        <v>5</v>
      </c>
      <c r="AR19" s="2" t="s">
        <v>93</v>
      </c>
      <c r="AS19" s="2" t="s">
        <v>93</v>
      </c>
      <c r="AT19" s="8">
        <f>AE19/$O$9</f>
        <v>3.4020618556701034E-4</v>
      </c>
      <c r="AV19" s="3" t="s">
        <v>5</v>
      </c>
      <c r="AW19" s="8" t="s">
        <v>93</v>
      </c>
      <c r="AX19" s="8" t="s">
        <v>93</v>
      </c>
      <c r="AY19" s="8">
        <f>((U19/$N$15)*1000000)/$O$9</f>
        <v>0.54450677584567642</v>
      </c>
      <c r="BA19" s="3" t="s">
        <v>5</v>
      </c>
      <c r="BB19" s="8" t="s">
        <v>93</v>
      </c>
      <c r="BC19" s="8" t="s">
        <v>93</v>
      </c>
      <c r="BD19" s="8">
        <f>((Z19/$N$15)*1000000)/$O$9</f>
        <v>0.25653054789082019</v>
      </c>
      <c r="BF19" s="3" t="s">
        <v>5</v>
      </c>
      <c r="BG19" s="8" t="s">
        <v>93</v>
      </c>
      <c r="BH19" s="8" t="s">
        <v>93</v>
      </c>
      <c r="BI19" s="8">
        <f>((AE19/$N$15)*1000000)/$O$9</f>
        <v>5.4616181163852041E-3</v>
      </c>
    </row>
    <row r="20" spans="2:61">
      <c r="F20" s="39" t="s">
        <v>12</v>
      </c>
      <c r="G20" s="39"/>
      <c r="H20" s="39"/>
      <c r="I20" s="39"/>
      <c r="L20" s="3" t="s">
        <v>6</v>
      </c>
      <c r="M20" s="2">
        <f>N6</f>
        <v>125</v>
      </c>
      <c r="N20" s="9">
        <f>C12</f>
        <v>62290.364927999995</v>
      </c>
      <c r="O20" s="9">
        <f>N20*17</f>
        <v>1058936.2037759998</v>
      </c>
      <c r="R20" s="4" t="s">
        <v>8</v>
      </c>
      <c r="S20" s="2">
        <f>SUM(S16:S19)</f>
        <v>16.930000000000003</v>
      </c>
      <c r="T20" s="2">
        <f>SUM(T16:T19)</f>
        <v>19.55</v>
      </c>
      <c r="U20" s="2">
        <f>SUM(U16:U19)</f>
        <v>10.239999999999998</v>
      </c>
      <c r="W20" s="4" t="s">
        <v>8</v>
      </c>
      <c r="X20" s="2">
        <f>SUM(X16:X19)</f>
        <v>9.01</v>
      </c>
      <c r="Y20" s="2">
        <f>SUM(Y16:Y19)</f>
        <v>9.7399999999999984</v>
      </c>
      <c r="Z20" s="2">
        <f>SUM(Z16:Z19)</f>
        <v>4.88</v>
      </c>
      <c r="AB20" s="4" t="s">
        <v>8</v>
      </c>
      <c r="AC20" s="2">
        <f>SUM(AC16:AC19)</f>
        <v>6.6000000000000003E-2</v>
      </c>
      <c r="AD20" s="2">
        <f>SUM(AD16:AD19)</f>
        <v>4.9000000000000002E-2</v>
      </c>
      <c r="AE20" s="2">
        <f>SUM(AE16:AE19)</f>
        <v>7.2000000000000008E-2</v>
      </c>
      <c r="AG20" s="4" t="s">
        <v>8</v>
      </c>
      <c r="AH20" s="8">
        <f>SUM(AH16:AH19)</f>
        <v>0.16100530222693535</v>
      </c>
      <c r="AI20" s="8">
        <f>SUM(AI16:AI19)</f>
        <v>0.20084985871271588</v>
      </c>
      <c r="AJ20" s="8">
        <f>SUM(AJ16:AJ19)</f>
        <v>0.12810633032727556</v>
      </c>
      <c r="AL20" s="4" t="s">
        <v>8</v>
      </c>
      <c r="AM20" s="8">
        <f>SUM(AM16:AM19)</f>
        <v>8.7411452810180285E-2</v>
      </c>
      <c r="AN20" s="8">
        <f>SUM(AN16:AN19)</f>
        <v>0.10338386185243327</v>
      </c>
      <c r="AO20" s="8">
        <f>SUM(AO16:AO19)</f>
        <v>6.4622645200414719E-2</v>
      </c>
      <c r="AQ20" s="4" t="s">
        <v>8</v>
      </c>
      <c r="AR20" s="8">
        <f>SUM(AR16:AR19)</f>
        <v>6.7889713679745501E-4</v>
      </c>
      <c r="AS20" s="8">
        <f>SUM(AS16:AS19)</f>
        <v>5.1814128728414446E-4</v>
      </c>
      <c r="AT20" s="8">
        <f>SUM(AT16:AT19)</f>
        <v>7.0168626146833871E-4</v>
      </c>
      <c r="AV20" s="4" t="s">
        <v>8</v>
      </c>
      <c r="AW20" s="8">
        <f>SUM(AW16:AW19)</f>
        <v>2.5847545188254664</v>
      </c>
      <c r="AX20" s="8">
        <f>SUM(AX16:AX19)</f>
        <v>3.2244129400248918</v>
      </c>
      <c r="AY20" s="8">
        <f>SUM(AY16:AY19)</f>
        <v>2.0565994512209187</v>
      </c>
      <c r="BA20" s="4" t="s">
        <v>8</v>
      </c>
      <c r="BB20" s="8">
        <f>SUM(BB16:BB19)</f>
        <v>1.4032901061218244</v>
      </c>
      <c r="BC20" s="8">
        <f>SUM(BC16:BC19)</f>
        <v>1.6597087201517009</v>
      </c>
      <c r="BD20" s="8">
        <f>SUM(BD16:BD19)</f>
        <v>1.0374420710989662</v>
      </c>
      <c r="BF20" s="4" t="s">
        <v>8</v>
      </c>
      <c r="BG20" s="8">
        <f>SUM(BG16:BG19)</f>
        <v>1.0898910892273253E-2</v>
      </c>
      <c r="BH20" s="8">
        <f>SUM(BH16:BH19)</f>
        <v>8.3181610491935964E-3</v>
      </c>
      <c r="BI20" s="8">
        <f>SUM(BI16:BI19)</f>
        <v>1.126476401734685E-2</v>
      </c>
    </row>
    <row r="21" spans="2:61">
      <c r="F21" s="3"/>
      <c r="G21" s="3">
        <v>2000</v>
      </c>
      <c r="H21" s="3">
        <v>2007</v>
      </c>
      <c r="I21" s="3">
        <v>2015</v>
      </c>
      <c r="L21" s="3" t="s">
        <v>3</v>
      </c>
      <c r="M21" s="2">
        <f>N7</f>
        <v>65</v>
      </c>
      <c r="N21" s="9">
        <f>C12</f>
        <v>62290.364927999995</v>
      </c>
      <c r="O21" s="9">
        <f>N21*7</f>
        <v>436032.55449599994</v>
      </c>
    </row>
    <row r="22" spans="2:61">
      <c r="F22" s="3" t="s">
        <v>6</v>
      </c>
      <c r="G22" s="2">
        <v>41</v>
      </c>
      <c r="H22" s="2">
        <v>41</v>
      </c>
      <c r="I22" s="2">
        <v>0</v>
      </c>
      <c r="L22" s="3" t="s">
        <v>4</v>
      </c>
      <c r="M22" s="2">
        <f>N8</f>
        <v>49</v>
      </c>
      <c r="N22" s="9">
        <f>C12</f>
        <v>62290.364927999995</v>
      </c>
      <c r="O22" s="9">
        <f>N22*1</f>
        <v>62290.364927999995</v>
      </c>
      <c r="R22" s="44" t="s">
        <v>40</v>
      </c>
      <c r="S22" s="45"/>
      <c r="T22" s="45"/>
      <c r="U22" s="46"/>
      <c r="W22" s="44" t="s">
        <v>48</v>
      </c>
      <c r="X22" s="45"/>
      <c r="Y22" s="45"/>
      <c r="Z22" s="46"/>
      <c r="AB22" s="44" t="s">
        <v>59</v>
      </c>
      <c r="AC22" s="45"/>
      <c r="AD22" s="45"/>
      <c r="AE22" s="46"/>
      <c r="AG22" s="44" t="s">
        <v>40</v>
      </c>
      <c r="AH22" s="45"/>
      <c r="AI22" s="45"/>
      <c r="AJ22" s="46"/>
      <c r="AL22" s="44" t="s">
        <v>48</v>
      </c>
      <c r="AM22" s="45"/>
      <c r="AN22" s="45"/>
      <c r="AO22" s="46"/>
      <c r="AQ22" s="44" t="s">
        <v>59</v>
      </c>
      <c r="AR22" s="45"/>
      <c r="AS22" s="45"/>
      <c r="AT22" s="46"/>
      <c r="AV22" s="44" t="s">
        <v>111</v>
      </c>
      <c r="AW22" s="45"/>
      <c r="AX22" s="45"/>
      <c r="AY22" s="46"/>
      <c r="BA22" s="44" t="s">
        <v>120</v>
      </c>
      <c r="BB22" s="45"/>
      <c r="BC22" s="45"/>
      <c r="BD22" s="46"/>
      <c r="BF22" s="44" t="s">
        <v>127</v>
      </c>
      <c r="BG22" s="45"/>
      <c r="BH22" s="45"/>
      <c r="BI22" s="46"/>
    </row>
    <row r="23" spans="2:61">
      <c r="F23" s="3" t="s">
        <v>3</v>
      </c>
      <c r="G23" s="2">
        <v>9</v>
      </c>
      <c r="H23" s="2">
        <v>9</v>
      </c>
      <c r="I23" s="2">
        <v>31</v>
      </c>
      <c r="R23" s="3"/>
      <c r="S23" s="3">
        <v>2000</v>
      </c>
      <c r="T23" s="3">
        <v>2007</v>
      </c>
      <c r="U23" s="3">
        <v>2015</v>
      </c>
      <c r="W23" s="3"/>
      <c r="X23" s="3">
        <v>2000</v>
      </c>
      <c r="Y23" s="3">
        <v>2007</v>
      </c>
      <c r="Z23" s="3">
        <v>2015</v>
      </c>
      <c r="AB23" s="3"/>
      <c r="AC23" s="3">
        <v>2000</v>
      </c>
      <c r="AD23" s="3">
        <v>2007</v>
      </c>
      <c r="AE23" s="3">
        <v>2015</v>
      </c>
      <c r="AG23" s="3"/>
      <c r="AH23" s="3">
        <v>2000</v>
      </c>
      <c r="AI23" s="3">
        <v>2007</v>
      </c>
      <c r="AJ23" s="3">
        <v>2015</v>
      </c>
      <c r="AL23" s="3"/>
      <c r="AM23" s="3">
        <v>2000</v>
      </c>
      <c r="AN23" s="3">
        <v>2007</v>
      </c>
      <c r="AO23" s="3">
        <v>2015</v>
      </c>
      <c r="AQ23" s="3"/>
      <c r="AR23" s="3">
        <v>2000</v>
      </c>
      <c r="AS23" s="3">
        <v>2007</v>
      </c>
      <c r="AT23" s="3">
        <v>2015</v>
      </c>
      <c r="AV23" s="3"/>
      <c r="AW23" s="3">
        <v>2000</v>
      </c>
      <c r="AX23" s="3">
        <v>2007</v>
      </c>
      <c r="AY23" s="3">
        <v>2015</v>
      </c>
      <c r="BA23" s="3"/>
      <c r="BB23" s="3">
        <v>2000</v>
      </c>
      <c r="BC23" s="3">
        <v>2007</v>
      </c>
      <c r="BD23" s="3">
        <v>2015</v>
      </c>
      <c r="BF23" s="3"/>
      <c r="BG23" s="3">
        <v>2000</v>
      </c>
      <c r="BH23" s="3">
        <v>2007</v>
      </c>
      <c r="BI23" s="3">
        <v>2015</v>
      </c>
    </row>
    <row r="24" spans="2:61">
      <c r="F24" s="3" t="s">
        <v>4</v>
      </c>
      <c r="G24" s="2">
        <v>0</v>
      </c>
      <c r="H24" s="2">
        <v>8</v>
      </c>
      <c r="I24" s="2">
        <v>23</v>
      </c>
      <c r="L24" s="44" t="s">
        <v>26</v>
      </c>
      <c r="M24" s="45"/>
      <c r="N24" s="45"/>
      <c r="O24" s="46"/>
      <c r="R24" s="3" t="s">
        <v>6</v>
      </c>
      <c r="S24" s="2">
        <f>'Ida + Regreso'!AH25</f>
        <v>11.73</v>
      </c>
      <c r="T24" s="2">
        <f>'Ida + Regreso'!AI25</f>
        <v>13.29</v>
      </c>
      <c r="U24" s="2" t="s">
        <v>93</v>
      </c>
      <c r="W24" s="3" t="s">
        <v>6</v>
      </c>
      <c r="X24" s="2">
        <f>'Ida + Regreso'!AM25</f>
        <v>6.76</v>
      </c>
      <c r="Y24" s="2">
        <f>'Ida + Regreso'!AN25</f>
        <v>7.25</v>
      </c>
      <c r="Z24" s="2" t="s">
        <v>93</v>
      </c>
      <c r="AB24" s="3" t="s">
        <v>6</v>
      </c>
      <c r="AC24" s="2">
        <f>'Ida + Regreso'!AR25</f>
        <v>10.100000000000001</v>
      </c>
      <c r="AD24" s="2">
        <f>'Ida + Regreso'!AS25</f>
        <v>10.99</v>
      </c>
      <c r="AE24" s="2" t="s">
        <v>93</v>
      </c>
      <c r="AG24" s="3" t="s">
        <v>6</v>
      </c>
      <c r="AH24" s="8">
        <f>S24/$M$6</f>
        <v>0.10200000000000001</v>
      </c>
      <c r="AI24" s="8">
        <f>T24/$N$6</f>
        <v>0.10632</v>
      </c>
      <c r="AJ24" s="2" t="s">
        <v>93</v>
      </c>
      <c r="AL24" s="3" t="s">
        <v>6</v>
      </c>
      <c r="AM24" s="8">
        <f>X24/$M$6</f>
        <v>5.8782608695652175E-2</v>
      </c>
      <c r="AN24" s="8">
        <f>Y24/$N$6</f>
        <v>5.8000000000000003E-2</v>
      </c>
      <c r="AO24" s="2" t="s">
        <v>93</v>
      </c>
      <c r="AQ24" s="3" t="s">
        <v>6</v>
      </c>
      <c r="AR24" s="8">
        <f>AC24/$M$6</f>
        <v>8.7826086956521748E-2</v>
      </c>
      <c r="AS24" s="8">
        <f>AD24/$N$6</f>
        <v>8.7919999999999998E-2</v>
      </c>
      <c r="AT24" s="2" t="s">
        <v>93</v>
      </c>
      <c r="AV24" s="3" t="s">
        <v>6</v>
      </c>
      <c r="AW24" s="8">
        <f>((S24/$N$15)*1000000)/$M$6</f>
        <v>1.637492413439855</v>
      </c>
      <c r="AX24" s="8">
        <f>((T24/$N$15)*1000000)/$N$6</f>
        <v>1.7068450333031897</v>
      </c>
      <c r="AY24" s="8" t="s">
        <v>93</v>
      </c>
      <c r="BA24" s="3" t="s">
        <v>6</v>
      </c>
      <c r="BB24" s="8">
        <f>((X24/$N$15)*1000000)/$M$6</f>
        <v>0.94368701746405959</v>
      </c>
      <c r="BC24" s="8">
        <f>((Y24/$N$15)*1000000)/$N$6</f>
        <v>0.93112313705403504</v>
      </c>
      <c r="BD24" s="8" t="s">
        <v>93</v>
      </c>
      <c r="BF24" s="3" t="s">
        <v>6</v>
      </c>
      <c r="BG24" s="8">
        <f>((AC24/$N$15)*1000000)/$M$6</f>
        <v>1.4099465793471897</v>
      </c>
      <c r="BH24" s="8">
        <f>((AD24/$N$15)*1000000)/$N$6</f>
        <v>1.4114542449963925</v>
      </c>
      <c r="BI24" s="8" t="s">
        <v>93</v>
      </c>
    </row>
    <row r="25" spans="2:61">
      <c r="F25" s="3" t="s">
        <v>5</v>
      </c>
      <c r="G25" s="2">
        <v>0</v>
      </c>
      <c r="H25" s="2">
        <v>0</v>
      </c>
      <c r="I25" s="2">
        <v>11</v>
      </c>
      <c r="L25" s="3"/>
      <c r="M25" s="3" t="s">
        <v>21</v>
      </c>
      <c r="N25" s="3" t="s">
        <v>22</v>
      </c>
      <c r="O25" s="3" t="s">
        <v>23</v>
      </c>
      <c r="R25" s="3" t="s">
        <v>3</v>
      </c>
      <c r="S25" s="2">
        <f>'Ida + Regreso'!AH26</f>
        <v>3.05</v>
      </c>
      <c r="T25" s="2">
        <f>'Ida + Regreso'!AI26</f>
        <v>2.5300000000000002</v>
      </c>
      <c r="U25" s="2">
        <f>'Ida + Regreso'!AJ26</f>
        <v>1.4100000000000001</v>
      </c>
      <c r="W25" s="3" t="s">
        <v>3</v>
      </c>
      <c r="X25" s="2">
        <f>'Ida + Regreso'!AM26</f>
        <v>2.84</v>
      </c>
      <c r="Y25" s="2">
        <f>'Ida + Regreso'!AN26</f>
        <v>2.2199999999999998</v>
      </c>
      <c r="Z25" s="2">
        <f>'Ida + Regreso'!AO26</f>
        <v>1.06</v>
      </c>
      <c r="AB25" s="3" t="s">
        <v>3</v>
      </c>
      <c r="AC25" s="2">
        <f>'Ida + Regreso'!AR26</f>
        <v>7.21</v>
      </c>
      <c r="AD25" s="2">
        <f>'Ida + Regreso'!AS26</f>
        <v>5.72</v>
      </c>
      <c r="AE25" s="2">
        <f>'Ida + Regreso'!AT26</f>
        <v>2.74</v>
      </c>
      <c r="AG25" s="3" t="s">
        <v>3</v>
      </c>
      <c r="AH25" s="8">
        <f>S25/$M$7</f>
        <v>3.7195121951219511E-2</v>
      </c>
      <c r="AI25" s="8">
        <f>T25/$N$7</f>
        <v>3.8923076923076928E-2</v>
      </c>
      <c r="AJ25" s="8">
        <f>U25/$O$7</f>
        <v>4.5483870967741938E-2</v>
      </c>
      <c r="AL25" s="3" t="s">
        <v>3</v>
      </c>
      <c r="AM25" s="8">
        <f>X25/$M$7</f>
        <v>3.4634146341463411E-2</v>
      </c>
      <c r="AN25" s="8">
        <f>Y25/$N$7</f>
        <v>3.4153846153846153E-2</v>
      </c>
      <c r="AO25" s="8">
        <f>Z25/$O$7</f>
        <v>3.4193548387096775E-2</v>
      </c>
      <c r="AQ25" s="3" t="s">
        <v>3</v>
      </c>
      <c r="AR25" s="8">
        <f>AC25/$M$7</f>
        <v>8.7926829268292678E-2</v>
      </c>
      <c r="AS25" s="8">
        <f>AD25/$N$7</f>
        <v>8.7999999999999995E-2</v>
      </c>
      <c r="AT25" s="8">
        <f>AE25/$O$7</f>
        <v>8.8387096774193555E-2</v>
      </c>
      <c r="AV25" s="3" t="s">
        <v>3</v>
      </c>
      <c r="AW25" s="8">
        <f>((S25/$N$15)*1000000)/$M$7</f>
        <v>0.59712480404011914</v>
      </c>
      <c r="AX25" s="8">
        <f>((T25/$N$15)*1000000)/$N$7</f>
        <v>0.62486512911053294</v>
      </c>
      <c r="AY25" s="8">
        <f>((U25/$N$15)*1000000)/$O$7</f>
        <v>0.73019111415249704</v>
      </c>
      <c r="BA25" s="3" t="s">
        <v>3</v>
      </c>
      <c r="BB25" s="8">
        <f>((X25/$N$15)*1000000)/$M$7</f>
        <v>0.55601129294227492</v>
      </c>
      <c r="BC25" s="8">
        <f>((Y25/$N$15)*1000000)/$N$7</f>
        <v>0.54830062712465721</v>
      </c>
      <c r="BD25" s="8">
        <f>((Z25/$N$15)*1000000)/$O$7</f>
        <v>0.54893800071038779</v>
      </c>
      <c r="BF25" s="3" t="s">
        <v>3</v>
      </c>
      <c r="BG25" s="8">
        <f>((AC25/$N$15)*1000000)/$M$7</f>
        <v>1.4115638810259867</v>
      </c>
      <c r="BH25" s="8">
        <f>((AD25/$N$15)*1000000)/$N$7</f>
        <v>1.4127385527716392</v>
      </c>
      <c r="BI25" s="8">
        <f>((AE25/$N$15)*1000000)/$O$7</f>
        <v>1.4189529452325118</v>
      </c>
    </row>
    <row r="26" spans="2:61">
      <c r="L26" s="3" t="s">
        <v>3</v>
      </c>
      <c r="M26" s="2">
        <f>O7</f>
        <v>31</v>
      </c>
      <c r="N26" s="9">
        <f>C12</f>
        <v>62290.364927999995</v>
      </c>
      <c r="O26" s="9">
        <f>N26*15</f>
        <v>934355.4739199999</v>
      </c>
      <c r="R26" s="3" t="s">
        <v>4</v>
      </c>
      <c r="S26" s="2" t="s">
        <v>93</v>
      </c>
      <c r="T26" s="2">
        <f>'Ida + Regreso'!AI27</f>
        <v>1.31</v>
      </c>
      <c r="U26" s="2">
        <f>'Ida + Regreso'!AJ27</f>
        <v>4.2700000000000005</v>
      </c>
      <c r="W26" s="3" t="s">
        <v>4</v>
      </c>
      <c r="X26" s="2" t="s">
        <v>93</v>
      </c>
      <c r="Y26" s="2">
        <f>'Ida + Regreso'!AN27</f>
        <v>1.01</v>
      </c>
      <c r="Z26" s="2">
        <f>'Ida + Regreso'!AO27</f>
        <v>2.7800000000000002</v>
      </c>
      <c r="AB26" s="3" t="s">
        <v>4</v>
      </c>
      <c r="AC26" s="2" t="s">
        <v>93</v>
      </c>
      <c r="AD26" s="2">
        <f>'Ida + Regreso'!AS27</f>
        <v>4.32</v>
      </c>
      <c r="AE26" s="2">
        <f>'Ida + Regreso'!AT27</f>
        <v>11.95</v>
      </c>
      <c r="AG26" s="3" t="s">
        <v>4</v>
      </c>
      <c r="AH26" s="2" t="s">
        <v>93</v>
      </c>
      <c r="AI26" s="8">
        <f>T26/$N$8</f>
        <v>2.6734693877551022E-2</v>
      </c>
      <c r="AJ26" s="8">
        <f>U26/$O$8</f>
        <v>3.1397058823529417E-2</v>
      </c>
      <c r="AL26" s="3" t="s">
        <v>4</v>
      </c>
      <c r="AM26" s="2" t="s">
        <v>93</v>
      </c>
      <c r="AN26" s="8">
        <f>Y26/$N$8</f>
        <v>2.0612244897959184E-2</v>
      </c>
      <c r="AO26" s="8">
        <f>Z26/$O$8</f>
        <v>2.0441176470588237E-2</v>
      </c>
      <c r="AQ26" s="3" t="s">
        <v>4</v>
      </c>
      <c r="AR26" s="2" t="s">
        <v>93</v>
      </c>
      <c r="AS26" s="8">
        <f>AD26/$N$8</f>
        <v>8.8163265306122451E-2</v>
      </c>
      <c r="AT26" s="8">
        <f>AE26/$O$8</f>
        <v>8.7867647058823523E-2</v>
      </c>
      <c r="AV26" s="3" t="s">
        <v>4</v>
      </c>
      <c r="AW26" s="8" t="s">
        <v>93</v>
      </c>
      <c r="AX26" s="8">
        <f>((T26/$N$15)*1000000)/$N$8</f>
        <v>0.42919469019732093</v>
      </c>
      <c r="AY26" s="8">
        <f>((U26/$N$15)*1000000)/$O$8</f>
        <v>0.50404358458680654</v>
      </c>
      <c r="BA26" s="3" t="s">
        <v>4</v>
      </c>
      <c r="BB26" s="8" t="s">
        <v>93</v>
      </c>
      <c r="BC26" s="8">
        <f>((Y26/$N$15)*1000000)/$N$8</f>
        <v>0.33090582984678935</v>
      </c>
      <c r="BD26" s="8">
        <f>((Z26/$N$15)*1000000)/$O$8</f>
        <v>0.32815952345464222</v>
      </c>
      <c r="BF26" s="3" t="s">
        <v>4</v>
      </c>
      <c r="BG26" s="8" t="s">
        <v>93</v>
      </c>
      <c r="BH26" s="8">
        <f>((AD26/$N$15)*1000000)/$N$8</f>
        <v>1.4153595890476536</v>
      </c>
      <c r="BI26" s="8">
        <f>((AE26/$N$15)*1000000)/$O$8</f>
        <v>1.4106137788787674</v>
      </c>
    </row>
    <row r="27" spans="2:61">
      <c r="L27" s="3" t="s">
        <v>4</v>
      </c>
      <c r="M27" s="2">
        <f>O8</f>
        <v>136</v>
      </c>
      <c r="N27" s="9">
        <f>C12</f>
        <v>62290.364927999995</v>
      </c>
      <c r="O27" s="9">
        <f>N27*8</f>
        <v>498322.91942399996</v>
      </c>
      <c r="R27" s="3" t="s">
        <v>5</v>
      </c>
      <c r="S27" s="2" t="s">
        <v>93</v>
      </c>
      <c r="T27" s="2" t="str">
        <f>'Ida + Regreso'!AI28</f>
        <v>NA</v>
      </c>
      <c r="U27" s="2">
        <f>'Ida + Regreso'!AJ28</f>
        <v>2.66</v>
      </c>
      <c r="W27" s="3" t="s">
        <v>5</v>
      </c>
      <c r="X27" s="2" t="s">
        <v>93</v>
      </c>
      <c r="Y27" s="2" t="str">
        <f>'Ida + Regreso'!AN28</f>
        <v>NA</v>
      </c>
      <c r="Z27" s="2">
        <f>'Ida + Regreso'!AO28</f>
        <v>1.8599999999999999</v>
      </c>
      <c r="AB27" s="3" t="s">
        <v>5</v>
      </c>
      <c r="AC27" s="2" t="s">
        <v>93</v>
      </c>
      <c r="AD27" s="2" t="str">
        <f>'Ida + Regreso'!AS28</f>
        <v>NA</v>
      </c>
      <c r="AE27" s="2">
        <f>'Ida + Regreso'!AT28</f>
        <v>8.52</v>
      </c>
      <c r="AG27" s="3" t="s">
        <v>5</v>
      </c>
      <c r="AH27" s="2" t="s">
        <v>93</v>
      </c>
      <c r="AI27" s="2" t="s">
        <v>93</v>
      </c>
      <c r="AJ27" s="8">
        <f>U27/$O$9</f>
        <v>2.7422680412371135E-2</v>
      </c>
      <c r="AL27" s="3" t="s">
        <v>5</v>
      </c>
      <c r="AM27" s="2" t="s">
        <v>93</v>
      </c>
      <c r="AN27" s="2" t="s">
        <v>93</v>
      </c>
      <c r="AO27" s="8">
        <f>Z27/$O$9</f>
        <v>1.9175257731958762E-2</v>
      </c>
      <c r="AQ27" s="3" t="s">
        <v>5</v>
      </c>
      <c r="AR27" s="2" t="s">
        <v>93</v>
      </c>
      <c r="AS27" s="2" t="s">
        <v>93</v>
      </c>
      <c r="AT27" s="8">
        <f>AE27/$O$9</f>
        <v>8.7835051546391749E-2</v>
      </c>
      <c r="AV27" s="3" t="s">
        <v>5</v>
      </c>
      <c r="AW27" s="8" t="s">
        <v>93</v>
      </c>
      <c r="AX27" s="8" t="s">
        <v>93</v>
      </c>
      <c r="AY27" s="8">
        <f>((U27/$N$15)*1000000)/$O$9</f>
        <v>0.44023952089650437</v>
      </c>
      <c r="BA27" s="3" t="s">
        <v>5</v>
      </c>
      <c r="BB27" s="8" t="s">
        <v>93</v>
      </c>
      <c r="BC27" s="8" t="s">
        <v>93</v>
      </c>
      <c r="BD27" s="8">
        <f>((Z27/$N$15)*1000000)/$O$9</f>
        <v>0.30783665746898425</v>
      </c>
      <c r="BF27" s="3" t="s">
        <v>5</v>
      </c>
      <c r="BG27" s="8" t="s">
        <v>93</v>
      </c>
      <c r="BH27" s="8" t="s">
        <v>93</v>
      </c>
      <c r="BI27" s="8">
        <f>((AE27/$N$15)*1000000)/$O$9</f>
        <v>1.4100904955030891</v>
      </c>
    </row>
    <row r="28" spans="2:61">
      <c r="L28" s="3" t="s">
        <v>5</v>
      </c>
      <c r="M28" s="2">
        <f>O9</f>
        <v>97</v>
      </c>
      <c r="N28" s="9">
        <f>C12</f>
        <v>62290.364927999995</v>
      </c>
      <c r="O28" s="9">
        <f>N28*5</f>
        <v>311451.82464000001</v>
      </c>
      <c r="R28" s="4" t="s">
        <v>8</v>
      </c>
      <c r="S28" s="2">
        <f>SUM(S24:S27)</f>
        <v>14.780000000000001</v>
      </c>
      <c r="T28" s="2">
        <f>SUM(T24:T27)</f>
        <v>17.13</v>
      </c>
      <c r="U28" s="2">
        <f>SUM(U24:U27)</f>
        <v>8.34</v>
      </c>
      <c r="W28" s="4" t="s">
        <v>8</v>
      </c>
      <c r="X28" s="2">
        <f>SUM(X24:X27)</f>
        <v>9.6</v>
      </c>
      <c r="Y28" s="2">
        <f>SUM(Y24:Y27)</f>
        <v>10.479999999999999</v>
      </c>
      <c r="Z28" s="2">
        <f>SUM(Z24:Z27)</f>
        <v>5.7</v>
      </c>
      <c r="AB28" s="4" t="s">
        <v>8</v>
      </c>
      <c r="AC28" s="2">
        <f>SUM(AC24:AC27)</f>
        <v>17.310000000000002</v>
      </c>
      <c r="AD28" s="2">
        <f>SUM(AD24:AD27)</f>
        <v>21.03</v>
      </c>
      <c r="AE28" s="2">
        <f>SUM(AE24:AE27)</f>
        <v>23.21</v>
      </c>
      <c r="AG28" s="4" t="s">
        <v>8</v>
      </c>
      <c r="AH28" s="8">
        <f>SUM(AH24:AH27)</f>
        <v>0.13919512195121952</v>
      </c>
      <c r="AI28" s="8">
        <f>SUM(AI24:AI27)</f>
        <v>0.17197777080062793</v>
      </c>
      <c r="AJ28" s="8">
        <f>SUM(AJ24:AJ27)</f>
        <v>0.10430361020364248</v>
      </c>
      <c r="AL28" s="4" t="s">
        <v>8</v>
      </c>
      <c r="AM28" s="8">
        <f>SUM(AM24:AM27)</f>
        <v>9.3416755037115579E-2</v>
      </c>
      <c r="AN28" s="8">
        <f>SUM(AN24:AN27)</f>
        <v>0.11276609105180534</v>
      </c>
      <c r="AO28" s="8">
        <f>SUM(AO24:AO27)</f>
        <v>7.3809982589643774E-2</v>
      </c>
      <c r="AQ28" s="4" t="s">
        <v>8</v>
      </c>
      <c r="AR28" s="8">
        <f>SUM(AR24:AR27)</f>
        <v>0.17575291622481443</v>
      </c>
      <c r="AS28" s="8">
        <f>SUM(AS24:AS27)</f>
        <v>0.26408326530612247</v>
      </c>
      <c r="AT28" s="8">
        <f>SUM(AT24:AT27)</f>
        <v>0.26408979537940885</v>
      </c>
      <c r="AV28" s="4" t="s">
        <v>8</v>
      </c>
      <c r="AW28" s="8">
        <f>SUM(AW24:AW27)</f>
        <v>2.2346172174799741</v>
      </c>
      <c r="AX28" s="8">
        <f>SUM(AX24:AX27)</f>
        <v>2.7609048526110436</v>
      </c>
      <c r="AY28" s="8">
        <f>SUM(AY24:AY27)</f>
        <v>1.674474219635808</v>
      </c>
      <c r="BA28" s="4" t="s">
        <v>8</v>
      </c>
      <c r="BB28" s="8">
        <f>SUM(BB24:BB27)</f>
        <v>1.4996983104063344</v>
      </c>
      <c r="BC28" s="8">
        <f>SUM(BC24:BC27)</f>
        <v>1.8103295940254815</v>
      </c>
      <c r="BD28" s="8">
        <f>SUM(BD24:BD27)</f>
        <v>1.1849341816340142</v>
      </c>
      <c r="BF28" s="4" t="s">
        <v>8</v>
      </c>
      <c r="BG28" s="8">
        <f>SUM(BG24:BG27)</f>
        <v>2.8215104603731764</v>
      </c>
      <c r="BH28" s="8">
        <f>SUM(BH24:BH27)</f>
        <v>4.239552386815685</v>
      </c>
      <c r="BI28" s="8">
        <f>SUM(BI24:BI27)</f>
        <v>4.2396572196143687</v>
      </c>
    </row>
    <row r="30" spans="2:61">
      <c r="R30" s="39" t="s">
        <v>41</v>
      </c>
      <c r="S30" s="39"/>
      <c r="T30" s="39"/>
      <c r="U30" s="39"/>
      <c r="W30" s="39" t="s">
        <v>49</v>
      </c>
      <c r="X30" s="39"/>
      <c r="Y30" s="39"/>
      <c r="Z30" s="39"/>
      <c r="AB30" s="39" t="s">
        <v>60</v>
      </c>
      <c r="AC30" s="39"/>
      <c r="AD30" s="39"/>
      <c r="AE30" s="39"/>
      <c r="AG30" s="39" t="s">
        <v>41</v>
      </c>
      <c r="AH30" s="39"/>
      <c r="AI30" s="39"/>
      <c r="AJ30" s="39"/>
      <c r="AL30" s="39" t="s">
        <v>49</v>
      </c>
      <c r="AM30" s="39"/>
      <c r="AN30" s="39"/>
      <c r="AO30" s="39"/>
      <c r="AQ30" s="39" t="s">
        <v>60</v>
      </c>
      <c r="AR30" s="39"/>
      <c r="AS30" s="39"/>
      <c r="AT30" s="39"/>
      <c r="AV30" s="39" t="s">
        <v>112</v>
      </c>
      <c r="AW30" s="39"/>
      <c r="AX30" s="39"/>
      <c r="AY30" s="39"/>
      <c r="BA30" s="39" t="s">
        <v>121</v>
      </c>
      <c r="BB30" s="39"/>
      <c r="BC30" s="39"/>
      <c r="BD30" s="39"/>
      <c r="BF30" s="39" t="s">
        <v>128</v>
      </c>
      <c r="BG30" s="39"/>
      <c r="BH30" s="39"/>
      <c r="BI30" s="39"/>
    </row>
    <row r="31" spans="2:61">
      <c r="R31" s="3"/>
      <c r="S31" s="3">
        <v>2000</v>
      </c>
      <c r="T31" s="3">
        <v>2007</v>
      </c>
      <c r="U31" s="3">
        <v>2015</v>
      </c>
      <c r="W31" s="3"/>
      <c r="X31" s="3">
        <v>2000</v>
      </c>
      <c r="Y31" s="3">
        <v>2007</v>
      </c>
      <c r="Z31" s="3">
        <v>2015</v>
      </c>
      <c r="AB31" s="3"/>
      <c r="AC31" s="3">
        <v>2000</v>
      </c>
      <c r="AD31" s="3">
        <v>2007</v>
      </c>
      <c r="AE31" s="3">
        <v>2015</v>
      </c>
      <c r="AG31" s="3"/>
      <c r="AH31" s="3">
        <v>2000</v>
      </c>
      <c r="AI31" s="3">
        <v>2007</v>
      </c>
      <c r="AJ31" s="3">
        <v>2015</v>
      </c>
      <c r="AL31" s="3"/>
      <c r="AM31" s="3">
        <v>2000</v>
      </c>
      <c r="AN31" s="3">
        <v>2007</v>
      </c>
      <c r="AO31" s="3">
        <v>2015</v>
      </c>
      <c r="AQ31" s="3"/>
      <c r="AR31" s="3">
        <v>2000</v>
      </c>
      <c r="AS31" s="3">
        <v>2007</v>
      </c>
      <c r="AT31" s="3">
        <v>2015</v>
      </c>
      <c r="AV31" s="3"/>
      <c r="AW31" s="3">
        <v>2000</v>
      </c>
      <c r="AX31" s="3">
        <v>2007</v>
      </c>
      <c r="AY31" s="3">
        <v>2015</v>
      </c>
      <c r="BA31" s="3"/>
      <c r="BB31" s="3">
        <v>2000</v>
      </c>
      <c r="BC31" s="3">
        <v>2007</v>
      </c>
      <c r="BD31" s="3">
        <v>2015</v>
      </c>
      <c r="BF31" s="3"/>
      <c r="BG31" s="3">
        <v>2000</v>
      </c>
      <c r="BH31" s="3">
        <v>2007</v>
      </c>
      <c r="BI31" s="3">
        <v>2015</v>
      </c>
    </row>
    <row r="32" spans="2:61">
      <c r="R32" s="3" t="s">
        <v>6</v>
      </c>
      <c r="S32" s="2">
        <f>'Ida + Regreso'!AH33</f>
        <v>1.24</v>
      </c>
      <c r="T32" s="2">
        <f>'Ida + Regreso'!AI33</f>
        <v>1.36</v>
      </c>
      <c r="U32" s="2" t="s">
        <v>93</v>
      </c>
      <c r="W32" s="3" t="s">
        <v>6</v>
      </c>
      <c r="X32" s="2">
        <f>'Ida + Regreso'!AM33</f>
        <v>6.09</v>
      </c>
      <c r="Y32" s="2">
        <f>'Ida + Regreso'!AN33</f>
        <v>6.5299999999999994</v>
      </c>
      <c r="Z32" s="2" t="s">
        <v>93</v>
      </c>
      <c r="AB32" s="3" t="s">
        <v>6</v>
      </c>
      <c r="AC32" s="2">
        <f>'Ida + Regreso'!AR33</f>
        <v>9.8000000000000004E-2</v>
      </c>
      <c r="AD32" s="2">
        <f>'Ida + Regreso'!AS33</f>
        <v>9.9000000000000005E-2</v>
      </c>
      <c r="AE32" s="2" t="s">
        <v>93</v>
      </c>
      <c r="AG32" s="3" t="s">
        <v>6</v>
      </c>
      <c r="AH32" s="8">
        <f>S32/$M$6</f>
        <v>1.0782608695652174E-2</v>
      </c>
      <c r="AI32" s="8">
        <f>T32/$N$6</f>
        <v>1.0880000000000001E-2</v>
      </c>
      <c r="AJ32" s="2" t="s">
        <v>93</v>
      </c>
      <c r="AL32" s="3" t="s">
        <v>6</v>
      </c>
      <c r="AM32" s="8">
        <f>X32/$M$6</f>
        <v>5.2956521739130437E-2</v>
      </c>
      <c r="AN32" s="8">
        <f>Y32/$N$6</f>
        <v>5.2239999999999995E-2</v>
      </c>
      <c r="AO32" s="2" t="s">
        <v>93</v>
      </c>
      <c r="AQ32" s="3" t="s">
        <v>6</v>
      </c>
      <c r="AR32" s="8">
        <f>AC32/$M$6</f>
        <v>8.5217391304347829E-4</v>
      </c>
      <c r="AS32" s="8">
        <f>AD32/$N$6</f>
        <v>7.9200000000000006E-4</v>
      </c>
      <c r="AT32" s="2" t="s">
        <v>93</v>
      </c>
      <c r="AV32" s="3" t="s">
        <v>6</v>
      </c>
      <c r="AW32" s="8">
        <f>((S32/$N$15)*1000000)/$M$6</f>
        <v>0.17310235231589258</v>
      </c>
      <c r="AX32" s="8">
        <f>((T32/$N$15)*1000000)/$N$6</f>
        <v>0.17466585743358454</v>
      </c>
      <c r="AY32" s="8" t="s">
        <v>93</v>
      </c>
      <c r="BA32" s="3" t="s">
        <v>6</v>
      </c>
      <c r="BB32" s="8">
        <f>((X32/$N$15)*1000000)/$M$6</f>
        <v>0.85015590774498861</v>
      </c>
      <c r="BC32" s="8">
        <f>((Y32/$N$15)*1000000)/$N$6</f>
        <v>0.83865297723625498</v>
      </c>
      <c r="BD32" s="8" t="s">
        <v>93</v>
      </c>
      <c r="BF32" s="3" t="s">
        <v>6</v>
      </c>
      <c r="BG32" s="8">
        <f>((AC32/$N$15)*1000000)/$M$6</f>
        <v>1.3680669779804415E-2</v>
      </c>
      <c r="BH32" s="8">
        <f>((AD32/$N$15)*1000000)/$N$6</f>
        <v>1.2714646974944756E-2</v>
      </c>
      <c r="BI32" s="8" t="s">
        <v>93</v>
      </c>
    </row>
    <row r="33" spans="18:61">
      <c r="R33" s="3" t="s">
        <v>3</v>
      </c>
      <c r="S33" s="2">
        <f>'Ida + Regreso'!AH34</f>
        <v>0.88000000000000012</v>
      </c>
      <c r="T33" s="2">
        <f>'Ida + Regreso'!AI34</f>
        <v>0.70000000000000007</v>
      </c>
      <c r="U33" s="2">
        <f>'Ida + Regreso'!AJ34</f>
        <v>0.34</v>
      </c>
      <c r="W33" s="3" t="s">
        <v>3</v>
      </c>
      <c r="X33" s="2">
        <f>'Ida + Regreso'!AM34</f>
        <v>2.36</v>
      </c>
      <c r="Y33" s="2">
        <f>'Ida + Regreso'!AN34</f>
        <v>1.8499999999999999</v>
      </c>
      <c r="Z33" s="2">
        <f>'Ida + Regreso'!AO34</f>
        <v>0.88</v>
      </c>
      <c r="AB33" s="3" t="s">
        <v>3</v>
      </c>
      <c r="AC33" s="2">
        <f>'Ida + Regreso'!AR34</f>
        <v>7.3000000000000009E-2</v>
      </c>
      <c r="AD33" s="2">
        <f>'Ida + Regreso'!AS34</f>
        <v>7.0000000000000007E-2</v>
      </c>
      <c r="AE33" s="2">
        <f>'Ida + Regreso'!AT34</f>
        <v>2.5000000000000001E-2</v>
      </c>
      <c r="AG33" s="3" t="s">
        <v>3</v>
      </c>
      <c r="AH33" s="8">
        <f>S33/$M$7</f>
        <v>1.0731707317073172E-2</v>
      </c>
      <c r="AI33" s="8">
        <f>T33/$N$7</f>
        <v>1.0769230769230771E-2</v>
      </c>
      <c r="AJ33" s="8">
        <f>U33/$O$7</f>
        <v>1.0967741935483872E-2</v>
      </c>
      <c r="AL33" s="3" t="s">
        <v>3</v>
      </c>
      <c r="AM33" s="8">
        <f>X33/$M$7</f>
        <v>2.8780487804878047E-2</v>
      </c>
      <c r="AN33" s="8">
        <f>Y33/$N$7</f>
        <v>2.8461538461538458E-2</v>
      </c>
      <c r="AO33" s="8">
        <f>Z33/$O$7</f>
        <v>2.838709677419355E-2</v>
      </c>
      <c r="AQ33" s="3" t="s">
        <v>3</v>
      </c>
      <c r="AR33" s="8">
        <f>AC33/$M$7</f>
        <v>8.9024390243902453E-4</v>
      </c>
      <c r="AS33" s="8">
        <f>AD33/$N$7</f>
        <v>1.0769230769230771E-3</v>
      </c>
      <c r="AT33" s="8">
        <f>AE33/$O$7</f>
        <v>8.0645161290322581E-4</v>
      </c>
      <c r="AV33" s="3" t="s">
        <v>3</v>
      </c>
      <c r="AW33" s="8">
        <f>((S33/$N$15)*1000000)/$M$7</f>
        <v>0.17228518936239509</v>
      </c>
      <c r="AX33" s="8">
        <f>((T33/$N$15)*1000000)/$N$7</f>
        <v>0.17288758512939645</v>
      </c>
      <c r="AY33" s="8">
        <f>((U33/$N$15)*1000000)/$O$7</f>
        <v>0.17607445305804892</v>
      </c>
      <c r="BA33" s="3" t="s">
        <v>3</v>
      </c>
      <c r="BB33" s="8">
        <f>((X33/$N$15)*1000000)/$M$7</f>
        <v>0.46203755329005941</v>
      </c>
      <c r="BC33" s="8">
        <f>((Y33/$N$15)*1000000)/$N$7</f>
        <v>0.4569171892705477</v>
      </c>
      <c r="BD33" s="8">
        <f>((Z33/$N$15)*1000000)/$O$7</f>
        <v>0.4557221137973031</v>
      </c>
      <c r="BF33" s="3" t="s">
        <v>3</v>
      </c>
      <c r="BG33" s="8">
        <f>((AC33/$N$15)*1000000)/$M$7</f>
        <v>1.4291839572107773E-2</v>
      </c>
      <c r="BH33" s="8">
        <f>((AD33/$N$15)*1000000)/$N$7</f>
        <v>1.7288758512939647E-2</v>
      </c>
      <c r="BI33" s="8">
        <f>((AE33/$N$15)*1000000)/$O$7</f>
        <v>1.2946650960150654E-2</v>
      </c>
    </row>
    <row r="34" spans="18:61">
      <c r="R34" s="3" t="s">
        <v>4</v>
      </c>
      <c r="S34" s="2" t="s">
        <v>93</v>
      </c>
      <c r="T34" s="2">
        <f>'Ida + Regreso'!AI35</f>
        <v>0.34</v>
      </c>
      <c r="U34" s="2">
        <f>'Ida + Regreso'!AJ35</f>
        <v>0.96</v>
      </c>
      <c r="W34" s="3" t="s">
        <v>4</v>
      </c>
      <c r="X34" s="2" t="s">
        <v>93</v>
      </c>
      <c r="Y34" s="2">
        <f>'Ida + Regreso'!AN35</f>
        <v>0.73</v>
      </c>
      <c r="Z34" s="2">
        <f>'Ida + Regreso'!AO35</f>
        <v>1.98</v>
      </c>
      <c r="AB34" s="3" t="s">
        <v>4</v>
      </c>
      <c r="AC34" s="2" t="s">
        <v>93</v>
      </c>
      <c r="AD34" s="2">
        <f>'Ida + Regreso'!AS35</f>
        <v>2.7000000000000003E-2</v>
      </c>
      <c r="AE34" s="2">
        <f>'Ida + Regreso'!AT35</f>
        <v>0.1</v>
      </c>
      <c r="AG34" s="3" t="s">
        <v>4</v>
      </c>
      <c r="AH34" s="2" t="s">
        <v>93</v>
      </c>
      <c r="AI34" s="8">
        <f>T34/$N$8</f>
        <v>6.9387755102040824E-3</v>
      </c>
      <c r="AJ34" s="8">
        <f>U34/$O$8</f>
        <v>7.0588235294117641E-3</v>
      </c>
      <c r="AL34" s="3" t="s">
        <v>4</v>
      </c>
      <c r="AM34" s="2" t="s">
        <v>93</v>
      </c>
      <c r="AN34" s="8">
        <f>Y34/$N$8</f>
        <v>1.4897959183673469E-2</v>
      </c>
      <c r="AO34" s="8">
        <f>Z34/$O$8</f>
        <v>1.4558823529411765E-2</v>
      </c>
      <c r="AQ34" s="3" t="s">
        <v>4</v>
      </c>
      <c r="AR34" s="2" t="s">
        <v>93</v>
      </c>
      <c r="AS34" s="8">
        <f>AD34/$N$8</f>
        <v>5.5102040816326539E-4</v>
      </c>
      <c r="AT34" s="8">
        <f>AE34/$O$8</f>
        <v>7.3529411764705881E-4</v>
      </c>
      <c r="AV34" s="3" t="s">
        <v>4</v>
      </c>
      <c r="AW34" s="8" t="s">
        <v>93</v>
      </c>
      <c r="AX34" s="8">
        <f>((T34/$N$15)*1000000)/$N$8</f>
        <v>0.11139404173060238</v>
      </c>
      <c r="AY34" s="8">
        <f>((U34/$N$15)*1000000)/$O$8</f>
        <v>0.11332127428649513</v>
      </c>
      <c r="BA34" s="3" t="s">
        <v>4</v>
      </c>
      <c r="BB34" s="8" t="s">
        <v>93</v>
      </c>
      <c r="BC34" s="8">
        <f>((Y34/$N$15)*1000000)/$N$8</f>
        <v>0.23916956018629335</v>
      </c>
      <c r="BD34" s="8">
        <f>((Z34/$N$15)*1000000)/$O$8</f>
        <v>0.23372512821589625</v>
      </c>
      <c r="BF34" s="3" t="s">
        <v>4</v>
      </c>
      <c r="BG34" s="8" t="s">
        <v>93</v>
      </c>
      <c r="BH34" s="8">
        <f>((AD34/$N$15)*1000000)/$N$8</f>
        <v>8.8459974315478352E-3</v>
      </c>
      <c r="BI34" s="8">
        <f>((AE34/$N$15)*1000000)/$O$8</f>
        <v>1.1804299404843245E-2</v>
      </c>
    </row>
    <row r="35" spans="18:61">
      <c r="R35" s="3" t="s">
        <v>5</v>
      </c>
      <c r="S35" s="2" t="s">
        <v>93</v>
      </c>
      <c r="T35" s="2" t="str">
        <f>'Ida + Regreso'!AI36</f>
        <v>NA</v>
      </c>
      <c r="U35" s="2">
        <f>'Ida + Regreso'!AJ36</f>
        <v>0.64</v>
      </c>
      <c r="W35" s="3" t="s">
        <v>5</v>
      </c>
      <c r="X35" s="2" t="s">
        <v>93</v>
      </c>
      <c r="Y35" s="2" t="str">
        <f>'Ida + Regreso'!AN36</f>
        <v>NA</v>
      </c>
      <c r="Z35" s="2">
        <f>'Ida + Regreso'!AO36</f>
        <v>1.3</v>
      </c>
      <c r="AB35" s="3" t="s">
        <v>5</v>
      </c>
      <c r="AC35" s="2" t="s">
        <v>93</v>
      </c>
      <c r="AD35" s="2" t="str">
        <f>'Ida + Regreso'!AS36</f>
        <v>NA</v>
      </c>
      <c r="AE35" s="2">
        <f>'Ida + Regreso'!AT36</f>
        <v>7.4999999999999997E-2</v>
      </c>
      <c r="AG35" s="3" t="s">
        <v>5</v>
      </c>
      <c r="AH35" s="2" t="s">
        <v>93</v>
      </c>
      <c r="AI35" s="2" t="s">
        <v>93</v>
      </c>
      <c r="AJ35" s="8">
        <f>U35/$O$9</f>
        <v>6.5979381443298972E-3</v>
      </c>
      <c r="AL35" s="3" t="s">
        <v>5</v>
      </c>
      <c r="AM35" s="2" t="s">
        <v>93</v>
      </c>
      <c r="AN35" s="2" t="s">
        <v>93</v>
      </c>
      <c r="AO35" s="8">
        <f>Z35/$O$9</f>
        <v>1.3402061855670104E-2</v>
      </c>
      <c r="AQ35" s="3" t="s">
        <v>5</v>
      </c>
      <c r="AR35" s="2" t="s">
        <v>93</v>
      </c>
      <c r="AS35" s="2" t="s">
        <v>93</v>
      </c>
      <c r="AT35" s="8">
        <f>AE35/$O$9</f>
        <v>7.7319587628865976E-4</v>
      </c>
      <c r="AV35" s="3" t="s">
        <v>5</v>
      </c>
      <c r="AW35" s="8" t="s">
        <v>93</v>
      </c>
      <c r="AX35" s="8" t="s">
        <v>93</v>
      </c>
      <c r="AY35" s="8">
        <f>((U35/$N$15)*1000000)/$O$9</f>
        <v>0.10592229074201608</v>
      </c>
      <c r="BA35" s="3" t="s">
        <v>5</v>
      </c>
      <c r="BB35" s="8" t="s">
        <v>93</v>
      </c>
      <c r="BC35" s="8" t="s">
        <v>93</v>
      </c>
      <c r="BD35" s="8">
        <f>((Z35/$N$15)*1000000)/$O$9</f>
        <v>0.21515465306972015</v>
      </c>
      <c r="BF35" s="3" t="s">
        <v>5</v>
      </c>
      <c r="BG35" s="8" t="s">
        <v>93</v>
      </c>
      <c r="BH35" s="8" t="s">
        <v>93</v>
      </c>
      <c r="BI35" s="8">
        <f>((AE35/$N$15)*1000000)/$O$9</f>
        <v>1.2412768446330007E-2</v>
      </c>
    </row>
    <row r="36" spans="18:61">
      <c r="R36" s="4" t="s">
        <v>8</v>
      </c>
      <c r="S36" s="2">
        <f>SUM(S32:S35)</f>
        <v>2.12</v>
      </c>
      <c r="T36" s="2">
        <f>SUM(T32:T35)</f>
        <v>2.4</v>
      </c>
      <c r="U36" s="2">
        <f>SUM(U32:U35)</f>
        <v>1.94</v>
      </c>
      <c r="W36" s="4" t="s">
        <v>8</v>
      </c>
      <c r="X36" s="2">
        <f>SUM(X32:X35)</f>
        <v>8.4499999999999993</v>
      </c>
      <c r="Y36" s="2">
        <f>SUM(Y32:Y35)</f>
        <v>9.11</v>
      </c>
      <c r="Z36" s="2">
        <f>SUM(Z32:Z35)</f>
        <v>4.16</v>
      </c>
      <c r="AB36" s="4" t="s">
        <v>8</v>
      </c>
      <c r="AC36" s="2">
        <f>SUM(AC32:AC35)</f>
        <v>0.17100000000000001</v>
      </c>
      <c r="AD36" s="2">
        <f>SUM(AD32:AD35)</f>
        <v>0.19600000000000001</v>
      </c>
      <c r="AE36" s="2">
        <f>SUM(AE32:AE35)</f>
        <v>0.2</v>
      </c>
      <c r="AG36" s="4" t="s">
        <v>8</v>
      </c>
      <c r="AH36" s="8">
        <f>SUM(AH32:AH35)</f>
        <v>2.1514316012725347E-2</v>
      </c>
      <c r="AI36" s="8">
        <f>SUM(AI32:AI35)</f>
        <v>2.8588006279434853E-2</v>
      </c>
      <c r="AJ36" s="8">
        <f>SUM(AJ32:AJ35)</f>
        <v>2.4624503609225534E-2</v>
      </c>
      <c r="AL36" s="4" t="s">
        <v>8</v>
      </c>
      <c r="AM36" s="8">
        <f>SUM(AM32:AM35)</f>
        <v>8.1737009544008477E-2</v>
      </c>
      <c r="AN36" s="8">
        <f>SUM(AN32:AN35)</f>
        <v>9.5599497645211917E-2</v>
      </c>
      <c r="AO36" s="8">
        <f>SUM(AO32:AO35)</f>
        <v>5.6347982159275417E-2</v>
      </c>
      <c r="AQ36" s="4" t="s">
        <v>8</v>
      </c>
      <c r="AR36" s="8">
        <f>SUM(AR32:AR35)</f>
        <v>1.7424178154825027E-3</v>
      </c>
      <c r="AS36" s="8">
        <f>SUM(AS32:AS35)</f>
        <v>2.4199434850863425E-3</v>
      </c>
      <c r="AT36" s="8">
        <f>SUM(AT32:AT35)</f>
        <v>2.3149416068389442E-3</v>
      </c>
      <c r="AV36" s="4" t="s">
        <v>8</v>
      </c>
      <c r="AW36" s="8">
        <f>SUM(AW32:AW35)</f>
        <v>0.34538754167828767</v>
      </c>
      <c r="AX36" s="8">
        <f>SUM(AX32:AX35)</f>
        <v>0.45894748429358334</v>
      </c>
      <c r="AY36" s="8">
        <f>SUM(AY32:AY35)</f>
        <v>0.39531801808656014</v>
      </c>
      <c r="BA36" s="4" t="s">
        <v>8</v>
      </c>
      <c r="BB36" s="8">
        <f>SUM(BB32:BB35)</f>
        <v>1.3121934610350481</v>
      </c>
      <c r="BC36" s="8">
        <f>SUM(BC32:BC35)</f>
        <v>1.534739726693096</v>
      </c>
      <c r="BD36" s="8">
        <f>SUM(BD32:BD35)</f>
        <v>0.90460189508291955</v>
      </c>
      <c r="BF36" s="4" t="s">
        <v>8</v>
      </c>
      <c r="BG36" s="8">
        <f>SUM(BG32:BG35)</f>
        <v>2.7972509351912186E-2</v>
      </c>
      <c r="BH36" s="8">
        <f>SUM(BH32:BH35)</f>
        <v>3.8849402919432237E-2</v>
      </c>
      <c r="BI36" s="8">
        <f>SUM(BI32:BI35)</f>
        <v>3.7163718811323902E-2</v>
      </c>
    </row>
    <row r="38" spans="18:61">
      <c r="R38" s="39" t="s">
        <v>42</v>
      </c>
      <c r="S38" s="39"/>
      <c r="T38" s="39"/>
      <c r="U38" s="39"/>
      <c r="W38" s="39" t="s">
        <v>50</v>
      </c>
      <c r="X38" s="39"/>
      <c r="Y38" s="39"/>
      <c r="Z38" s="39"/>
      <c r="AB38" s="39" t="s">
        <v>61</v>
      </c>
      <c r="AC38" s="39"/>
      <c r="AD38" s="39"/>
      <c r="AE38" s="39"/>
      <c r="AG38" s="39" t="s">
        <v>42</v>
      </c>
      <c r="AH38" s="39"/>
      <c r="AI38" s="39"/>
      <c r="AJ38" s="39"/>
      <c r="AL38" s="39" t="s">
        <v>50</v>
      </c>
      <c r="AM38" s="39"/>
      <c r="AN38" s="39"/>
      <c r="AO38" s="39"/>
      <c r="AQ38" s="39" t="s">
        <v>61</v>
      </c>
      <c r="AR38" s="39"/>
      <c r="AS38" s="39"/>
      <c r="AT38" s="39"/>
      <c r="AV38" s="39" t="s">
        <v>113</v>
      </c>
      <c r="AW38" s="39"/>
      <c r="AX38" s="39"/>
      <c r="AY38" s="39"/>
      <c r="BA38" s="39" t="s">
        <v>122</v>
      </c>
      <c r="BB38" s="39"/>
      <c r="BC38" s="39"/>
      <c r="BD38" s="39"/>
      <c r="BF38" s="39" t="s">
        <v>129</v>
      </c>
      <c r="BG38" s="39"/>
      <c r="BH38" s="39"/>
      <c r="BI38" s="39"/>
    </row>
    <row r="39" spans="18:61">
      <c r="R39" s="3"/>
      <c r="S39" s="3">
        <v>2000</v>
      </c>
      <c r="T39" s="3">
        <v>2007</v>
      </c>
      <c r="U39" s="3">
        <v>2015</v>
      </c>
      <c r="W39" s="3"/>
      <c r="X39" s="3">
        <v>2000</v>
      </c>
      <c r="Y39" s="3">
        <v>2007</v>
      </c>
      <c r="Z39" s="3">
        <v>2015</v>
      </c>
      <c r="AB39" s="3"/>
      <c r="AC39" s="3">
        <v>2000</v>
      </c>
      <c r="AD39" s="3">
        <v>2007</v>
      </c>
      <c r="AE39" s="3">
        <v>2015</v>
      </c>
      <c r="AG39" s="3"/>
      <c r="AH39" s="3">
        <v>2000</v>
      </c>
      <c r="AI39" s="3">
        <v>2007</v>
      </c>
      <c r="AJ39" s="3">
        <v>2015</v>
      </c>
      <c r="AL39" s="3"/>
      <c r="AM39" s="3">
        <v>2000</v>
      </c>
      <c r="AN39" s="3">
        <v>2007</v>
      </c>
      <c r="AO39" s="3">
        <v>2015</v>
      </c>
      <c r="AQ39" s="3"/>
      <c r="AR39" s="3">
        <v>2000</v>
      </c>
      <c r="AS39" s="3">
        <v>2007</v>
      </c>
      <c r="AT39" s="3">
        <v>2015</v>
      </c>
      <c r="AV39" s="3"/>
      <c r="AW39" s="3">
        <v>2000</v>
      </c>
      <c r="AX39" s="3">
        <v>2007</v>
      </c>
      <c r="AY39" s="3">
        <v>2015</v>
      </c>
      <c r="BA39" s="3"/>
      <c r="BB39" s="3">
        <v>2000</v>
      </c>
      <c r="BC39" s="3">
        <v>2007</v>
      </c>
      <c r="BD39" s="3">
        <v>2015</v>
      </c>
      <c r="BF39" s="3"/>
      <c r="BG39" s="3">
        <v>2000</v>
      </c>
      <c r="BH39" s="3">
        <v>2007</v>
      </c>
      <c r="BI39" s="3">
        <v>2015</v>
      </c>
    </row>
    <row r="40" spans="18:61">
      <c r="R40" s="3" t="s">
        <v>6</v>
      </c>
      <c r="S40" s="2">
        <f>'Ida + Regreso'!AH41</f>
        <v>135.13</v>
      </c>
      <c r="T40" s="2">
        <f>'Ida + Regreso'!AI41</f>
        <v>146.05000000000001</v>
      </c>
      <c r="U40" s="2" t="s">
        <v>93</v>
      </c>
      <c r="W40" s="3" t="s">
        <v>6</v>
      </c>
      <c r="X40" s="2">
        <f>'Ida + Regreso'!AM41</f>
        <v>3.0300000000000002</v>
      </c>
      <c r="Y40" s="2">
        <f>'Ida + Regreso'!AN41</f>
        <v>3.26</v>
      </c>
      <c r="Z40" s="2" t="s">
        <v>93</v>
      </c>
      <c r="AB40" s="3" t="s">
        <v>6</v>
      </c>
      <c r="AC40" s="2">
        <f>'Ida + Regreso'!AR41</f>
        <v>6.0000000000000001E-3</v>
      </c>
      <c r="AD40" s="2">
        <f>'Ida + Regreso'!AS41</f>
        <v>6.0000000000000001E-3</v>
      </c>
      <c r="AE40" s="2" t="s">
        <v>93</v>
      </c>
      <c r="AG40" s="3" t="s">
        <v>6</v>
      </c>
      <c r="AH40" s="8">
        <f>S40/$M$6</f>
        <v>1.1750434782608696</v>
      </c>
      <c r="AI40" s="8">
        <f>T40/$N$6</f>
        <v>1.1684000000000001</v>
      </c>
      <c r="AJ40" s="2" t="s">
        <v>93</v>
      </c>
      <c r="AL40" s="3" t="s">
        <v>6</v>
      </c>
      <c r="AM40" s="8">
        <f>X40/$M$6</f>
        <v>2.6347826086956523E-2</v>
      </c>
      <c r="AN40" s="8">
        <f>Y40/$N$6</f>
        <v>2.6079999999999999E-2</v>
      </c>
      <c r="AO40" s="2" t="s">
        <v>93</v>
      </c>
      <c r="AQ40" s="3" t="s">
        <v>6</v>
      </c>
      <c r="AR40" s="8">
        <f>AC40/$M$6</f>
        <v>5.2173913043478263E-5</v>
      </c>
      <c r="AS40" s="8">
        <f>AD40/$N$6</f>
        <v>4.8000000000000001E-5</v>
      </c>
      <c r="AT40" s="2" t="s">
        <v>93</v>
      </c>
      <c r="AV40" s="3" t="s">
        <v>6</v>
      </c>
      <c r="AW40" s="8">
        <f>((S40/$N$15)*1000000)/$M$6</f>
        <v>18.863968442295615</v>
      </c>
      <c r="AX40" s="8">
        <f>((T40/$N$15)*1000000)/$N$6</f>
        <v>18.75731505748163</v>
      </c>
      <c r="AY40" s="8" t="s">
        <v>93</v>
      </c>
      <c r="BA40" s="3" t="s">
        <v>6</v>
      </c>
      <c r="BB40" s="8">
        <f>((X40/$N$15)*1000000)/$M$6</f>
        <v>0.42298397380415692</v>
      </c>
      <c r="BC40" s="8">
        <f>((Y40/$N$15)*1000000)/$N$6</f>
        <v>0.41868433473050404</v>
      </c>
      <c r="BD40" s="8" t="s">
        <v>93</v>
      </c>
      <c r="BF40" s="3" t="s">
        <v>6</v>
      </c>
      <c r="BG40" s="8">
        <f>((AC40/$N$15)*1000000)/$M$6</f>
        <v>8.37592027334964E-4</v>
      </c>
      <c r="BH40" s="8">
        <f>((AD40/$N$15)*1000000)/$N$6</f>
        <v>7.7058466514816695E-4</v>
      </c>
      <c r="BI40" s="8" t="s">
        <v>93</v>
      </c>
    </row>
    <row r="41" spans="18:61">
      <c r="R41" s="3" t="s">
        <v>3</v>
      </c>
      <c r="S41" s="2">
        <f>'Ida + Regreso'!AH42</f>
        <v>59.690000000000005</v>
      </c>
      <c r="T41" s="2">
        <f>'Ida + Regreso'!AI42</f>
        <v>47.05</v>
      </c>
      <c r="U41" s="2">
        <f>'Ida + Regreso'!AJ42</f>
        <v>22.02</v>
      </c>
      <c r="W41" s="3" t="s">
        <v>3</v>
      </c>
      <c r="X41" s="2">
        <f>'Ida + Regreso'!AM42</f>
        <v>1.52</v>
      </c>
      <c r="Y41" s="2">
        <f>'Ida + Regreso'!AN42</f>
        <v>1.19</v>
      </c>
      <c r="Z41" s="2">
        <f>'Ida + Regreso'!AO42</f>
        <v>0.57000000000000006</v>
      </c>
      <c r="AB41" s="3" t="s">
        <v>3</v>
      </c>
      <c r="AC41" s="2">
        <f>'Ida + Regreso'!AR42</f>
        <v>4.0000000000000001E-3</v>
      </c>
      <c r="AD41" s="2">
        <f>'Ida + Regreso'!AS42</f>
        <v>2E-3</v>
      </c>
      <c r="AE41" s="2">
        <f>'Ida + Regreso'!AT42</f>
        <v>2E-3</v>
      </c>
      <c r="AG41" s="3" t="s">
        <v>3</v>
      </c>
      <c r="AH41" s="8">
        <f>S41/$M$7</f>
        <v>0.72792682926829277</v>
      </c>
      <c r="AI41" s="8">
        <f>T41/$N$7</f>
        <v>0.72384615384615381</v>
      </c>
      <c r="AJ41" s="8">
        <f>U41/$O$7</f>
        <v>0.71032258064516129</v>
      </c>
      <c r="AL41" s="3" t="s">
        <v>3</v>
      </c>
      <c r="AM41" s="8">
        <f>X41/$M$7</f>
        <v>1.8536585365853658E-2</v>
      </c>
      <c r="AN41" s="8">
        <f>Y41/$N$7</f>
        <v>1.8307692307692306E-2</v>
      </c>
      <c r="AO41" s="8">
        <f>Z41/$O$7</f>
        <v>1.8387096774193552E-2</v>
      </c>
      <c r="AQ41" s="3" t="s">
        <v>3</v>
      </c>
      <c r="AR41" s="8">
        <f>AC41/$M$7</f>
        <v>4.8780487804878051E-5</v>
      </c>
      <c r="AS41" s="8">
        <f>AD41/$N$7</f>
        <v>3.0769230769230768E-5</v>
      </c>
      <c r="AT41" s="8">
        <f>AE41/$O$7</f>
        <v>6.4516129032258067E-5</v>
      </c>
      <c r="AV41" s="3" t="s">
        <v>3</v>
      </c>
      <c r="AW41" s="8">
        <f>((S41/$N$15)*1000000)/$M$7</f>
        <v>11.686026083001545</v>
      </c>
      <c r="AX41" s="8">
        <f>((T41/$N$15)*1000000)/$N$7</f>
        <v>11.620515543340145</v>
      </c>
      <c r="AY41" s="8">
        <f>((U41/$N$15)*1000000)/$O$7</f>
        <v>11.403410165700697</v>
      </c>
      <c r="BA41" s="3" t="s">
        <v>3</v>
      </c>
      <c r="BB41" s="8">
        <f>((X41/$N$15)*1000000)/$M$7</f>
        <v>0.2975835088986824</v>
      </c>
      <c r="BC41" s="8">
        <f>((Y41/$N$15)*1000000)/$N$7</f>
        <v>0.29390889471997395</v>
      </c>
      <c r="BD41" s="8">
        <f>((Z41/$N$15)*1000000)/$O$7</f>
        <v>0.29518364189143498</v>
      </c>
      <c r="BF41" s="3" t="s">
        <v>3</v>
      </c>
      <c r="BG41" s="8">
        <f>((AC41/$N$15)*1000000)/$M$7</f>
        <v>7.8311449710179561E-4</v>
      </c>
      <c r="BH41" s="8">
        <f>((AD41/$N$15)*1000000)/$N$7</f>
        <v>4.939645289411326E-4</v>
      </c>
      <c r="BI41" s="8">
        <f>((AE41/$N$15)*1000000)/$O$7</f>
        <v>1.0357320768120523E-3</v>
      </c>
    </row>
    <row r="42" spans="18:61">
      <c r="R42" s="3" t="s">
        <v>4</v>
      </c>
      <c r="S42" s="2" t="s">
        <v>93</v>
      </c>
      <c r="T42" s="2">
        <f>'Ida + Regreso'!AI43</f>
        <v>37.53</v>
      </c>
      <c r="U42" s="2">
        <f>'Ida + Regreso'!AJ43</f>
        <v>102.24</v>
      </c>
      <c r="W42" s="3" t="s">
        <v>4</v>
      </c>
      <c r="X42" s="2" t="s">
        <v>93</v>
      </c>
      <c r="Y42" s="2">
        <f>'Ida + Regreso'!AN43</f>
        <v>0.46</v>
      </c>
      <c r="Z42" s="2">
        <f>'Ida + Regreso'!AO43</f>
        <v>1.29</v>
      </c>
      <c r="AB42" s="3" t="s">
        <v>4</v>
      </c>
      <c r="AC42" s="2" t="s">
        <v>93</v>
      </c>
      <c r="AD42" s="2">
        <f>'Ida + Regreso'!AS43</f>
        <v>0</v>
      </c>
      <c r="AE42" s="2">
        <f>'Ida + Regreso'!AT43</f>
        <v>6.0000000000000001E-3</v>
      </c>
      <c r="AG42" s="3" t="s">
        <v>4</v>
      </c>
      <c r="AH42" s="2" t="s">
        <v>93</v>
      </c>
      <c r="AI42" s="8">
        <f>T42/$N$8</f>
        <v>0.76591836734693874</v>
      </c>
      <c r="AJ42" s="8">
        <f>U42/$O$8</f>
        <v>0.75176470588235289</v>
      </c>
      <c r="AL42" s="3" t="s">
        <v>4</v>
      </c>
      <c r="AM42" s="2" t="s">
        <v>93</v>
      </c>
      <c r="AN42" s="8">
        <f>Y42/$N$8</f>
        <v>9.3877551020408161E-3</v>
      </c>
      <c r="AO42" s="8">
        <f>Z42/$O$8</f>
        <v>9.4852941176470588E-3</v>
      </c>
      <c r="AQ42" s="3" t="s">
        <v>4</v>
      </c>
      <c r="AR42" s="2" t="s">
        <v>93</v>
      </c>
      <c r="AS42" s="8">
        <f>AD42/$N$8</f>
        <v>0</v>
      </c>
      <c r="AT42" s="8">
        <f>AE42/$O$8</f>
        <v>4.4117647058823532E-5</v>
      </c>
      <c r="AV42" s="3" t="s">
        <v>4</v>
      </c>
      <c r="AW42" s="8" t="s">
        <v>93</v>
      </c>
      <c r="AX42" s="8">
        <f>((T42/$N$15)*1000000)/$N$8</f>
        <v>12.295936429851491</v>
      </c>
      <c r="AY42" s="8">
        <f>((U42/$N$15)*1000000)/$O$8</f>
        <v>12.068715711511732</v>
      </c>
      <c r="BA42" s="3" t="s">
        <v>4</v>
      </c>
      <c r="BB42" s="8" t="s">
        <v>93</v>
      </c>
      <c r="BC42" s="8">
        <f>((Y42/$N$15)*1000000)/$N$8</f>
        <v>0.15070958587081498</v>
      </c>
      <c r="BD42" s="8">
        <f>((Z42/$N$15)*1000000)/$O$8</f>
        <v>0.15227546232247785</v>
      </c>
      <c r="BF42" s="3" t="s">
        <v>4</v>
      </c>
      <c r="BG42" s="8" t="s">
        <v>93</v>
      </c>
      <c r="BH42" s="8">
        <f>((AD42/$N$15)*1000000)/$N$8</f>
        <v>0</v>
      </c>
      <c r="BI42" s="8">
        <f>((AE42/$N$15)*1000000)/$O$8</f>
        <v>7.0825796429059464E-4</v>
      </c>
    </row>
    <row r="43" spans="18:61">
      <c r="R43" s="3" t="s">
        <v>5</v>
      </c>
      <c r="S43" s="2" t="s">
        <v>93</v>
      </c>
      <c r="T43" s="2" t="str">
        <f>'Ida + Regreso'!AI44</f>
        <v>NA</v>
      </c>
      <c r="U43" s="2">
        <f>'Ida + Regreso'!AJ44</f>
        <v>63.48</v>
      </c>
      <c r="W43" s="3" t="s">
        <v>5</v>
      </c>
      <c r="X43" s="2" t="s">
        <v>93</v>
      </c>
      <c r="Y43" s="2" t="str">
        <f>'Ida + Regreso'!AN44</f>
        <v>NA</v>
      </c>
      <c r="Z43" s="2">
        <f>'Ida + Regreso'!AO44</f>
        <v>0.9</v>
      </c>
      <c r="AB43" s="3" t="s">
        <v>5</v>
      </c>
      <c r="AC43" s="2" t="s">
        <v>93</v>
      </c>
      <c r="AD43" s="2" t="str">
        <f>'Ida + Regreso'!AS44</f>
        <v>NA</v>
      </c>
      <c r="AE43" s="2">
        <f>'Ida + Regreso'!AT44</f>
        <v>6.0000000000000001E-3</v>
      </c>
      <c r="AG43" s="3" t="s">
        <v>5</v>
      </c>
      <c r="AH43" s="2" t="s">
        <v>93</v>
      </c>
      <c r="AI43" s="2" t="s">
        <v>93</v>
      </c>
      <c r="AJ43" s="8">
        <f>U43/$O$9</f>
        <v>0.65443298969072161</v>
      </c>
      <c r="AL43" s="3" t="s">
        <v>5</v>
      </c>
      <c r="AM43" s="2" t="s">
        <v>93</v>
      </c>
      <c r="AN43" s="2" t="s">
        <v>93</v>
      </c>
      <c r="AO43" s="8">
        <f>Z43/$O$9</f>
        <v>9.2783505154639175E-3</v>
      </c>
      <c r="AQ43" s="3" t="s">
        <v>5</v>
      </c>
      <c r="AR43" s="2" t="s">
        <v>93</v>
      </c>
      <c r="AS43" s="2" t="s">
        <v>93</v>
      </c>
      <c r="AT43" s="8">
        <f>AE43/$O$9</f>
        <v>6.1855670103092789E-5</v>
      </c>
      <c r="AV43" s="3" t="s">
        <v>5</v>
      </c>
      <c r="AW43" s="8" t="s">
        <v>93</v>
      </c>
      <c r="AX43" s="8" t="s">
        <v>93</v>
      </c>
      <c r="AY43" s="8">
        <f>((U43/$N$15)*1000000)/$O$9</f>
        <v>10.506167212973718</v>
      </c>
      <c r="BA43" s="3" t="s">
        <v>5</v>
      </c>
      <c r="BB43" s="8" t="s">
        <v>93</v>
      </c>
      <c r="BC43" s="8" t="s">
        <v>93</v>
      </c>
      <c r="BD43" s="8">
        <f>((Z43/$N$15)*1000000)/$O$9</f>
        <v>0.14895322135596012</v>
      </c>
      <c r="BF43" s="3" t="s">
        <v>5</v>
      </c>
      <c r="BG43" s="8" t="s">
        <v>93</v>
      </c>
      <c r="BH43" s="8" t="s">
        <v>93</v>
      </c>
      <c r="BI43" s="8">
        <f>((AE43/$N$15)*1000000)/$O$9</f>
        <v>9.9302147570640067E-4</v>
      </c>
    </row>
    <row r="44" spans="18:61">
      <c r="R44" s="4" t="s">
        <v>8</v>
      </c>
      <c r="S44" s="2">
        <f>SUM(S40:S43)</f>
        <v>194.82</v>
      </c>
      <c r="T44" s="2">
        <f>SUM(T40:T43)</f>
        <v>230.63000000000002</v>
      </c>
      <c r="U44" s="2">
        <f>SUM(U40:U43)</f>
        <v>187.73999999999998</v>
      </c>
      <c r="W44" s="4" t="s">
        <v>8</v>
      </c>
      <c r="X44" s="2">
        <f>SUM(X40:X43)</f>
        <v>4.5500000000000007</v>
      </c>
      <c r="Y44" s="2">
        <f>SUM(Y40:Y43)</f>
        <v>4.9099999999999993</v>
      </c>
      <c r="Z44" s="2">
        <f>SUM(Z40:Z43)</f>
        <v>2.7600000000000002</v>
      </c>
      <c r="AB44" s="4" t="s">
        <v>8</v>
      </c>
      <c r="AC44" s="2">
        <f>SUM(AC40:AC43)</f>
        <v>0.01</v>
      </c>
      <c r="AD44" s="2">
        <f>SUM(AD40:AD43)</f>
        <v>8.0000000000000002E-3</v>
      </c>
      <c r="AE44" s="2">
        <f>SUM(AE40:AE43)</f>
        <v>1.4E-2</v>
      </c>
      <c r="AG44" s="4" t="s">
        <v>8</v>
      </c>
      <c r="AH44" s="8">
        <f>SUM(AH40:AH43)</f>
        <v>1.9029703075291624</v>
      </c>
      <c r="AI44" s="8">
        <f>SUM(AI40:AI43)</f>
        <v>2.6581645211930924</v>
      </c>
      <c r="AJ44" s="8">
        <f>SUM(AJ40:AJ43)</f>
        <v>2.1165202762182358</v>
      </c>
      <c r="AL44" s="4" t="s">
        <v>8</v>
      </c>
      <c r="AM44" s="8">
        <f>SUM(AM40:AM43)</f>
        <v>4.4884411452810177E-2</v>
      </c>
      <c r="AN44" s="8">
        <f>SUM(AN40:AN43)</f>
        <v>5.3775447409733126E-2</v>
      </c>
      <c r="AO44" s="8">
        <f>SUM(AO40:AO43)</f>
        <v>3.7150741407304531E-2</v>
      </c>
      <c r="AQ44" s="4" t="s">
        <v>8</v>
      </c>
      <c r="AR44" s="8">
        <f>SUM(AR40:AR43)</f>
        <v>1.0095440084835632E-4</v>
      </c>
      <c r="AS44" s="8">
        <f>SUM(AS40:AS43)</f>
        <v>7.8769230769230769E-5</v>
      </c>
      <c r="AT44" s="8">
        <f>SUM(AT40:AT43)</f>
        <v>1.704894461941744E-4</v>
      </c>
      <c r="AV44" s="4" t="s">
        <v>8</v>
      </c>
      <c r="AW44" s="8">
        <f>SUM(AW40:AW43)</f>
        <v>30.549994525297159</v>
      </c>
      <c r="AX44" s="8">
        <f>SUM(AX40:AX43)</f>
        <v>42.673767030673261</v>
      </c>
      <c r="AY44" s="8">
        <f>SUM(AY40:AY43)</f>
        <v>33.978293090186142</v>
      </c>
      <c r="BA44" s="4" t="s">
        <v>8</v>
      </c>
      <c r="BB44" s="8">
        <f>SUM(BB40:BB43)</f>
        <v>0.72056748270283932</v>
      </c>
      <c r="BC44" s="8">
        <f>SUM(BC40:BC43)</f>
        <v>0.86330281532129294</v>
      </c>
      <c r="BD44" s="8">
        <f>SUM(BD40:BD43)</f>
        <v>0.596412325569873</v>
      </c>
      <c r="BF44" s="4" t="s">
        <v>8</v>
      </c>
      <c r="BG44" s="8">
        <f>SUM(BG40:BG43)</f>
        <v>1.6207065244367596E-3</v>
      </c>
      <c r="BH44" s="8">
        <f>SUM(BH40:BH43)</f>
        <v>1.2645491940892995E-3</v>
      </c>
      <c r="BI44" s="8">
        <f>SUM(BI40:BI43)</f>
        <v>2.7370115168090475E-3</v>
      </c>
    </row>
    <row r="46" spans="18:61">
      <c r="R46" s="39" t="s">
        <v>43</v>
      </c>
      <c r="S46" s="39"/>
      <c r="T46" s="39"/>
      <c r="U46" s="39"/>
      <c r="W46" s="39" t="s">
        <v>51</v>
      </c>
      <c r="X46" s="39"/>
      <c r="Y46" s="39"/>
      <c r="Z46" s="39"/>
      <c r="AB46" s="39" t="s">
        <v>62</v>
      </c>
      <c r="AC46" s="39"/>
      <c r="AD46" s="39"/>
      <c r="AE46" s="39"/>
      <c r="AG46" s="39" t="s">
        <v>43</v>
      </c>
      <c r="AH46" s="39"/>
      <c r="AI46" s="39"/>
      <c r="AJ46" s="39"/>
      <c r="AL46" s="39" t="s">
        <v>51</v>
      </c>
      <c r="AM46" s="39"/>
      <c r="AN46" s="39"/>
      <c r="AO46" s="39"/>
      <c r="AQ46" s="39" t="s">
        <v>62</v>
      </c>
      <c r="AR46" s="39"/>
      <c r="AS46" s="39"/>
      <c r="AT46" s="39"/>
      <c r="AV46" s="39" t="s">
        <v>114</v>
      </c>
      <c r="AW46" s="39"/>
      <c r="AX46" s="39"/>
      <c r="AY46" s="39"/>
      <c r="BA46" s="39" t="s">
        <v>123</v>
      </c>
      <c r="BB46" s="39"/>
      <c r="BC46" s="39"/>
      <c r="BD46" s="39"/>
      <c r="BF46" s="39" t="s">
        <v>130</v>
      </c>
      <c r="BG46" s="39"/>
      <c r="BH46" s="39"/>
      <c r="BI46" s="39"/>
    </row>
    <row r="47" spans="18:61">
      <c r="R47" s="3"/>
      <c r="S47" s="3">
        <v>2000</v>
      </c>
      <c r="T47" s="3">
        <v>2007</v>
      </c>
      <c r="U47" s="3">
        <v>2015</v>
      </c>
      <c r="W47" s="3"/>
      <c r="X47" s="3">
        <v>2000</v>
      </c>
      <c r="Y47" s="3">
        <v>2007</v>
      </c>
      <c r="Z47" s="3">
        <v>2015</v>
      </c>
      <c r="AB47" s="3"/>
      <c r="AC47" s="3">
        <v>2000</v>
      </c>
      <c r="AD47" s="3">
        <v>2007</v>
      </c>
      <c r="AE47" s="3">
        <v>2015</v>
      </c>
      <c r="AG47" s="3"/>
      <c r="AH47" s="3">
        <v>2000</v>
      </c>
      <c r="AI47" s="3">
        <v>2007</v>
      </c>
      <c r="AJ47" s="3">
        <v>2015</v>
      </c>
      <c r="AL47" s="3"/>
      <c r="AM47" s="3">
        <v>2000</v>
      </c>
      <c r="AN47" s="3">
        <v>2007</v>
      </c>
      <c r="AO47" s="3">
        <v>2015</v>
      </c>
      <c r="AQ47" s="3"/>
      <c r="AR47" s="3">
        <v>2000</v>
      </c>
      <c r="AS47" s="3">
        <v>2007</v>
      </c>
      <c r="AT47" s="3">
        <v>2015</v>
      </c>
      <c r="AV47" s="3"/>
      <c r="AW47" s="3">
        <v>2000</v>
      </c>
      <c r="AX47" s="3">
        <v>2007</v>
      </c>
      <c r="AY47" s="3">
        <v>2015</v>
      </c>
      <c r="BA47" s="3"/>
      <c r="BB47" s="3">
        <v>2000</v>
      </c>
      <c r="BC47" s="3">
        <v>2007</v>
      </c>
      <c r="BD47" s="3">
        <v>2015</v>
      </c>
      <c r="BF47" s="3"/>
      <c r="BG47" s="3">
        <v>2000</v>
      </c>
      <c r="BH47" s="3">
        <v>2007</v>
      </c>
      <c r="BI47" s="3">
        <v>2015</v>
      </c>
    </row>
    <row r="48" spans="18:61">
      <c r="R48" s="3" t="s">
        <v>6</v>
      </c>
      <c r="S48" s="2">
        <f>'Ida + Regreso'!AH49</f>
        <v>120.27000000000001</v>
      </c>
      <c r="T48" s="2">
        <f>'Ida + Regreso'!AI49</f>
        <v>130</v>
      </c>
      <c r="U48" s="2" t="s">
        <v>93</v>
      </c>
      <c r="W48" s="3" t="s">
        <v>6</v>
      </c>
      <c r="X48" s="2">
        <f>'Ida + Regreso'!AM49</f>
        <v>2.4400000000000004</v>
      </c>
      <c r="Y48" s="2">
        <f>'Ida + Regreso'!AN49</f>
        <v>2.6100000000000003</v>
      </c>
      <c r="Z48" s="2" t="s">
        <v>93</v>
      </c>
      <c r="AB48" s="3" t="s">
        <v>6</v>
      </c>
      <c r="AC48" s="2">
        <f>'Ida + Regreso'!AR49</f>
        <v>8.48</v>
      </c>
      <c r="AD48" s="2">
        <f>'Ida + Regreso'!AS49</f>
        <v>9.23</v>
      </c>
      <c r="AE48" s="2" t="s">
        <v>93</v>
      </c>
      <c r="AG48" s="3" t="s">
        <v>6</v>
      </c>
      <c r="AH48" s="8">
        <f>S48/$M$6</f>
        <v>1.0458260869565219</v>
      </c>
      <c r="AI48" s="8">
        <f>T48/$N$6</f>
        <v>1.04</v>
      </c>
      <c r="AJ48" s="2" t="s">
        <v>93</v>
      </c>
      <c r="AL48" s="3" t="s">
        <v>6</v>
      </c>
      <c r="AM48" s="8">
        <f>X48/$M$6</f>
        <v>2.121739130434783E-2</v>
      </c>
      <c r="AN48" s="8">
        <f>Y48/$N$6</f>
        <v>2.0880000000000003E-2</v>
      </c>
      <c r="AO48" s="2" t="s">
        <v>93</v>
      </c>
      <c r="AQ48" s="3" t="s">
        <v>6</v>
      </c>
      <c r="AR48" s="8">
        <f>AC48/$M$6</f>
        <v>7.3739130434782613E-2</v>
      </c>
      <c r="AS48" s="8">
        <f>AD48/$N$6</f>
        <v>7.3840000000000003E-2</v>
      </c>
      <c r="AT48" s="2" t="s">
        <v>93</v>
      </c>
      <c r="AV48" s="3" t="s">
        <v>6</v>
      </c>
      <c r="AW48" s="8">
        <f>((S48/$N$15)*1000000)/$M$6</f>
        <v>16.789532187929357</v>
      </c>
      <c r="AX48" s="8">
        <f>((T48/$N$15)*1000000)/$N$6</f>
        <v>16.696001078210283</v>
      </c>
      <c r="AY48" s="8" t="s">
        <v>93</v>
      </c>
      <c r="BA48" s="3" t="s">
        <v>6</v>
      </c>
      <c r="BB48" s="8">
        <f>((X48/$N$15)*1000000)/$M$6</f>
        <v>0.34062075778288547</v>
      </c>
      <c r="BC48" s="8">
        <f>((Y48/$N$15)*1000000)/$N$6</f>
        <v>0.33520432933945266</v>
      </c>
      <c r="BD48" s="8" t="s">
        <v>93</v>
      </c>
      <c r="BF48" s="3" t="s">
        <v>6</v>
      </c>
      <c r="BG48" s="8">
        <f>((AC48/$N$15)*1000000)/$M$6</f>
        <v>1.1837967319667495</v>
      </c>
      <c r="BH48" s="8">
        <f>((AD48/$N$15)*1000000)/$N$6</f>
        <v>1.1854160765529302</v>
      </c>
      <c r="BI48" s="8" t="s">
        <v>93</v>
      </c>
    </row>
    <row r="49" spans="18:61">
      <c r="R49" s="3" t="s">
        <v>3</v>
      </c>
      <c r="S49" s="2">
        <f>'Ida + Regreso'!AH50</f>
        <v>53.129999999999995</v>
      </c>
      <c r="T49" s="2">
        <f>'Ida + Regreso'!AI50</f>
        <v>41.87</v>
      </c>
      <c r="U49" s="2">
        <f>'Ida + Regreso'!AJ50</f>
        <v>19.62</v>
      </c>
      <c r="W49" s="3" t="s">
        <v>3</v>
      </c>
      <c r="X49" s="2">
        <f>'Ida + Regreso'!AM50</f>
        <v>0.62</v>
      </c>
      <c r="Y49" s="2">
        <f>'Ida + Regreso'!AN50</f>
        <v>0.49</v>
      </c>
      <c r="Z49" s="2">
        <f>'Ida + Regreso'!AO50</f>
        <v>0.24000000000000002</v>
      </c>
      <c r="AB49" s="3" t="s">
        <v>3</v>
      </c>
      <c r="AC49" s="2">
        <f>'Ida + Regreso'!AR50</f>
        <v>5.5600000000000005</v>
      </c>
      <c r="AD49" s="2">
        <f>'Ida + Regreso'!AS50</f>
        <v>4.41</v>
      </c>
      <c r="AE49" s="2">
        <f>'Ida + Regreso'!AT50</f>
        <v>2.09</v>
      </c>
      <c r="AG49" s="3" t="s">
        <v>3</v>
      </c>
      <c r="AH49" s="8">
        <f>S49/$M$7</f>
        <v>0.64792682926829259</v>
      </c>
      <c r="AI49" s="8">
        <f>T49/$N$7</f>
        <v>0.64415384615384608</v>
      </c>
      <c r="AJ49" s="8">
        <f>U49/$O$7</f>
        <v>0.63290322580645164</v>
      </c>
      <c r="AL49" s="3" t="s">
        <v>3</v>
      </c>
      <c r="AM49" s="8">
        <f>X49/$M$7</f>
        <v>7.5609756097560973E-3</v>
      </c>
      <c r="AN49" s="8">
        <f>Y49/$N$7</f>
        <v>7.5384615384615382E-3</v>
      </c>
      <c r="AO49" s="8">
        <f>Z49/$O$7</f>
        <v>7.7419354838709686E-3</v>
      </c>
      <c r="AQ49" s="3" t="s">
        <v>3</v>
      </c>
      <c r="AR49" s="8">
        <f>AC49/$M$7</f>
        <v>6.7804878048780493E-2</v>
      </c>
      <c r="AS49" s="8">
        <f>AD49/$N$7</f>
        <v>6.7846153846153848E-2</v>
      </c>
      <c r="AT49" s="8">
        <f>AE49/$O$7</f>
        <v>6.7419354838709672E-2</v>
      </c>
      <c r="AV49" s="3" t="s">
        <v>3</v>
      </c>
      <c r="AW49" s="8">
        <f>((S49/$N$15)*1000000)/$M$7</f>
        <v>10.401718307754599</v>
      </c>
      <c r="AX49" s="8">
        <f>((T49/$N$15)*1000000)/$N$7</f>
        <v>10.341147413382613</v>
      </c>
      <c r="AY49" s="8">
        <f>((U49/$N$15)*1000000)/$O$7</f>
        <v>10.160531673526235</v>
      </c>
      <c r="BA49" s="3" t="s">
        <v>3</v>
      </c>
      <c r="BB49" s="8">
        <f>((X49/$N$15)*1000000)/$M$7</f>
        <v>0.12138274705077834</v>
      </c>
      <c r="BC49" s="8">
        <f>((Y49/$N$15)*1000000)/$N$7</f>
        <v>0.12102130959057748</v>
      </c>
      <c r="BD49" s="8">
        <f>((Z49/$N$15)*1000000)/$O$7</f>
        <v>0.1242878492174463</v>
      </c>
      <c r="BF49" s="3" t="s">
        <v>3</v>
      </c>
      <c r="BG49" s="8">
        <f>((AC49/$N$15)*1000000)/$M$7</f>
        <v>1.0885291509714963</v>
      </c>
      <c r="BH49" s="8">
        <f>((AD49/$N$15)*1000000)/$N$7</f>
        <v>1.0891917863151976</v>
      </c>
      <c r="BI49" s="8">
        <f>((AE49/$N$15)*1000000)/$O$7</f>
        <v>1.0823400202685947</v>
      </c>
    </row>
    <row r="50" spans="18:61">
      <c r="R50" s="3" t="s">
        <v>4</v>
      </c>
      <c r="S50" s="2" t="s">
        <v>93</v>
      </c>
      <c r="T50" s="2">
        <f>'Ida + Regreso'!AI51</f>
        <v>33.410000000000004</v>
      </c>
      <c r="U50" s="2">
        <f>'Ida + Regreso'!AJ51</f>
        <v>91.01</v>
      </c>
      <c r="W50" s="3" t="s">
        <v>4</v>
      </c>
      <c r="X50" s="2" t="s">
        <v>93</v>
      </c>
      <c r="Y50" s="2">
        <f>'Ida + Regreso'!AN51</f>
        <v>0.19</v>
      </c>
      <c r="Z50" s="2">
        <f>'Ida + Regreso'!AO51</f>
        <v>0.52</v>
      </c>
      <c r="AB50" s="3" t="s">
        <v>4</v>
      </c>
      <c r="AC50" s="2" t="s">
        <v>93</v>
      </c>
      <c r="AD50" s="2">
        <f>'Ida + Regreso'!AS51</f>
        <v>3.27</v>
      </c>
      <c r="AE50" s="2">
        <f>'Ida + Regreso'!AT51</f>
        <v>9.07</v>
      </c>
      <c r="AG50" s="3" t="s">
        <v>4</v>
      </c>
      <c r="AH50" s="2" t="s">
        <v>93</v>
      </c>
      <c r="AI50" s="8">
        <f>T50/$N$8</f>
        <v>0.68183673469387762</v>
      </c>
      <c r="AJ50" s="8">
        <f>U50/$O$8</f>
        <v>0.66919117647058823</v>
      </c>
      <c r="AL50" s="3" t="s">
        <v>4</v>
      </c>
      <c r="AM50" s="2" t="s">
        <v>93</v>
      </c>
      <c r="AN50" s="8">
        <f>Y50/$N$8</f>
        <v>3.8775510204081634E-3</v>
      </c>
      <c r="AO50" s="8">
        <f>Z50/$O$8</f>
        <v>3.8235294117647061E-3</v>
      </c>
      <c r="AQ50" s="3" t="s">
        <v>4</v>
      </c>
      <c r="AR50" s="2" t="s">
        <v>93</v>
      </c>
      <c r="AS50" s="8">
        <f>AD50/$N$8</f>
        <v>6.6734693877551016E-2</v>
      </c>
      <c r="AT50" s="8">
        <f>AE50/$O$8</f>
        <v>6.669117647058824E-2</v>
      </c>
      <c r="AV50" s="3" t="s">
        <v>4</v>
      </c>
      <c r="AW50" s="8" t="s">
        <v>93</v>
      </c>
      <c r="AX50" s="8">
        <f>((T50/$N$15)*1000000)/$N$8</f>
        <v>10.946102747704193</v>
      </c>
      <c r="AY50" s="8">
        <f>((U50/$N$15)*1000000)/$O$8</f>
        <v>10.743092888347837</v>
      </c>
      <c r="BA50" s="3" t="s">
        <v>4</v>
      </c>
      <c r="BB50" s="8" t="s">
        <v>93</v>
      </c>
      <c r="BC50" s="8">
        <f>((Y50/$N$15)*1000000)/$N$8</f>
        <v>6.224961155533662E-2</v>
      </c>
      <c r="BD50" s="8">
        <f>((Z50/$N$15)*1000000)/$O$8</f>
        <v>6.1382356905184877E-2</v>
      </c>
      <c r="BF50" s="3" t="s">
        <v>4</v>
      </c>
      <c r="BG50" s="8" t="s">
        <v>93</v>
      </c>
      <c r="BH50" s="8">
        <f>((AD50/$N$15)*1000000)/$N$8</f>
        <v>1.0713485778207934</v>
      </c>
      <c r="BI50" s="8">
        <f>((AE50/$N$15)*1000000)/$O$8</f>
        <v>1.0706499560192824</v>
      </c>
    </row>
    <row r="51" spans="18:61">
      <c r="R51" s="3" t="s">
        <v>5</v>
      </c>
      <c r="S51" s="2" t="s">
        <v>93</v>
      </c>
      <c r="T51" s="2" t="str">
        <f>'Ida + Regreso'!AI52</f>
        <v>NA</v>
      </c>
      <c r="U51" s="2">
        <f>'Ida + Regreso'!AJ52</f>
        <v>54.589999999999996</v>
      </c>
      <c r="W51" s="3" t="s">
        <v>5</v>
      </c>
      <c r="X51" s="2" t="s">
        <v>93</v>
      </c>
      <c r="Y51" s="2" t="str">
        <f>'Ida + Regreso'!AN52</f>
        <v>NA</v>
      </c>
      <c r="Z51" s="2">
        <f>'Ida + Regreso'!AO52</f>
        <v>0.30000000000000004</v>
      </c>
      <c r="AB51" s="3" t="s">
        <v>5</v>
      </c>
      <c r="AC51" s="2" t="s">
        <v>93</v>
      </c>
      <c r="AD51" s="2" t="str">
        <f>'Ida + Regreso'!AS52</f>
        <v>NA</v>
      </c>
      <c r="AE51" s="2">
        <f>'Ida + Regreso'!AT52</f>
        <v>6.63</v>
      </c>
      <c r="AG51" s="3" t="s">
        <v>5</v>
      </c>
      <c r="AH51" s="2" t="s">
        <v>93</v>
      </c>
      <c r="AI51" s="2" t="s">
        <v>93</v>
      </c>
      <c r="AJ51" s="8">
        <f>U51/$O$9</f>
        <v>0.56278350515463915</v>
      </c>
      <c r="AL51" s="3" t="s">
        <v>5</v>
      </c>
      <c r="AM51" s="2" t="s">
        <v>93</v>
      </c>
      <c r="AN51" s="2" t="s">
        <v>93</v>
      </c>
      <c r="AO51" s="8">
        <f>Z51/$O$9</f>
        <v>3.0927835051546395E-3</v>
      </c>
      <c r="AQ51" s="3" t="s">
        <v>5</v>
      </c>
      <c r="AR51" s="2" t="s">
        <v>93</v>
      </c>
      <c r="AS51" s="2" t="s">
        <v>93</v>
      </c>
      <c r="AT51" s="8">
        <f>AE51/$O$9</f>
        <v>6.835051546391753E-2</v>
      </c>
      <c r="AV51" s="3" t="s">
        <v>5</v>
      </c>
      <c r="AW51" s="8" t="s">
        <v>93</v>
      </c>
      <c r="AX51" s="8" t="s">
        <v>93</v>
      </c>
      <c r="AY51" s="8">
        <f>((U51/$N$15)*1000000)/$O$9</f>
        <v>9.0348403931354007</v>
      </c>
      <c r="BA51" s="3" t="s">
        <v>5</v>
      </c>
      <c r="BB51" s="8" t="s">
        <v>93</v>
      </c>
      <c r="BC51" s="8" t="s">
        <v>93</v>
      </c>
      <c r="BD51" s="8">
        <f>((Z51/$N$15)*1000000)/$O$9</f>
        <v>4.9651073785320042E-2</v>
      </c>
      <c r="BF51" s="3" t="s">
        <v>5</v>
      </c>
      <c r="BG51" s="8" t="s">
        <v>93</v>
      </c>
      <c r="BH51" s="8" t="s">
        <v>93</v>
      </c>
      <c r="BI51" s="8">
        <f>((AE51/$N$15)*1000000)/$O$9</f>
        <v>1.0972887306555728</v>
      </c>
    </row>
    <row r="52" spans="18:61">
      <c r="R52" s="4" t="s">
        <v>8</v>
      </c>
      <c r="S52" s="2">
        <f>SUM(S48:S51)</f>
        <v>173.4</v>
      </c>
      <c r="T52" s="2">
        <f>SUM(T48:T51)</f>
        <v>205.28</v>
      </c>
      <c r="U52" s="2">
        <f>SUM(U48:U51)</f>
        <v>165.22</v>
      </c>
      <c r="W52" s="4" t="s">
        <v>8</v>
      </c>
      <c r="X52" s="2">
        <f>SUM(X48:X51)</f>
        <v>3.0600000000000005</v>
      </c>
      <c r="Y52" s="2">
        <f>SUM(Y48:Y51)</f>
        <v>3.2900000000000005</v>
      </c>
      <c r="Z52" s="2">
        <f>SUM(Z48:Z51)</f>
        <v>1.06</v>
      </c>
      <c r="AB52" s="4" t="s">
        <v>8</v>
      </c>
      <c r="AC52" s="2">
        <f>SUM(AC48:AC51)</f>
        <v>14.040000000000001</v>
      </c>
      <c r="AD52" s="2">
        <f>SUM(AD48:AD51)</f>
        <v>16.91</v>
      </c>
      <c r="AE52" s="2">
        <f>SUM(AE48:AE51)</f>
        <v>17.79</v>
      </c>
      <c r="AG52" s="4" t="s">
        <v>8</v>
      </c>
      <c r="AH52" s="8">
        <f>SUM(AH48:AH51)</f>
        <v>1.6937529162248146</v>
      </c>
      <c r="AI52" s="8">
        <f>SUM(AI48:AI51)</f>
        <v>2.3659905808477237</v>
      </c>
      <c r="AJ52" s="8">
        <f>SUM(AJ48:AJ51)</f>
        <v>1.864877907431679</v>
      </c>
      <c r="AL52" s="4" t="s">
        <v>8</v>
      </c>
      <c r="AM52" s="8">
        <f>SUM(AM48:AM51)</f>
        <v>2.8778366914103928E-2</v>
      </c>
      <c r="AN52" s="8">
        <f>SUM(AN48:AN51)</f>
        <v>3.2296012558869706E-2</v>
      </c>
      <c r="AO52" s="8">
        <f>SUM(AO48:AO51)</f>
        <v>1.4658248400790313E-2</v>
      </c>
      <c r="AQ52" s="4" t="s">
        <v>8</v>
      </c>
      <c r="AR52" s="8">
        <f>SUM(AR48:AR51)</f>
        <v>0.14154400848356311</v>
      </c>
      <c r="AS52" s="8">
        <f>SUM(AS48:AS51)</f>
        <v>0.20842084772370487</v>
      </c>
      <c r="AT52" s="8">
        <f>SUM(AT48:AT51)</f>
        <v>0.20246104677321541</v>
      </c>
      <c r="AV52" s="4" t="s">
        <v>8</v>
      </c>
      <c r="AW52" s="8">
        <f>SUM(AW48:AW51)</f>
        <v>27.191250495683956</v>
      </c>
      <c r="AX52" s="8">
        <f>SUM(AX48:AX51)</f>
        <v>37.98325123929709</v>
      </c>
      <c r="AY52" s="8">
        <f>SUM(AY48:AY51)</f>
        <v>29.938464955009472</v>
      </c>
      <c r="BA52" s="4" t="s">
        <v>8</v>
      </c>
      <c r="BB52" s="8">
        <f>SUM(BB48:BB51)</f>
        <v>0.46200350483366381</v>
      </c>
      <c r="BC52" s="8">
        <f>SUM(BC48:BC51)</f>
        <v>0.5184752504853668</v>
      </c>
      <c r="BD52" s="8">
        <f>SUM(BD48:BD51)</f>
        <v>0.23532127990795124</v>
      </c>
      <c r="BF52" s="4" t="s">
        <v>8</v>
      </c>
      <c r="BG52" s="8">
        <f>SUM(BG48:BG51)</f>
        <v>2.2723258829382456</v>
      </c>
      <c r="BH52" s="8">
        <f>SUM(BH48:BH51)</f>
        <v>3.3459564406889211</v>
      </c>
      <c r="BI52" s="8">
        <f>SUM(BI48:BI51)</f>
        <v>3.2502787069434498</v>
      </c>
    </row>
    <row r="54" spans="18:61">
      <c r="R54" s="39" t="s">
        <v>44</v>
      </c>
      <c r="S54" s="39"/>
      <c r="T54" s="39"/>
      <c r="U54" s="39"/>
      <c r="W54" s="39" t="s">
        <v>52</v>
      </c>
      <c r="X54" s="39"/>
      <c r="Y54" s="39"/>
      <c r="Z54" s="39"/>
      <c r="AB54" s="48" t="s">
        <v>94</v>
      </c>
      <c r="AC54" s="48"/>
      <c r="AD54" s="48"/>
      <c r="AE54" s="48"/>
      <c r="AG54" s="39" t="s">
        <v>44</v>
      </c>
      <c r="AH54" s="39"/>
      <c r="AI54" s="39"/>
      <c r="AJ54" s="39"/>
      <c r="AL54" s="39" t="s">
        <v>52</v>
      </c>
      <c r="AM54" s="39"/>
      <c r="AN54" s="39"/>
      <c r="AO54" s="39"/>
      <c r="AQ54" s="48" t="s">
        <v>94</v>
      </c>
      <c r="AR54" s="48"/>
      <c r="AS54" s="48"/>
      <c r="AT54" s="48"/>
      <c r="AV54" s="39" t="s">
        <v>115</v>
      </c>
      <c r="AW54" s="39"/>
      <c r="AX54" s="39"/>
      <c r="AY54" s="39"/>
      <c r="BA54" s="39" t="s">
        <v>124</v>
      </c>
      <c r="BB54" s="39"/>
      <c r="BC54" s="39"/>
      <c r="BD54" s="39"/>
      <c r="BF54" s="39" t="s">
        <v>133</v>
      </c>
      <c r="BG54" s="39"/>
      <c r="BH54" s="39"/>
      <c r="BI54" s="39"/>
    </row>
    <row r="55" spans="18:61">
      <c r="R55" s="3"/>
      <c r="S55" s="3">
        <v>2000</v>
      </c>
      <c r="T55" s="3">
        <v>2007</v>
      </c>
      <c r="U55" s="3">
        <v>2015</v>
      </c>
      <c r="W55" s="3"/>
      <c r="X55" s="3">
        <v>2000</v>
      </c>
      <c r="Y55" s="3">
        <v>2007</v>
      </c>
      <c r="Z55" s="3">
        <v>2015</v>
      </c>
      <c r="AB55" s="3" t="s">
        <v>6</v>
      </c>
      <c r="AC55" s="8">
        <f>X64/X56</f>
        <v>3.1576430093755312</v>
      </c>
      <c r="AD55" s="8">
        <f>Y64/Y56</f>
        <v>3.1576657297509598</v>
      </c>
      <c r="AE55" s="8"/>
      <c r="AG55" s="3"/>
      <c r="AH55" s="3">
        <v>2000</v>
      </c>
      <c r="AI55" s="3">
        <v>2007</v>
      </c>
      <c r="AJ55" s="3">
        <v>2015</v>
      </c>
      <c r="AL55" s="3"/>
      <c r="AM55" s="3">
        <v>2000</v>
      </c>
      <c r="AN55" s="3">
        <v>2007</v>
      </c>
      <c r="AO55" s="3">
        <v>2015</v>
      </c>
      <c r="AQ55" s="3" t="s">
        <v>6</v>
      </c>
      <c r="AR55" s="8">
        <f>AM64/AM56</f>
        <v>3.1576430093755308</v>
      </c>
      <c r="AS55" s="8">
        <f>AN64/AN56</f>
        <v>3.1576657297509598</v>
      </c>
      <c r="AT55" s="8"/>
      <c r="AV55" s="3"/>
      <c r="AW55" s="3">
        <v>2000</v>
      </c>
      <c r="AX55" s="3">
        <v>2007</v>
      </c>
      <c r="AY55" s="3">
        <v>2015</v>
      </c>
      <c r="BA55" s="3"/>
      <c r="BB55" s="3">
        <v>2000</v>
      </c>
      <c r="BC55" s="3">
        <v>2007</v>
      </c>
      <c r="BD55" s="3">
        <v>2015</v>
      </c>
      <c r="BF55" s="3"/>
      <c r="BG55" s="3">
        <v>2000</v>
      </c>
      <c r="BH55" s="3">
        <v>2007</v>
      </c>
      <c r="BI55" s="3">
        <v>2015</v>
      </c>
    </row>
    <row r="56" spans="18:61">
      <c r="R56" s="3" t="s">
        <v>6</v>
      </c>
      <c r="S56" s="2">
        <f>'Ida + Regreso'!AH57</f>
        <v>14.89</v>
      </c>
      <c r="T56" s="2">
        <f>'Ida + Regreso'!AI57</f>
        <v>16.05</v>
      </c>
      <c r="U56" s="2" t="s">
        <v>93</v>
      </c>
      <c r="W56" s="3" t="s">
        <v>6</v>
      </c>
      <c r="X56" s="2">
        <f>'Ida + Regreso'!AM57</f>
        <v>2998.2300000000005</v>
      </c>
      <c r="Y56" s="2">
        <f>'Ida + Regreso'!AN57</f>
        <v>3258.92</v>
      </c>
      <c r="Z56" s="2" t="s">
        <v>93</v>
      </c>
      <c r="AB56" s="3" t="s">
        <v>3</v>
      </c>
      <c r="AC56" s="8">
        <f>X65/X57</f>
        <v>3.1569130009042898</v>
      </c>
      <c r="AD56" s="8">
        <f>Y65/Y57</f>
        <v>3.1568811426719949</v>
      </c>
      <c r="AE56" s="8">
        <f>Z65/Z57</f>
        <v>3.1569523863443356</v>
      </c>
      <c r="AG56" s="3" t="s">
        <v>6</v>
      </c>
      <c r="AH56" s="8">
        <f>S56/$M$6</f>
        <v>0.12947826086956521</v>
      </c>
      <c r="AI56" s="8">
        <f>T56/$N$6</f>
        <v>0.12840000000000001</v>
      </c>
      <c r="AJ56" s="2" t="s">
        <v>93</v>
      </c>
      <c r="AL56" s="3" t="s">
        <v>6</v>
      </c>
      <c r="AM56" s="8">
        <f>X56/$M$6</f>
        <v>26.07156521739131</v>
      </c>
      <c r="AN56" s="8">
        <f>Y56/$N$6</f>
        <v>26.071360000000002</v>
      </c>
      <c r="AO56" s="2" t="s">
        <v>93</v>
      </c>
      <c r="AQ56" s="3" t="s">
        <v>3</v>
      </c>
      <c r="AR56" s="8">
        <f>AM65/AM57</f>
        <v>3.1569130009042898</v>
      </c>
      <c r="AS56" s="8">
        <f>AN65/AN57</f>
        <v>3.1568811426719949</v>
      </c>
      <c r="AT56" s="8">
        <f>AO65/AO57</f>
        <v>3.1569523863443352</v>
      </c>
      <c r="AV56" s="3" t="s">
        <v>6</v>
      </c>
      <c r="AW56" s="8">
        <f>((S56/$N$15)*1000000)/$M$6</f>
        <v>2.0786242145029359</v>
      </c>
      <c r="AX56" s="8">
        <f>((T56/$N$15)*1000000)/$N$6</f>
        <v>2.0613139792713469</v>
      </c>
      <c r="AY56" s="8" t="s">
        <v>93</v>
      </c>
      <c r="BA56" s="3" t="s">
        <v>6</v>
      </c>
      <c r="BB56" s="8">
        <f>((X56/$N$15)*1000000)/$M$6</f>
        <v>418.54892401941828</v>
      </c>
      <c r="BC56" s="8">
        <f>((Y56/$N$15)*1000000)/$N$6</f>
        <v>418.5456294907774</v>
      </c>
      <c r="BD56" s="8" t="s">
        <v>93</v>
      </c>
      <c r="BF56" s="3" t="s">
        <v>6</v>
      </c>
      <c r="BG56" s="8">
        <f>(BB56/835)*100</f>
        <v>50.125619643044104</v>
      </c>
      <c r="BH56" s="8">
        <f>(BC56/835)*100</f>
        <v>50.125225088715851</v>
      </c>
      <c r="BI56" s="8" t="s">
        <v>93</v>
      </c>
    </row>
    <row r="57" spans="18:61">
      <c r="R57" s="3" t="s">
        <v>3</v>
      </c>
      <c r="S57" s="2">
        <f>'Ida + Regreso'!AH58</f>
        <v>6.58</v>
      </c>
      <c r="T57" s="2">
        <f>'Ida + Regreso'!AI58</f>
        <v>5.18</v>
      </c>
      <c r="U57" s="2">
        <f>'Ida + Regreso'!AJ58</f>
        <v>2.41</v>
      </c>
      <c r="W57" s="3" t="s">
        <v>3</v>
      </c>
      <c r="X57" s="2">
        <f>'Ida + Regreso'!AM58</f>
        <v>1868.8700000000001</v>
      </c>
      <c r="Y57" s="2">
        <f>'Ida + Regreso'!AN58</f>
        <v>1481.4399999999998</v>
      </c>
      <c r="Z57" s="2">
        <f>'Ida + Regreso'!AO58</f>
        <v>706.52</v>
      </c>
      <c r="AB57" s="3" t="s">
        <v>4</v>
      </c>
      <c r="AC57" s="8"/>
      <c r="AD57" s="8">
        <f>Y66/Y58</f>
        <v>3.1554092572500414</v>
      </c>
      <c r="AE57" s="8">
        <f>Z66/Z58</f>
        <v>3.1553993394310624</v>
      </c>
      <c r="AG57" s="3" t="s">
        <v>3</v>
      </c>
      <c r="AH57" s="8">
        <f>S57/$M$7</f>
        <v>8.0243902439024392E-2</v>
      </c>
      <c r="AI57" s="8">
        <f>T57/$N$7</f>
        <v>7.9692307692307687E-2</v>
      </c>
      <c r="AJ57" s="8">
        <f>U57/$O$7</f>
        <v>7.7741935483870969E-2</v>
      </c>
      <c r="AL57" s="3" t="s">
        <v>3</v>
      </c>
      <c r="AM57" s="8">
        <f>X57/$M$7</f>
        <v>22.791097560975611</v>
      </c>
      <c r="AN57" s="8">
        <f>Y57/$N$7</f>
        <v>22.791384615384612</v>
      </c>
      <c r="AO57" s="8">
        <f>Z57/$O$7</f>
        <v>22.790967741935482</v>
      </c>
      <c r="AQ57" s="3" t="s">
        <v>4</v>
      </c>
      <c r="AR57" s="8"/>
      <c r="AS57" s="8">
        <f>AN66/AN58</f>
        <v>3.1554092572500414</v>
      </c>
      <c r="AT57" s="8">
        <f>AO66/AO58</f>
        <v>3.1553993394310624</v>
      </c>
      <c r="AV57" s="3" t="s">
        <v>3</v>
      </c>
      <c r="AW57" s="8">
        <f>((S57/$N$15)*1000000)/$M$7</f>
        <v>1.2882233477324538</v>
      </c>
      <c r="AX57" s="8">
        <f>((T57/$N$15)*1000000)/$N$7</f>
        <v>1.2793681299575337</v>
      </c>
      <c r="AY57" s="8">
        <f>((U57/$N$15)*1000000)/$O$7</f>
        <v>1.2480571525585231</v>
      </c>
      <c r="BA57" s="3" t="s">
        <v>3</v>
      </c>
      <c r="BB57" s="8">
        <f>((X57/$N$15)*1000000)/$M$7</f>
        <v>365.88479754965829</v>
      </c>
      <c r="BC57" s="8">
        <f>((Y57/$N$15)*1000000)/$N$7</f>
        <v>365.88940587727581</v>
      </c>
      <c r="BD57" s="8">
        <f>((Z57/$N$15)*1000000)/$O$7</f>
        <v>365.88271345462567</v>
      </c>
      <c r="BF57" s="3" t="s">
        <v>3</v>
      </c>
      <c r="BG57" s="8">
        <f>(BB57/835)*100</f>
        <v>43.818538628701589</v>
      </c>
      <c r="BH57" s="8">
        <f>(BC57/835)*100</f>
        <v>43.819090524224649</v>
      </c>
      <c r="BI57" s="8">
        <f>(BD57/835)*100</f>
        <v>43.818289036482113</v>
      </c>
    </row>
    <row r="58" spans="18:61">
      <c r="R58" s="3" t="s">
        <v>4</v>
      </c>
      <c r="S58" s="2" t="s">
        <v>93</v>
      </c>
      <c r="T58" s="2">
        <f>'Ida + Regreso'!AI59</f>
        <v>4.12</v>
      </c>
      <c r="U58" s="2">
        <f>'Ida + Regreso'!AJ59</f>
        <v>11.23</v>
      </c>
      <c r="W58" s="3" t="s">
        <v>4</v>
      </c>
      <c r="X58" s="2" t="s">
        <v>93</v>
      </c>
      <c r="Y58" s="2">
        <f>'Ida + Regreso'!AN59</f>
        <v>1087.58</v>
      </c>
      <c r="Z58" s="2">
        <f>'Ida + Regreso'!AO59</f>
        <v>3018.61</v>
      </c>
      <c r="AB58" s="3" t="s">
        <v>5</v>
      </c>
      <c r="AC58" s="8"/>
      <c r="AD58" s="8"/>
      <c r="AE58" s="8">
        <f>Z67/Z59</f>
        <v>3.1536396208039599</v>
      </c>
      <c r="AG58" s="3" t="s">
        <v>4</v>
      </c>
      <c r="AH58" s="2" t="s">
        <v>93</v>
      </c>
      <c r="AI58" s="8">
        <f>T58/$N$8</f>
        <v>8.4081632653061233E-2</v>
      </c>
      <c r="AJ58" s="8">
        <f>U58/$O$8</f>
        <v>8.2573529411764712E-2</v>
      </c>
      <c r="AL58" s="3" t="s">
        <v>4</v>
      </c>
      <c r="AM58" s="2" t="s">
        <v>93</v>
      </c>
      <c r="AN58" s="8">
        <f>Y58/$N$8</f>
        <v>22.195510204081632</v>
      </c>
      <c r="AO58" s="8">
        <f>Z58/$O$8</f>
        <v>22.195661764705882</v>
      </c>
      <c r="AQ58" s="3" t="s">
        <v>5</v>
      </c>
      <c r="AR58" s="8"/>
      <c r="AS58" s="8"/>
      <c r="AT58" s="8">
        <f>AO67/AO59</f>
        <v>3.1536396208039594</v>
      </c>
      <c r="AV58" s="3" t="s">
        <v>4</v>
      </c>
      <c r="AW58" s="8" t="s">
        <v>93</v>
      </c>
      <c r="AX58" s="8">
        <f>((T58/$N$15)*1000000)/$N$8</f>
        <v>1.3498336821472994</v>
      </c>
      <c r="AY58" s="8">
        <f>((U58/$N$15)*1000000)/$O$8</f>
        <v>1.3256228231638965</v>
      </c>
      <c r="BA58" s="3" t="s">
        <v>4</v>
      </c>
      <c r="BB58" s="8" t="s">
        <v>93</v>
      </c>
      <c r="BC58" s="8">
        <f>((Y58/$N$15)*1000000)/$N$8</f>
        <v>356.3233291334368</v>
      </c>
      <c r="BD58" s="8">
        <f>((Z58/$N$15)*1000000)/$O$8</f>
        <v>356.3257622645387</v>
      </c>
      <c r="BF58" s="3" t="s">
        <v>4</v>
      </c>
      <c r="BG58" s="8" t="s">
        <v>93</v>
      </c>
      <c r="BH58" s="8">
        <f>(BC58/835)*100</f>
        <v>42.673452590830756</v>
      </c>
      <c r="BI58" s="8">
        <f>(BD58/835)*100</f>
        <v>42.673743983777094</v>
      </c>
    </row>
    <row r="59" spans="18:61">
      <c r="R59" s="3" t="s">
        <v>5</v>
      </c>
      <c r="S59" s="2" t="s">
        <v>93</v>
      </c>
      <c r="T59" s="2" t="str">
        <f>'Ida + Regreso'!AI60</f>
        <v>NA</v>
      </c>
      <c r="U59" s="2">
        <f>'Ida + Regreso'!AJ60</f>
        <v>8.89</v>
      </c>
      <c r="W59" s="3" t="s">
        <v>5</v>
      </c>
      <c r="X59" s="2" t="s">
        <v>93</v>
      </c>
      <c r="Y59" s="2" t="str">
        <f>'Ida + Regreso'!AN60</f>
        <v>NA</v>
      </c>
      <c r="Z59" s="2">
        <f>'Ida + Regreso'!AO60</f>
        <v>2238.42</v>
      </c>
      <c r="AG59" s="3" t="s">
        <v>5</v>
      </c>
      <c r="AH59" s="2" t="s">
        <v>93</v>
      </c>
      <c r="AI59" s="2" t="s">
        <v>93</v>
      </c>
      <c r="AJ59" s="8">
        <f>U59/$O$9</f>
        <v>9.1649484536082473E-2</v>
      </c>
      <c r="AL59" s="3" t="s">
        <v>5</v>
      </c>
      <c r="AM59" s="2" t="s">
        <v>93</v>
      </c>
      <c r="AN59" s="2" t="s">
        <v>93</v>
      </c>
      <c r="AO59" s="8">
        <f>Z59/$O$9</f>
        <v>23.076494845360827</v>
      </c>
      <c r="AV59" s="3" t="s">
        <v>5</v>
      </c>
      <c r="AW59" s="8" t="s">
        <v>93</v>
      </c>
      <c r="AX59" s="8" t="s">
        <v>93</v>
      </c>
      <c r="AY59" s="8">
        <f>((U59/$N$15)*1000000)/$O$9</f>
        <v>1.4713268198383171</v>
      </c>
      <c r="BA59" s="3" t="s">
        <v>5</v>
      </c>
      <c r="BB59" s="8" t="s">
        <v>93</v>
      </c>
      <c r="BC59" s="8" t="s">
        <v>93</v>
      </c>
      <c r="BD59" s="8">
        <f>((Z59/$N$15)*1000000)/$O$9</f>
        <v>370.46652194178699</v>
      </c>
      <c r="BF59" s="3" t="s">
        <v>5</v>
      </c>
      <c r="BG59" s="8" t="s">
        <v>93</v>
      </c>
      <c r="BH59" s="8" t="s">
        <v>93</v>
      </c>
      <c r="BI59" s="8">
        <f>(BD59/835)*100</f>
        <v>44.367248136740955</v>
      </c>
    </row>
    <row r="60" spans="18:61">
      <c r="R60" s="4" t="s">
        <v>8</v>
      </c>
      <c r="S60" s="2">
        <f>SUM(S56:S59)</f>
        <v>21.47</v>
      </c>
      <c r="T60" s="2">
        <f>SUM(T56:T59)</f>
        <v>25.35</v>
      </c>
      <c r="U60" s="2">
        <f>SUM(U56:U59)</f>
        <v>22.53</v>
      </c>
      <c r="W60" s="4" t="s">
        <v>8</v>
      </c>
      <c r="X60" s="2">
        <f>SUM(X56:X59)</f>
        <v>4867.1000000000004</v>
      </c>
      <c r="Y60" s="2">
        <f>SUM(Y56:Y59)</f>
        <v>5827.94</v>
      </c>
      <c r="Z60" s="2">
        <f>SUM(Z56:Z59)</f>
        <v>5963.55</v>
      </c>
      <c r="AG60" s="4" t="s">
        <v>8</v>
      </c>
      <c r="AH60" s="8">
        <f>SUM(AH56:AH59)</f>
        <v>0.20972216330858962</v>
      </c>
      <c r="AI60" s="8">
        <f>SUM(AI56:AI59)</f>
        <v>0.29217394034536892</v>
      </c>
      <c r="AJ60" s="8">
        <f>SUM(AJ56:AJ59)</f>
        <v>0.25196494943171815</v>
      </c>
      <c r="AL60" s="4" t="s">
        <v>8</v>
      </c>
      <c r="AM60" s="8">
        <f>AVERAGE(AM56:AM59)</f>
        <v>24.431331389183462</v>
      </c>
      <c r="AN60" s="8">
        <f>AVERAGE(AN56:AN59)</f>
        <v>23.686084939822081</v>
      </c>
      <c r="AO60" s="8">
        <f>AVERAGE(AO56:AO59)</f>
        <v>22.687708117334065</v>
      </c>
      <c r="AV60" s="4" t="s">
        <v>8</v>
      </c>
      <c r="AW60" s="8">
        <f>SUM(AW56:AW59)</f>
        <v>3.3668475622353897</v>
      </c>
      <c r="AX60" s="8">
        <f>SUM(AX56:AX59)</f>
        <v>4.6905157913761801</v>
      </c>
      <c r="AY60" s="8">
        <f>SUM(AY56:AY59)</f>
        <v>4.0450067955607363</v>
      </c>
      <c r="BA60" s="4" t="s">
        <v>8</v>
      </c>
      <c r="BB60" s="8">
        <f>SUM(BB56:BB59)</f>
        <v>784.43372156907662</v>
      </c>
      <c r="BC60" s="8">
        <f>SUM(BC56:BC59)</f>
        <v>1140.75836450149</v>
      </c>
      <c r="BD60" s="8">
        <f>SUM(BD56:BD59)</f>
        <v>1092.6749976609515</v>
      </c>
      <c r="BF60" s="4" t="s">
        <v>8</v>
      </c>
      <c r="BG60" s="8">
        <f>SUM(BG56:BG59)</f>
        <v>93.944158271745692</v>
      </c>
      <c r="BH60" s="8">
        <f>SUM(BH56:BH59)</f>
        <v>136.61776820377125</v>
      </c>
      <c r="BI60" s="8">
        <f>SUM(BI56:BI59)</f>
        <v>130.85928115700017</v>
      </c>
    </row>
    <row r="62" spans="18:61">
      <c r="R62" s="39" t="s">
        <v>45</v>
      </c>
      <c r="S62" s="39"/>
      <c r="T62" s="39"/>
      <c r="U62" s="39"/>
      <c r="W62" s="39" t="s">
        <v>53</v>
      </c>
      <c r="X62" s="39"/>
      <c r="Y62" s="39"/>
      <c r="Z62" s="39"/>
      <c r="AG62" s="39" t="s">
        <v>45</v>
      </c>
      <c r="AH62" s="39"/>
      <c r="AI62" s="39"/>
      <c r="AJ62" s="39"/>
      <c r="AL62" s="39" t="s">
        <v>53</v>
      </c>
      <c r="AM62" s="39"/>
      <c r="AN62" s="39"/>
      <c r="AO62" s="39"/>
      <c r="AV62" s="39" t="s">
        <v>116</v>
      </c>
      <c r="AW62" s="39"/>
      <c r="AX62" s="39"/>
      <c r="AY62" s="39"/>
      <c r="BA62" s="39" t="s">
        <v>132</v>
      </c>
      <c r="BB62" s="39"/>
      <c r="BC62" s="39"/>
      <c r="BD62" s="39"/>
    </row>
    <row r="63" spans="18:61">
      <c r="R63" s="3"/>
      <c r="S63" s="3">
        <v>2000</v>
      </c>
      <c r="T63" s="3">
        <v>2007</v>
      </c>
      <c r="U63" s="3">
        <v>2015</v>
      </c>
      <c r="W63" s="3"/>
      <c r="X63" s="3">
        <v>2000</v>
      </c>
      <c r="Y63" s="3">
        <v>2007</v>
      </c>
      <c r="Z63" s="3">
        <v>2015</v>
      </c>
      <c r="AG63" s="3"/>
      <c r="AH63" s="3">
        <v>2000</v>
      </c>
      <c r="AI63" s="3">
        <v>2007</v>
      </c>
      <c r="AJ63" s="3">
        <v>2015</v>
      </c>
      <c r="AL63" s="3"/>
      <c r="AM63" s="3">
        <v>2000</v>
      </c>
      <c r="AN63" s="3">
        <v>2007</v>
      </c>
      <c r="AO63" s="3">
        <v>2015</v>
      </c>
      <c r="AV63" s="3"/>
      <c r="AW63" s="3">
        <v>2000</v>
      </c>
      <c r="AX63" s="3">
        <v>2007</v>
      </c>
      <c r="AY63" s="3">
        <v>2015</v>
      </c>
      <c r="BA63" s="3"/>
      <c r="BB63" s="3">
        <v>2000</v>
      </c>
      <c r="BC63" s="3">
        <v>2007</v>
      </c>
      <c r="BD63" s="3">
        <v>2015</v>
      </c>
    </row>
    <row r="64" spans="18:61">
      <c r="R64" s="3" t="s">
        <v>6</v>
      </c>
      <c r="S64" s="2">
        <f>'Ida + Regreso'!AH65</f>
        <v>0.22000000000000003</v>
      </c>
      <c r="T64" s="2">
        <f>'Ida + Regreso'!AI65</f>
        <v>0.22000000000000003</v>
      </c>
      <c r="U64" s="2" t="s">
        <v>93</v>
      </c>
      <c r="W64" s="3" t="s">
        <v>6</v>
      </c>
      <c r="X64" s="2">
        <f>'Ida + Regreso'!AM65</f>
        <v>9467.34</v>
      </c>
      <c r="Y64" s="2">
        <f>'Ida + Regreso'!AN65</f>
        <v>10290.579999999998</v>
      </c>
      <c r="Z64" s="2" t="s">
        <v>93</v>
      </c>
      <c r="AG64" s="3" t="s">
        <v>6</v>
      </c>
      <c r="AH64" s="8">
        <f>S64/$M$6</f>
        <v>1.9130434782608698E-3</v>
      </c>
      <c r="AI64" s="8">
        <f>T64/$N$6</f>
        <v>1.7600000000000003E-3</v>
      </c>
      <c r="AJ64" s="2" t="s">
        <v>93</v>
      </c>
      <c r="AL64" s="3" t="s">
        <v>6</v>
      </c>
      <c r="AM64" s="8">
        <f>X64/$M$6</f>
        <v>82.324695652173915</v>
      </c>
      <c r="AN64" s="8">
        <f>Y64/$N$6</f>
        <v>82.324639999999988</v>
      </c>
      <c r="AO64" s="2" t="s">
        <v>93</v>
      </c>
      <c r="AV64" s="3" t="s">
        <v>6</v>
      </c>
      <c r="AW64" s="8">
        <f>((S64/$N$15)*1000000)/$M$6</f>
        <v>3.0711707668948689E-2</v>
      </c>
      <c r="AX64" s="8">
        <f>((T64/$N$15)*1000000)/$N$6</f>
        <v>2.8254771055432795E-2</v>
      </c>
      <c r="AY64" s="8" t="s">
        <v>93</v>
      </c>
      <c r="BA64" s="3" t="s">
        <v>6</v>
      </c>
      <c r="BB64" s="8">
        <f>((X64/$N$15)*1000)/$M$6</f>
        <v>1.3216280840115666</v>
      </c>
      <c r="BC64" s="8">
        <f>((Y64/$N$15)*1000)/$N$6</f>
        <v>1.3216271905800705</v>
      </c>
      <c r="BD64" s="8" t="s">
        <v>93</v>
      </c>
    </row>
    <row r="65" spans="18:56">
      <c r="R65" s="3" t="s">
        <v>3</v>
      </c>
      <c r="S65" s="2">
        <f>'Ida + Regreso'!AH66</f>
        <v>0.08</v>
      </c>
      <c r="T65" s="2">
        <f>'Ida + Regreso'!AI66</f>
        <v>4.8000000000000001E-2</v>
      </c>
      <c r="U65" s="2">
        <f>'Ida + Regreso'!AJ66</f>
        <v>2.4E-2</v>
      </c>
      <c r="W65" s="3" t="s">
        <v>3</v>
      </c>
      <c r="X65" s="2">
        <f>'Ida + Regreso'!AM66</f>
        <v>5899.8600000000006</v>
      </c>
      <c r="Y65" s="2">
        <f>'Ida + Regreso'!AN66</f>
        <v>4676.7299999999996</v>
      </c>
      <c r="Z65" s="2">
        <f>'Ida + Regreso'!AO66</f>
        <v>2230.4499999999998</v>
      </c>
      <c r="AG65" s="3" t="s">
        <v>3</v>
      </c>
      <c r="AH65" s="8">
        <f>S65/$M$7</f>
        <v>9.7560975609756097E-4</v>
      </c>
      <c r="AI65" s="8">
        <f>T65/$N$7</f>
        <v>7.3846153846153853E-4</v>
      </c>
      <c r="AJ65" s="8">
        <f>U65/$O$7</f>
        <v>7.7419354838709675E-4</v>
      </c>
      <c r="AL65" s="3" t="s">
        <v>3</v>
      </c>
      <c r="AM65" s="8">
        <f>X65/$M$7</f>
        <v>71.949512195121955</v>
      </c>
      <c r="AN65" s="8">
        <f>Y65/$N$7</f>
        <v>71.949692307692303</v>
      </c>
      <c r="AO65" s="8">
        <f>Z65/$O$7</f>
        <v>71.949999999999989</v>
      </c>
      <c r="AV65" s="3" t="s">
        <v>3</v>
      </c>
      <c r="AW65" s="8">
        <f>((S65/$N$15)*1000000)/$M$7</f>
        <v>1.5662289942035914E-2</v>
      </c>
      <c r="AX65" s="8">
        <f>((T65/$N$15)*1000000)/$N$7</f>
        <v>1.1855148694587184E-2</v>
      </c>
      <c r="AY65" s="8">
        <f>((U65/$N$15)*1000000)/$O$7</f>
        <v>1.2428784921744629E-2</v>
      </c>
      <c r="BA65" s="3" t="s">
        <v>3</v>
      </c>
      <c r="BB65" s="8">
        <f>((X65/$N$15)*1000)/$M$7</f>
        <v>1.1550664742177501</v>
      </c>
      <c r="BC65" s="8">
        <f>((Y65/$N$15)*1000)/$N$7</f>
        <v>1.1550693657174316</v>
      </c>
      <c r="BD65" s="8">
        <f>((Z65/$N$15)*1000)/$O$7</f>
        <v>1.1550743053627213</v>
      </c>
    </row>
    <row r="66" spans="18:56">
      <c r="R66" s="3" t="s">
        <v>4</v>
      </c>
      <c r="S66" s="2" t="s">
        <v>93</v>
      </c>
      <c r="T66" s="2">
        <f>'Ida + Regreso'!AI67</f>
        <v>2.6000000000000002E-2</v>
      </c>
      <c r="U66" s="2">
        <f>'Ida + Regreso'!AJ67</f>
        <v>0.1</v>
      </c>
      <c r="W66" s="3" t="s">
        <v>4</v>
      </c>
      <c r="X66" s="2" t="s">
        <v>93</v>
      </c>
      <c r="Y66" s="2">
        <f>'Ida + Regreso'!AN67</f>
        <v>3431.7599999999998</v>
      </c>
      <c r="Z66" s="2">
        <f>'Ida + Regreso'!AO67</f>
        <v>9524.92</v>
      </c>
      <c r="AG66" s="3" t="s">
        <v>4</v>
      </c>
      <c r="AH66" s="2" t="s">
        <v>93</v>
      </c>
      <c r="AI66" s="8">
        <f>T66/$N$8</f>
        <v>5.3061224489795919E-4</v>
      </c>
      <c r="AJ66" s="8">
        <f>U66/$O$8</f>
        <v>7.3529411764705881E-4</v>
      </c>
      <c r="AL66" s="3" t="s">
        <v>4</v>
      </c>
      <c r="AM66" s="2" t="s">
        <v>93</v>
      </c>
      <c r="AN66" s="8">
        <f>Y66/$N$8</f>
        <v>70.035918367346937</v>
      </c>
      <c r="AO66" s="8">
        <f>Z66/$O$8</f>
        <v>70.036176470588231</v>
      </c>
      <c r="AV66" s="3" t="s">
        <v>4</v>
      </c>
      <c r="AW66" s="8" t="s">
        <v>93</v>
      </c>
      <c r="AX66" s="8">
        <f>((T66/$N$15)*1000000)/$N$8</f>
        <v>8.5183678970460631E-3</v>
      </c>
      <c r="AY66" s="8">
        <f>((U66/$N$15)*1000000)/$O$8</f>
        <v>1.1804299404843245E-2</v>
      </c>
      <c r="BA66" s="3" t="s">
        <v>4</v>
      </c>
      <c r="BB66" s="8" t="s">
        <v>93</v>
      </c>
      <c r="BC66" s="8">
        <f>((Y66/$N$15)*1000)/$N$8</f>
        <v>1.1243459313217998</v>
      </c>
      <c r="BD66" s="8">
        <f>((Z66/$N$15)*1000)/$O$8</f>
        <v>1.1243500748717952</v>
      </c>
    </row>
    <row r="67" spans="18:56">
      <c r="R67" s="3" t="s">
        <v>5</v>
      </c>
      <c r="S67" s="2" t="s">
        <v>93</v>
      </c>
      <c r="T67" s="2" t="str">
        <f>'Ida + Regreso'!AI68</f>
        <v>NA</v>
      </c>
      <c r="U67" s="2">
        <f>'Ida + Regreso'!AJ68</f>
        <v>2.6000000000000002E-2</v>
      </c>
      <c r="W67" s="3" t="s">
        <v>5</v>
      </c>
      <c r="X67" s="2" t="s">
        <v>93</v>
      </c>
      <c r="Y67" s="2" t="str">
        <f>'Ida + Regreso'!AN68</f>
        <v>NA</v>
      </c>
      <c r="Z67" s="2">
        <f>'Ida + Regreso'!AO68</f>
        <v>7059.17</v>
      </c>
      <c r="AG67" s="3" t="s">
        <v>5</v>
      </c>
      <c r="AH67" s="2" t="s">
        <v>93</v>
      </c>
      <c r="AI67" s="2" t="s">
        <v>93</v>
      </c>
      <c r="AJ67" s="8">
        <f>U67/$O$9</f>
        <v>2.680412371134021E-4</v>
      </c>
      <c r="AL67" s="3" t="s">
        <v>5</v>
      </c>
      <c r="AM67" s="2" t="s">
        <v>93</v>
      </c>
      <c r="AN67" s="2" t="s">
        <v>93</v>
      </c>
      <c r="AO67" s="8">
        <f>Z67/$O$9</f>
        <v>72.774948453608246</v>
      </c>
      <c r="AV67" s="3" t="s">
        <v>5</v>
      </c>
      <c r="AW67" s="8" t="s">
        <v>93</v>
      </c>
      <c r="AX67" s="8" t="s">
        <v>93</v>
      </c>
      <c r="AY67" s="8">
        <f>((U67/$N$15)*1000000)/$O$9</f>
        <v>4.3030930613944035E-3</v>
      </c>
      <c r="BA67" s="3" t="s">
        <v>5</v>
      </c>
      <c r="BB67" s="8" t="s">
        <v>93</v>
      </c>
      <c r="BC67" s="8" t="s">
        <v>93</v>
      </c>
      <c r="BD67" s="8">
        <f>((Z67/$N$15)*1000)/$O$9</f>
        <v>1.1683179017770589</v>
      </c>
    </row>
    <row r="68" spans="18:56">
      <c r="R68" s="4" t="s">
        <v>8</v>
      </c>
      <c r="S68" s="2">
        <f>SUM(S64:S67)</f>
        <v>0.30000000000000004</v>
      </c>
      <c r="T68" s="2">
        <f>SUM(T64:T67)</f>
        <v>0.29400000000000004</v>
      </c>
      <c r="U68" s="2">
        <f>SUM(U64:U67)</f>
        <v>0.15</v>
      </c>
      <c r="W68" s="4" t="s">
        <v>8</v>
      </c>
      <c r="X68" s="2">
        <f>SUM(X64:X67)</f>
        <v>15367.2</v>
      </c>
      <c r="Y68" s="2">
        <f>SUM(Y64:Y67)</f>
        <v>18399.069999999996</v>
      </c>
      <c r="Z68" s="2">
        <f>SUM(Z64:Z67)</f>
        <v>18814.54</v>
      </c>
      <c r="AG68" s="4" t="s">
        <v>8</v>
      </c>
      <c r="AH68" s="8">
        <f>SUM(AH64:AH67)</f>
        <v>2.8886532343584308E-3</v>
      </c>
      <c r="AI68" s="8">
        <f>SUM(AI64:AI67)</f>
        <v>3.0290737833594981E-3</v>
      </c>
      <c r="AJ68" s="8">
        <f>SUM(AJ64:AJ67)</f>
        <v>1.7775289031475578E-3</v>
      </c>
      <c r="AL68" s="4" t="s">
        <v>8</v>
      </c>
      <c r="AM68" s="8">
        <f>AVERAGE(AM64:AM67)</f>
        <v>77.137103923647942</v>
      </c>
      <c r="AN68" s="8">
        <f>AVERAGE(AN64:AN67)</f>
        <v>74.770083558346414</v>
      </c>
      <c r="AO68" s="8">
        <f>AVERAGE(AO64:AO67)</f>
        <v>71.587041641398812</v>
      </c>
      <c r="AV68" s="4" t="s">
        <v>8</v>
      </c>
      <c r="AW68" s="8">
        <f>SUM(AW64:AW67)</f>
        <v>4.6373997610984603E-2</v>
      </c>
      <c r="AX68" s="8">
        <f>SUM(AX64:AX67)</f>
        <v>4.8628287647066039E-2</v>
      </c>
      <c r="AY68" s="8">
        <f>SUM(AY64:AY67)</f>
        <v>2.8536177387982278E-2</v>
      </c>
      <c r="BA68" s="4" t="s">
        <v>8</v>
      </c>
      <c r="BB68" s="8">
        <f>SUM(BB64:BB67)</f>
        <v>2.4766945582293167</v>
      </c>
      <c r="BC68" s="8">
        <f>SUM(BC64:BC67)</f>
        <v>3.6010424876193019</v>
      </c>
      <c r="BD68" s="8">
        <f>SUM(BD64:BD67)</f>
        <v>3.4477422820115753</v>
      </c>
    </row>
    <row r="71" spans="18:56">
      <c r="R71" s="39" t="s">
        <v>54</v>
      </c>
      <c r="S71" s="39"/>
      <c r="T71" s="39"/>
      <c r="U71" s="39"/>
      <c r="AG71" s="39" t="s">
        <v>54</v>
      </c>
      <c r="AH71" s="39"/>
      <c r="AI71" s="39"/>
      <c r="AJ71" s="39"/>
      <c r="AV71" s="39" t="s">
        <v>117</v>
      </c>
      <c r="AW71" s="39"/>
      <c r="AX71" s="39"/>
      <c r="AY71" s="39"/>
    </row>
    <row r="72" spans="18:56">
      <c r="R72" s="3"/>
      <c r="S72" s="3">
        <v>2000</v>
      </c>
      <c r="T72" s="3">
        <v>2007</v>
      </c>
      <c r="U72" s="3">
        <v>2015</v>
      </c>
      <c r="AG72" s="3"/>
      <c r="AH72" s="3">
        <v>2000</v>
      </c>
      <c r="AI72" s="3">
        <v>2007</v>
      </c>
      <c r="AJ72" s="3">
        <v>2015</v>
      </c>
      <c r="AV72" s="3"/>
      <c r="AW72" s="3">
        <v>2000</v>
      </c>
      <c r="AX72" s="3">
        <v>2007</v>
      </c>
      <c r="AY72" s="3">
        <v>2015</v>
      </c>
    </row>
    <row r="73" spans="18:56">
      <c r="R73" s="3" t="s">
        <v>6</v>
      </c>
      <c r="S73" s="2">
        <f>'Ida + Regreso'!AK74</f>
        <v>2.71</v>
      </c>
      <c r="T73" s="2">
        <f>'Ida + Regreso'!AL74</f>
        <v>2.93</v>
      </c>
      <c r="U73" s="2" t="s">
        <v>93</v>
      </c>
      <c r="AG73" s="3" t="s">
        <v>6</v>
      </c>
      <c r="AH73" s="8">
        <f>S73/$M$6</f>
        <v>2.3565217391304346E-2</v>
      </c>
      <c r="AI73" s="8">
        <f>T73/$N$6</f>
        <v>2.3440000000000003E-2</v>
      </c>
      <c r="AJ73" s="2" t="s">
        <v>93</v>
      </c>
      <c r="AV73" s="3" t="s">
        <v>6</v>
      </c>
      <c r="AW73" s="8">
        <f>((S73/$N$15)*1000000)/$M$6</f>
        <v>0.37831239901295877</v>
      </c>
      <c r="AX73" s="8">
        <f>((T73/$N$15)*1000000)/$N$6</f>
        <v>0.37630217814735489</v>
      </c>
      <c r="AY73" s="8" t="s">
        <v>93</v>
      </c>
    </row>
    <row r="74" spans="18:56">
      <c r="R74" s="3" t="s">
        <v>3</v>
      </c>
      <c r="S74" s="2">
        <f>'Ida + Regreso'!AK75</f>
        <v>1.6800000000000002</v>
      </c>
      <c r="T74" s="2">
        <f>'Ida + Regreso'!AL75</f>
        <v>1.3400000000000003</v>
      </c>
      <c r="U74" s="2">
        <f>'Ida + Regreso'!AM75</f>
        <v>0.63000000000000012</v>
      </c>
      <c r="AG74" s="3" t="s">
        <v>3</v>
      </c>
      <c r="AH74" s="8">
        <f>S74/$M$7</f>
        <v>2.0487804878048781E-2</v>
      </c>
      <c r="AI74" s="8">
        <f>T74/$N$7</f>
        <v>2.0615384615384619E-2</v>
      </c>
      <c r="AJ74" s="8">
        <f>U74/$O$7</f>
        <v>2.0322580645161296E-2</v>
      </c>
      <c r="AV74" s="3" t="s">
        <v>3</v>
      </c>
      <c r="AW74" s="8">
        <f>((S74/$N$15)*1000000)/$M$7</f>
        <v>0.32890808878275424</v>
      </c>
      <c r="AX74" s="8">
        <f>((T74/$N$15)*1000000)/$N$7</f>
        <v>0.33095623439055899</v>
      </c>
      <c r="AY74" s="8">
        <f>((U74/$N$15)*1000000)/$O$7</f>
        <v>0.32625560419579658</v>
      </c>
    </row>
    <row r="75" spans="18:56">
      <c r="R75" s="3" t="s">
        <v>4</v>
      </c>
      <c r="S75" s="2" t="s">
        <v>93</v>
      </c>
      <c r="T75" s="2">
        <f>'Ida + Regreso'!AL76</f>
        <v>0.99</v>
      </c>
      <c r="U75" s="2">
        <f>'Ida + Regreso'!AM76</f>
        <v>2.7199999999999998</v>
      </c>
      <c r="AG75" s="3" t="s">
        <v>4</v>
      </c>
      <c r="AH75" s="2" t="s">
        <v>93</v>
      </c>
      <c r="AI75" s="8">
        <f>T75/$N$8</f>
        <v>2.0204081632653061E-2</v>
      </c>
      <c r="AJ75" s="8">
        <f>U75/$O$8</f>
        <v>1.9999999999999997E-2</v>
      </c>
      <c r="AV75" s="3" t="s">
        <v>4</v>
      </c>
      <c r="AW75" s="8" t="s">
        <v>93</v>
      </c>
      <c r="AX75" s="8">
        <f>((T75/$N$15)*1000000)/$N$8</f>
        <v>0.32435323915675396</v>
      </c>
      <c r="AY75" s="8">
        <f>((U75/$N$15)*1000000)/$O$8</f>
        <v>0.32107694381173618</v>
      </c>
    </row>
    <row r="76" spans="18:56">
      <c r="R76" s="3" t="s">
        <v>5</v>
      </c>
      <c r="S76" s="2" t="s">
        <v>93</v>
      </c>
      <c r="T76" s="2" t="str">
        <f>'Ida + Regreso'!AL77</f>
        <v>NA</v>
      </c>
      <c r="U76" s="2">
        <f>'Ida + Regreso'!AM77</f>
        <v>2.0300000000000002</v>
      </c>
      <c r="AG76" s="3" t="s">
        <v>5</v>
      </c>
      <c r="AH76" s="2" t="s">
        <v>93</v>
      </c>
      <c r="AI76" s="2" t="s">
        <v>93</v>
      </c>
      <c r="AJ76" s="8">
        <f>U76/$O$9</f>
        <v>2.0927835051546394E-2</v>
      </c>
      <c r="AV76" s="3" t="s">
        <v>5</v>
      </c>
      <c r="AW76" s="8" t="s">
        <v>93</v>
      </c>
      <c r="AX76" s="8" t="s">
        <v>93</v>
      </c>
      <c r="AY76" s="8">
        <f>((U76/$N$15)*1000000)/$O$9</f>
        <v>0.33597226594733232</v>
      </c>
    </row>
    <row r="77" spans="18:56">
      <c r="R77" s="4" t="s">
        <v>8</v>
      </c>
      <c r="S77" s="2">
        <f>SUM(S73:S76)</f>
        <v>4.3900000000000006</v>
      </c>
      <c r="T77" s="2">
        <f>SUM(T73:T76)</f>
        <v>5.2600000000000007</v>
      </c>
      <c r="U77" s="2">
        <f>SUM(U73:U76)</f>
        <v>5.38</v>
      </c>
      <c r="AG77" s="4" t="s">
        <v>8</v>
      </c>
      <c r="AH77" s="8">
        <f>SUM(AH73:AH76)</f>
        <v>4.4053022269353127E-2</v>
      </c>
      <c r="AI77" s="8">
        <f>SUM(AI73:AI76)</f>
        <v>6.4259466248037689E-2</v>
      </c>
      <c r="AJ77" s="8">
        <f>SUM(AJ73:AJ76)</f>
        <v>6.1250415696707694E-2</v>
      </c>
      <c r="AV77" s="4" t="s">
        <v>8</v>
      </c>
      <c r="AW77" s="8">
        <f>SUM(AW73:AW76)</f>
        <v>0.707220487795713</v>
      </c>
      <c r="AX77" s="8">
        <f>SUM(AX73:AX76)</f>
        <v>1.0316116516946678</v>
      </c>
      <c r="AY77" s="8">
        <f>SUM(AY73:AY76)</f>
        <v>0.98330481395486502</v>
      </c>
    </row>
    <row r="79" spans="18:56">
      <c r="R79" s="44" t="s">
        <v>46</v>
      </c>
      <c r="S79" s="45"/>
      <c r="T79" s="45"/>
      <c r="U79" s="46"/>
      <c r="AG79" s="44" t="s">
        <v>46</v>
      </c>
      <c r="AH79" s="45"/>
      <c r="AI79" s="45"/>
      <c r="AJ79" s="46"/>
      <c r="AV79" s="44" t="s">
        <v>118</v>
      </c>
      <c r="AW79" s="45"/>
      <c r="AX79" s="45"/>
      <c r="AY79" s="46"/>
    </row>
    <row r="80" spans="18:56">
      <c r="R80" s="3"/>
      <c r="S80" s="3">
        <v>2000</v>
      </c>
      <c r="T80" s="3">
        <v>2007</v>
      </c>
      <c r="U80" s="3">
        <v>2015</v>
      </c>
      <c r="AG80" s="3"/>
      <c r="AH80" s="3">
        <v>2000</v>
      </c>
      <c r="AI80" s="3">
        <v>2007</v>
      </c>
      <c r="AJ80" s="3">
        <v>2015</v>
      </c>
      <c r="AV80" s="3"/>
      <c r="AW80" s="3">
        <v>2000</v>
      </c>
      <c r="AX80" s="3">
        <v>2007</v>
      </c>
      <c r="AY80" s="3">
        <v>2015</v>
      </c>
    </row>
    <row r="81" spans="18:51">
      <c r="R81" s="3" t="s">
        <v>6</v>
      </c>
      <c r="S81" s="2">
        <f>X8</f>
        <v>2.8000000000000001E-2</v>
      </c>
      <c r="T81" s="2">
        <f t="shared" ref="T81:U81" si="1">Y8</f>
        <v>2.8000000000000001E-2</v>
      </c>
      <c r="U81" s="2" t="str">
        <f t="shared" si="1"/>
        <v>NA</v>
      </c>
      <c r="AG81" s="3" t="s">
        <v>6</v>
      </c>
      <c r="AH81" s="8">
        <f>S81/$M$6</f>
        <v>2.4347826086956522E-4</v>
      </c>
      <c r="AI81" s="8">
        <f>T81/$N$6</f>
        <v>2.24E-4</v>
      </c>
      <c r="AJ81" s="2" t="s">
        <v>93</v>
      </c>
      <c r="AV81" s="3" t="s">
        <v>6</v>
      </c>
      <c r="AW81" s="8">
        <f>((S81/$N$15)*1000000)/$M$6</f>
        <v>3.9087627942298326E-3</v>
      </c>
      <c r="AX81" s="8">
        <f>((T81/$N$15)*1000000)/$N$6</f>
        <v>3.5960617706914458E-3</v>
      </c>
      <c r="AY81" s="8" t="s">
        <v>93</v>
      </c>
    </row>
    <row r="82" spans="18:51">
      <c r="R82" s="3" t="s">
        <v>3</v>
      </c>
      <c r="S82" s="2">
        <f t="shared" ref="S82:S84" si="2">X9</f>
        <v>4.0000000000000001E-3</v>
      </c>
      <c r="T82" s="2">
        <f t="shared" ref="T82:T84" si="3">Y9</f>
        <v>4.0000000000000001E-3</v>
      </c>
      <c r="U82" s="2">
        <f t="shared" ref="U82:U84" si="4">Z9</f>
        <v>4.0000000000000001E-3</v>
      </c>
      <c r="AG82" s="3" t="s">
        <v>3</v>
      </c>
      <c r="AH82" s="8">
        <f>S82/$M$7</f>
        <v>4.8780487804878051E-5</v>
      </c>
      <c r="AI82" s="8">
        <f>T82/$N$7</f>
        <v>6.1538461538461535E-5</v>
      </c>
      <c r="AJ82" s="8">
        <f>U82/$O$7</f>
        <v>1.2903225806451613E-4</v>
      </c>
      <c r="AV82" s="3" t="s">
        <v>3</v>
      </c>
      <c r="AW82" s="8">
        <f>((S82/$N$15)*1000000)/$M$7</f>
        <v>7.8311449710179561E-4</v>
      </c>
      <c r="AX82" s="8">
        <f>((T82/$N$15)*1000000)/$N$7</f>
        <v>9.8792905788226519E-4</v>
      </c>
      <c r="AY82" s="8">
        <f>((U82/$N$15)*1000000)/$O$7</f>
        <v>2.0714641536241046E-3</v>
      </c>
    </row>
    <row r="83" spans="18:51">
      <c r="R83" s="3" t="s">
        <v>4</v>
      </c>
      <c r="S83" s="2" t="str">
        <f t="shared" si="2"/>
        <v>NA</v>
      </c>
      <c r="T83" s="2">
        <f t="shared" si="3"/>
        <v>4.0000000000000001E-3</v>
      </c>
      <c r="U83" s="2">
        <f t="shared" si="4"/>
        <v>2.8000000000000001E-2</v>
      </c>
      <c r="AG83" s="3" t="s">
        <v>4</v>
      </c>
      <c r="AH83" s="2" t="s">
        <v>93</v>
      </c>
      <c r="AI83" s="8">
        <f>T83/$N$8</f>
        <v>8.163265306122449E-5</v>
      </c>
      <c r="AJ83" s="8">
        <f>U83/$O$8</f>
        <v>2.0588235294117648E-4</v>
      </c>
      <c r="AV83" s="3" t="s">
        <v>4</v>
      </c>
      <c r="AW83" s="8" t="s">
        <v>93</v>
      </c>
      <c r="AX83" s="8">
        <f>((T83/$N$15)*1000000)/$N$8</f>
        <v>1.3105181380070865E-3</v>
      </c>
      <c r="AY83" s="8">
        <f>((U83/$N$15)*1000000)/$O$8</f>
        <v>3.3052038333561086E-3</v>
      </c>
    </row>
    <row r="84" spans="18:51">
      <c r="R84" s="3" t="s">
        <v>5</v>
      </c>
      <c r="S84" s="2" t="str">
        <f t="shared" si="2"/>
        <v>NA</v>
      </c>
      <c r="T84" s="2" t="str">
        <f t="shared" si="3"/>
        <v>NA</v>
      </c>
      <c r="U84" s="2">
        <f t="shared" si="4"/>
        <v>2.8000000000000001E-2</v>
      </c>
      <c r="AG84" s="3" t="s">
        <v>5</v>
      </c>
      <c r="AH84" s="2" t="s">
        <v>93</v>
      </c>
      <c r="AI84" s="2" t="s">
        <v>93</v>
      </c>
      <c r="AJ84" s="8">
        <f>U84/$O$9</f>
        <v>2.88659793814433E-4</v>
      </c>
      <c r="AV84" s="3" t="s">
        <v>5</v>
      </c>
      <c r="AW84" s="8" t="s">
        <v>93</v>
      </c>
      <c r="AX84" s="8" t="s">
        <v>93</v>
      </c>
      <c r="AY84" s="8">
        <f>((U84/$N$15)*1000000)/$O$9</f>
        <v>4.6341002199632034E-3</v>
      </c>
    </row>
    <row r="85" spans="18:51">
      <c r="R85" s="4" t="s">
        <v>8</v>
      </c>
      <c r="S85" s="2">
        <f>SUM(S81:S84)</f>
        <v>3.2000000000000001E-2</v>
      </c>
      <c r="T85" s="2">
        <f>SUM(T81:T84)</f>
        <v>3.6000000000000004E-2</v>
      </c>
      <c r="U85" s="2">
        <f>SUM(U81:U84)</f>
        <v>0.06</v>
      </c>
      <c r="AG85" s="4" t="s">
        <v>8</v>
      </c>
      <c r="AH85" s="8">
        <f>SUM(AH81:AH84)</f>
        <v>2.9225874867444329E-4</v>
      </c>
      <c r="AI85" s="8">
        <f>SUM(AI81:AI84)</f>
        <v>3.6717111459968604E-4</v>
      </c>
      <c r="AJ85" s="8">
        <f>SUM(AJ81:AJ84)</f>
        <v>6.2357440482012556E-4</v>
      </c>
      <c r="AV85" s="4" t="s">
        <v>8</v>
      </c>
      <c r="AW85" s="8">
        <f>SUM(AW81:AW84)</f>
        <v>4.6918772913316278E-3</v>
      </c>
      <c r="AX85" s="8">
        <f>SUM(AX81:AX84)</f>
        <v>5.8945089665807977E-3</v>
      </c>
      <c r="AY85" s="8">
        <f>SUM(AY81:AY84)</f>
        <v>1.0010768206943417E-2</v>
      </c>
    </row>
  </sheetData>
  <mergeCells count="95">
    <mergeCell ref="S2:AD2"/>
    <mergeCell ref="B4:C4"/>
    <mergeCell ref="F4:I4"/>
    <mergeCell ref="L4:O4"/>
    <mergeCell ref="R4:Z4"/>
    <mergeCell ref="AB4:AE4"/>
    <mergeCell ref="F13:I13"/>
    <mergeCell ref="L13:O13"/>
    <mergeCell ref="R14:U14"/>
    <mergeCell ref="W14:Z14"/>
    <mergeCell ref="AB14:AE14"/>
    <mergeCell ref="F6:I6"/>
    <mergeCell ref="R6:U6"/>
    <mergeCell ref="W6:Z6"/>
    <mergeCell ref="AB6:AE6"/>
    <mergeCell ref="L12:O12"/>
    <mergeCell ref="B17:C17"/>
    <mergeCell ref="L18:O18"/>
    <mergeCell ref="R22:U22"/>
    <mergeCell ref="W22:Z22"/>
    <mergeCell ref="AB22:AE22"/>
    <mergeCell ref="F20:I20"/>
    <mergeCell ref="L24:O24"/>
    <mergeCell ref="R30:U30"/>
    <mergeCell ref="W30:Z30"/>
    <mergeCell ref="AB30:AE30"/>
    <mergeCell ref="R79:U79"/>
    <mergeCell ref="R38:U38"/>
    <mergeCell ref="W38:Z38"/>
    <mergeCell ref="AB38:AE38"/>
    <mergeCell ref="R46:U46"/>
    <mergeCell ref="W46:Z46"/>
    <mergeCell ref="AB46:AE46"/>
    <mergeCell ref="AB54:AE54"/>
    <mergeCell ref="R71:U71"/>
    <mergeCell ref="R54:U54"/>
    <mergeCell ref="W54:Z54"/>
    <mergeCell ref="R62:U62"/>
    <mergeCell ref="W62:Z62"/>
    <mergeCell ref="AH2:AS2"/>
    <mergeCell ref="AG4:AO4"/>
    <mergeCell ref="AQ4:AT4"/>
    <mergeCell ref="AG6:AJ6"/>
    <mergeCell ref="AL6:AO6"/>
    <mergeCell ref="AQ6:AT6"/>
    <mergeCell ref="AG14:AJ14"/>
    <mergeCell ref="AL14:AO14"/>
    <mergeCell ref="AQ14:AT14"/>
    <mergeCell ref="AG22:AJ22"/>
    <mergeCell ref="AL22:AO22"/>
    <mergeCell ref="AQ22:AT22"/>
    <mergeCell ref="AG30:AJ30"/>
    <mergeCell ref="AL30:AO30"/>
    <mergeCell ref="AQ30:AT30"/>
    <mergeCell ref="AG38:AJ38"/>
    <mergeCell ref="AL38:AO38"/>
    <mergeCell ref="AQ38:AT38"/>
    <mergeCell ref="AG46:AJ46"/>
    <mergeCell ref="AL46:AO46"/>
    <mergeCell ref="AQ46:AT46"/>
    <mergeCell ref="AG54:AJ54"/>
    <mergeCell ref="AL54:AO54"/>
    <mergeCell ref="AQ54:AT54"/>
    <mergeCell ref="AG62:AJ62"/>
    <mergeCell ref="AL62:AO62"/>
    <mergeCell ref="AG71:AJ71"/>
    <mergeCell ref="AG79:AJ79"/>
    <mergeCell ref="AW2:BH2"/>
    <mergeCell ref="AV4:BD4"/>
    <mergeCell ref="BF4:BI4"/>
    <mergeCell ref="AV6:AY6"/>
    <mergeCell ref="BA6:BD6"/>
    <mergeCell ref="BF6:BI6"/>
    <mergeCell ref="AV14:AY14"/>
    <mergeCell ref="BA14:BD14"/>
    <mergeCell ref="BF14:BI14"/>
    <mergeCell ref="AV22:AY22"/>
    <mergeCell ref="BA22:BD22"/>
    <mergeCell ref="BF22:BI22"/>
    <mergeCell ref="AV30:AY30"/>
    <mergeCell ref="BA30:BD30"/>
    <mergeCell ref="BF30:BI30"/>
    <mergeCell ref="AV38:AY38"/>
    <mergeCell ref="BA38:BD38"/>
    <mergeCell ref="BF38:BI38"/>
    <mergeCell ref="AV46:AY46"/>
    <mergeCell ref="BA46:BD46"/>
    <mergeCell ref="BF46:BI46"/>
    <mergeCell ref="BF54:BI54"/>
    <mergeCell ref="AV71:AY71"/>
    <mergeCell ref="AV79:AY79"/>
    <mergeCell ref="AV54:AY54"/>
    <mergeCell ref="BA54:BD54"/>
    <mergeCell ref="AV62:AY62"/>
    <mergeCell ref="BA62:BD62"/>
  </mergeCells>
  <pageMargins left="0.70866141732283472" right="0.70866141732283472" top="0.74803149606299213" bottom="0.74803149606299213" header="0.31496062992125984" footer="0.31496062992125984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E76"/>
  <sheetViews>
    <sheetView topLeftCell="V1" workbookViewId="0">
      <pane ySplit="1" topLeftCell="A2" activePane="bottomLeft" state="frozen"/>
      <selection pane="bottomLeft" activeCell="BG21" sqref="BG21"/>
    </sheetView>
  </sheetViews>
  <sheetFormatPr baseColWidth="10" defaultRowHeight="14" x14ac:dyDescent="0"/>
  <cols>
    <col min="38" max="38" width="12.6640625" bestFit="1" customWidth="1"/>
  </cols>
  <sheetData>
    <row r="1" spans="2:57">
      <c r="C1" s="39" t="s">
        <v>105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R1" s="39" t="s">
        <v>106</v>
      </c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G1" s="39" t="s">
        <v>91</v>
      </c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V1" s="10"/>
      <c r="AW1" s="55" t="s">
        <v>65</v>
      </c>
      <c r="AX1" s="56"/>
      <c r="AY1" s="56"/>
      <c r="AZ1" s="56"/>
      <c r="BA1" s="56"/>
      <c r="BB1" s="56"/>
      <c r="BC1" s="56"/>
      <c r="BD1" s="56"/>
      <c r="BE1" s="56"/>
    </row>
    <row r="2" spans="2:57" ht="15" thickBot="1">
      <c r="AV2" s="11"/>
      <c r="AW2" s="21"/>
      <c r="AX2" s="22"/>
      <c r="AY2" s="22"/>
      <c r="AZ2" s="22"/>
      <c r="BA2" s="22"/>
      <c r="BB2" s="23"/>
      <c r="BC2" s="22"/>
      <c r="BD2" s="22"/>
      <c r="BE2" s="23"/>
    </row>
    <row r="3" spans="2:57">
      <c r="B3" s="39" t="s">
        <v>55</v>
      </c>
      <c r="C3" s="39"/>
      <c r="D3" s="39"/>
      <c r="E3" s="39"/>
      <c r="F3" s="39"/>
      <c r="G3" s="39"/>
      <c r="H3" s="39"/>
      <c r="I3" s="39"/>
      <c r="J3" s="39"/>
      <c r="L3" s="39" t="s">
        <v>56</v>
      </c>
      <c r="M3" s="39"/>
      <c r="N3" s="39"/>
      <c r="O3" s="39"/>
      <c r="Q3" s="39" t="s">
        <v>55</v>
      </c>
      <c r="R3" s="39"/>
      <c r="S3" s="39"/>
      <c r="T3" s="39"/>
      <c r="U3" s="39"/>
      <c r="V3" s="39"/>
      <c r="W3" s="39"/>
      <c r="X3" s="39"/>
      <c r="Y3" s="39"/>
      <c r="AA3" s="39" t="s">
        <v>56</v>
      </c>
      <c r="AB3" s="39"/>
      <c r="AC3" s="39"/>
      <c r="AD3" s="39"/>
      <c r="AF3" s="39" t="s">
        <v>55</v>
      </c>
      <c r="AG3" s="39"/>
      <c r="AH3" s="39"/>
      <c r="AI3" s="39"/>
      <c r="AJ3" s="39"/>
      <c r="AK3" s="39"/>
      <c r="AL3" s="39"/>
      <c r="AM3" s="39"/>
      <c r="AN3" s="39"/>
      <c r="AP3" s="39" t="s">
        <v>56</v>
      </c>
      <c r="AQ3" s="39"/>
      <c r="AR3" s="39"/>
      <c r="AS3" s="39"/>
      <c r="AV3" s="11"/>
      <c r="AW3" s="52" t="s">
        <v>89</v>
      </c>
      <c r="AX3" s="53"/>
      <c r="AY3" s="54"/>
      <c r="AZ3" s="52" t="s">
        <v>90</v>
      </c>
      <c r="BA3" s="53"/>
      <c r="BB3" s="54"/>
      <c r="BC3" s="52" t="s">
        <v>107</v>
      </c>
      <c r="BD3" s="53"/>
      <c r="BE3" s="54"/>
    </row>
    <row r="4" spans="2:57" ht="15" thickBot="1">
      <c r="AV4" s="15"/>
      <c r="AW4" s="12">
        <v>2000</v>
      </c>
      <c r="AX4" s="13">
        <v>2007</v>
      </c>
      <c r="AY4" s="14">
        <v>2015</v>
      </c>
      <c r="AZ4" s="12">
        <v>2000</v>
      </c>
      <c r="BA4" s="13">
        <v>2007</v>
      </c>
      <c r="BB4" s="14">
        <v>2015</v>
      </c>
      <c r="BC4" s="12">
        <v>2000</v>
      </c>
      <c r="BD4" s="13">
        <v>2007</v>
      </c>
      <c r="BE4" s="14">
        <v>2015</v>
      </c>
    </row>
    <row r="5" spans="2:57" ht="15" thickBot="1">
      <c r="B5" s="39" t="s">
        <v>38</v>
      </c>
      <c r="C5" s="39"/>
      <c r="D5" s="39"/>
      <c r="E5" s="39"/>
      <c r="G5" s="39" t="s">
        <v>46</v>
      </c>
      <c r="H5" s="39"/>
      <c r="I5" s="39"/>
      <c r="J5" s="39"/>
      <c r="L5" s="39" t="s">
        <v>57</v>
      </c>
      <c r="M5" s="39"/>
      <c r="N5" s="39"/>
      <c r="O5" s="39"/>
      <c r="Q5" s="39" t="s">
        <v>38</v>
      </c>
      <c r="R5" s="39"/>
      <c r="S5" s="39"/>
      <c r="T5" s="39"/>
      <c r="V5" s="39" t="s">
        <v>46</v>
      </c>
      <c r="W5" s="39"/>
      <c r="X5" s="39"/>
      <c r="Y5" s="39"/>
      <c r="AA5" s="39" t="s">
        <v>57</v>
      </c>
      <c r="AB5" s="39"/>
      <c r="AC5" s="39"/>
      <c r="AD5" s="39"/>
      <c r="AF5" s="39" t="s">
        <v>38</v>
      </c>
      <c r="AG5" s="39"/>
      <c r="AH5" s="39"/>
      <c r="AI5" s="39"/>
      <c r="AK5" s="39" t="s">
        <v>46</v>
      </c>
      <c r="AL5" s="39"/>
      <c r="AM5" s="39"/>
      <c r="AN5" s="39"/>
      <c r="AP5" s="39" t="s">
        <v>57</v>
      </c>
      <c r="AQ5" s="39"/>
      <c r="AR5" s="39"/>
      <c r="AS5" s="39"/>
      <c r="AV5" s="16" t="s">
        <v>66</v>
      </c>
      <c r="AW5" s="17">
        <f>C11</f>
        <v>58.760000000000005</v>
      </c>
      <c r="AX5" s="17">
        <f t="shared" ref="AX5:AY5" si="0">D11</f>
        <v>69.88</v>
      </c>
      <c r="AY5" s="17">
        <f t="shared" si="0"/>
        <v>52.79</v>
      </c>
      <c r="AZ5" s="17">
        <f>R11</f>
        <v>57.989999999999995</v>
      </c>
      <c r="BA5" s="17">
        <f t="shared" ref="BA5:BB5" si="1">S11</f>
        <v>68.19</v>
      </c>
      <c r="BB5" s="10">
        <f t="shared" si="1"/>
        <v>51.91</v>
      </c>
      <c r="BC5" s="33">
        <f>AW5-AZ5</f>
        <v>0.77000000000001023</v>
      </c>
      <c r="BD5" s="33">
        <f t="shared" ref="BD5:BE5" si="2">AX5-BA5</f>
        <v>1.6899999999999977</v>
      </c>
      <c r="BE5" s="35">
        <f t="shared" si="2"/>
        <v>0.88000000000000256</v>
      </c>
    </row>
    <row r="6" spans="2:57" ht="15" thickBot="1">
      <c r="B6" s="3"/>
      <c r="C6" s="3">
        <v>2000</v>
      </c>
      <c r="D6" s="3">
        <v>2007</v>
      </c>
      <c r="E6" s="3">
        <v>2015</v>
      </c>
      <c r="G6" s="3"/>
      <c r="H6" s="3">
        <v>2000</v>
      </c>
      <c r="I6" s="3">
        <v>2007</v>
      </c>
      <c r="J6" s="3">
        <v>2015</v>
      </c>
      <c r="L6" s="3"/>
      <c r="M6" s="3">
        <v>2000</v>
      </c>
      <c r="N6" s="3">
        <v>2007</v>
      </c>
      <c r="O6" s="3">
        <v>2015</v>
      </c>
      <c r="Q6" s="3"/>
      <c r="R6" s="3">
        <v>2000</v>
      </c>
      <c r="S6" s="3">
        <v>2007</v>
      </c>
      <c r="T6" s="3">
        <v>2015</v>
      </c>
      <c r="V6" s="3"/>
      <c r="W6" s="3">
        <v>2000</v>
      </c>
      <c r="X6" s="3">
        <v>2007</v>
      </c>
      <c r="Y6" s="3">
        <v>2015</v>
      </c>
      <c r="AA6" s="3"/>
      <c r="AB6" s="3">
        <v>2000</v>
      </c>
      <c r="AC6" s="3">
        <v>2007</v>
      </c>
      <c r="AD6" s="3">
        <v>2015</v>
      </c>
      <c r="AF6" s="3"/>
      <c r="AG6" s="3">
        <v>2000</v>
      </c>
      <c r="AH6" s="3">
        <v>2007</v>
      </c>
      <c r="AI6" s="3">
        <v>2015</v>
      </c>
      <c r="AK6" s="3"/>
      <c r="AL6" s="3">
        <v>2000</v>
      </c>
      <c r="AM6" s="3">
        <v>2007</v>
      </c>
      <c r="AN6" s="3">
        <v>2015</v>
      </c>
      <c r="AP6" s="3"/>
      <c r="AQ6" s="3">
        <v>2000</v>
      </c>
      <c r="AR6" s="3">
        <v>2007</v>
      </c>
      <c r="AS6" s="3">
        <v>2015</v>
      </c>
      <c r="AV6" s="18" t="s">
        <v>67</v>
      </c>
      <c r="AW6" s="19">
        <f>C19</f>
        <v>16.930000000000003</v>
      </c>
      <c r="AX6" s="19">
        <f t="shared" ref="AX6:AY6" si="3">D19</f>
        <v>19.55</v>
      </c>
      <c r="AY6" s="19">
        <f t="shared" si="3"/>
        <v>10.239999999999998</v>
      </c>
      <c r="AZ6" s="19">
        <f>R19</f>
        <v>17.649999999999999</v>
      </c>
      <c r="BA6" s="19">
        <f t="shared" ref="BA6:BB6" si="4">S19</f>
        <v>20.37</v>
      </c>
      <c r="BB6" s="11">
        <f t="shared" si="4"/>
        <v>10.45</v>
      </c>
      <c r="BC6" s="33">
        <f t="shared" ref="BC6:BC23" si="5">AW6-AZ6</f>
        <v>-0.71999999999999531</v>
      </c>
      <c r="BD6" s="33">
        <f t="shared" ref="BD6:BD21" si="6">AX6-BA6</f>
        <v>-0.82000000000000028</v>
      </c>
      <c r="BE6" s="35">
        <f t="shared" ref="BE6:BE21" si="7">AY6-BB6</f>
        <v>-0.21000000000000085</v>
      </c>
    </row>
    <row r="7" spans="2:57" ht="15" thickBot="1">
      <c r="B7" s="3" t="s">
        <v>6</v>
      </c>
      <c r="C7" s="2">
        <f>'Ida + Regreso'!AH9</f>
        <v>43.650000000000006</v>
      </c>
      <c r="D7" s="2">
        <f>'Ida + Regreso'!AI9</f>
        <v>49.29</v>
      </c>
      <c r="E7" s="2" t="str">
        <f>'Ida + Regreso'!AJ9</f>
        <v>NA</v>
      </c>
      <c r="G7" s="3" t="s">
        <v>6</v>
      </c>
      <c r="H7" s="2">
        <f>'Ida + Regreso'!AM9</f>
        <v>2.8000000000000001E-2</v>
      </c>
      <c r="I7" s="2">
        <f>'Ida + Regreso'!AN9</f>
        <v>2.8000000000000001E-2</v>
      </c>
      <c r="J7" s="2" t="str">
        <f>'Ida + Regreso'!AO9</f>
        <v>NA</v>
      </c>
      <c r="L7" s="3" t="s">
        <v>6</v>
      </c>
      <c r="M7" s="2">
        <f>'Ida + Regreso'!AR9</f>
        <v>1.3800000000000001</v>
      </c>
      <c r="N7" s="2">
        <f>'Ida + Regreso'!AS9</f>
        <v>1.53</v>
      </c>
      <c r="O7" s="2" t="str">
        <f>'Ida + Regreso'!AT9</f>
        <v>NA</v>
      </c>
      <c r="Q7" s="3" t="s">
        <v>6</v>
      </c>
      <c r="R7" s="8">
        <f>'Plano todo'!S8</f>
        <v>43.26</v>
      </c>
      <c r="S7" s="8">
        <f>'Plano todo'!T8</f>
        <v>48.08</v>
      </c>
      <c r="T7" s="8" t="str">
        <f>'Plano todo'!U8</f>
        <v>NA</v>
      </c>
      <c r="V7" s="3" t="s">
        <v>6</v>
      </c>
      <c r="W7" s="8">
        <f>'Plano todo'!X8</f>
        <v>0.02</v>
      </c>
      <c r="X7" s="8">
        <f>'Plano todo'!Y8</f>
        <v>0.02</v>
      </c>
      <c r="Y7" s="8" t="str">
        <f>'Plano todo'!Z8</f>
        <v>NA</v>
      </c>
      <c r="AA7" s="3" t="s">
        <v>6</v>
      </c>
      <c r="AB7" s="8">
        <f>'Plano todo'!AC8</f>
        <v>1.36</v>
      </c>
      <c r="AC7" s="8">
        <f>'Plano todo'!AD8</f>
        <v>1.48</v>
      </c>
      <c r="AD7" s="8" t="str">
        <f>'Plano todo'!AE8</f>
        <v>NA</v>
      </c>
      <c r="AF7" s="3" t="s">
        <v>6</v>
      </c>
      <c r="AG7" s="2">
        <f>C7-R7</f>
        <v>0.39000000000000767</v>
      </c>
      <c r="AH7" s="2">
        <f t="shared" ref="AH7" si="8">D7-S7</f>
        <v>1.2100000000000009</v>
      </c>
      <c r="AI7" s="2" t="s">
        <v>93</v>
      </c>
      <c r="AK7" s="3" t="s">
        <v>6</v>
      </c>
      <c r="AL7" s="2">
        <f>H7-W7</f>
        <v>8.0000000000000002E-3</v>
      </c>
      <c r="AM7" s="2">
        <f t="shared" ref="AM7:AM9" si="9">I7-X7</f>
        <v>8.0000000000000002E-3</v>
      </c>
      <c r="AN7" s="2" t="s">
        <v>93</v>
      </c>
      <c r="AP7" s="3" t="s">
        <v>6</v>
      </c>
      <c r="AQ7" s="2">
        <f>M7-AB7</f>
        <v>2.0000000000000018E-2</v>
      </c>
      <c r="AR7" s="2">
        <f t="shared" ref="AR7:AR9" si="10">N7-AC7</f>
        <v>5.0000000000000044E-2</v>
      </c>
      <c r="AS7" s="2" t="s">
        <v>93</v>
      </c>
      <c r="AV7" s="18" t="s">
        <v>68</v>
      </c>
      <c r="AW7" s="19">
        <f>C27</f>
        <v>14.780000000000001</v>
      </c>
      <c r="AX7" s="19">
        <f t="shared" ref="AX7:AY7" si="11">D27</f>
        <v>17.13</v>
      </c>
      <c r="AY7" s="19">
        <f t="shared" si="11"/>
        <v>8.34</v>
      </c>
      <c r="AZ7" s="19">
        <f>R27</f>
        <v>15.5</v>
      </c>
      <c r="BA7" s="19">
        <f t="shared" ref="BA7:BB7" si="12">S27</f>
        <v>17.95</v>
      </c>
      <c r="BB7" s="11">
        <f t="shared" si="12"/>
        <v>8.51</v>
      </c>
      <c r="BC7" s="33">
        <f t="shared" si="5"/>
        <v>-0.71999999999999886</v>
      </c>
      <c r="BD7" s="33">
        <f t="shared" si="6"/>
        <v>-0.82000000000000028</v>
      </c>
      <c r="BE7" s="35">
        <f t="shared" si="7"/>
        <v>-0.16999999999999993</v>
      </c>
    </row>
    <row r="8" spans="2:57" ht="15" thickBot="1">
      <c r="B8" s="3" t="s">
        <v>3</v>
      </c>
      <c r="C8" s="2">
        <f>'Ida + Regreso'!AH10</f>
        <v>15.11</v>
      </c>
      <c r="D8" s="2">
        <f>'Ida + Regreso'!AI10</f>
        <v>12.24</v>
      </c>
      <c r="E8" s="2">
        <f>'Ida + Regreso'!AJ10</f>
        <v>6.64</v>
      </c>
      <c r="G8" s="3" t="s">
        <v>3</v>
      </c>
      <c r="H8" s="2">
        <f>'Ida + Regreso'!AM10</f>
        <v>4.0000000000000001E-3</v>
      </c>
      <c r="I8" s="2">
        <f>'Ida + Regreso'!AN10</f>
        <v>4.0000000000000001E-3</v>
      </c>
      <c r="J8" s="2">
        <f>'Ida + Regreso'!AO10</f>
        <v>4.0000000000000001E-3</v>
      </c>
      <c r="L8" s="3" t="s">
        <v>3</v>
      </c>
      <c r="M8" s="2">
        <f>'Ida + Regreso'!AR10</f>
        <v>0.8</v>
      </c>
      <c r="N8" s="2">
        <f>'Ida + Regreso'!AS10</f>
        <v>0.77</v>
      </c>
      <c r="O8" s="2">
        <f>'Ida + Regreso'!AT10</f>
        <v>0.37</v>
      </c>
      <c r="Q8" s="3" t="s">
        <v>3</v>
      </c>
      <c r="R8" s="8">
        <f>'Plano todo'!S9</f>
        <v>14.73</v>
      </c>
      <c r="S8" s="8">
        <f>'Plano todo'!T9</f>
        <v>11.94</v>
      </c>
      <c r="T8" s="8">
        <f>'Plano todo'!U9</f>
        <v>6.49</v>
      </c>
      <c r="V8" s="3" t="s">
        <v>3</v>
      </c>
      <c r="W8" s="8">
        <f>'Plano todo'!X9</f>
        <v>0.02</v>
      </c>
      <c r="X8" s="8">
        <f>'Plano todo'!Y9</f>
        <v>0.01</v>
      </c>
      <c r="Y8" s="8">
        <f>'Plano todo'!Z9</f>
        <v>6.0000000000000001E-3</v>
      </c>
      <c r="AA8" s="3" t="s">
        <v>3</v>
      </c>
      <c r="AB8" s="8">
        <f>'Plano todo'!AC9</f>
        <v>0.96</v>
      </c>
      <c r="AC8" s="8">
        <f>'Plano todo'!AD9</f>
        <v>0.76</v>
      </c>
      <c r="AD8" s="8">
        <f>'Plano todo'!AE9</f>
        <v>0.36</v>
      </c>
      <c r="AF8" s="3" t="s">
        <v>3</v>
      </c>
      <c r="AG8" s="2">
        <f t="shared" ref="AG8" si="13">C8-R8</f>
        <v>0.37999999999999901</v>
      </c>
      <c r="AH8" s="2">
        <f t="shared" ref="AH8:AH9" si="14">D8-S8</f>
        <v>0.30000000000000071</v>
      </c>
      <c r="AI8" s="2">
        <f t="shared" ref="AI8:AI10" si="15">E8-T8</f>
        <v>0.14999999999999947</v>
      </c>
      <c r="AK8" s="3" t="s">
        <v>3</v>
      </c>
      <c r="AL8" s="2">
        <f t="shared" ref="AL8" si="16">H8-W8</f>
        <v>-1.6E-2</v>
      </c>
      <c r="AM8" s="2">
        <f t="shared" si="9"/>
        <v>-6.0000000000000001E-3</v>
      </c>
      <c r="AN8" s="2">
        <f t="shared" ref="AN8:AN10" si="17">J8-Y8</f>
        <v>-2E-3</v>
      </c>
      <c r="AP8" s="3" t="s">
        <v>3</v>
      </c>
      <c r="AQ8" s="2">
        <f t="shared" ref="AQ8" si="18">M8-AB8</f>
        <v>-0.15999999999999992</v>
      </c>
      <c r="AR8" s="2">
        <f t="shared" si="10"/>
        <v>1.0000000000000009E-2</v>
      </c>
      <c r="AS8" s="2">
        <f t="shared" ref="AS8:AS10" si="19">O8-AD8</f>
        <v>1.0000000000000009E-2</v>
      </c>
      <c r="AV8" s="18" t="s">
        <v>69</v>
      </c>
      <c r="AW8" s="19">
        <f>C35</f>
        <v>2.12</v>
      </c>
      <c r="AX8" s="19">
        <f t="shared" ref="AX8:AY8" si="20">D35</f>
        <v>2.4</v>
      </c>
      <c r="AY8" s="19">
        <f t="shared" si="20"/>
        <v>1.94</v>
      </c>
      <c r="AZ8" s="19">
        <f>R35</f>
        <v>2.14</v>
      </c>
      <c r="BA8" s="19">
        <f t="shared" ref="BA8:BB8" si="21">S35</f>
        <v>2.4200000000000004</v>
      </c>
      <c r="BB8" s="11">
        <f t="shared" si="21"/>
        <v>1.92</v>
      </c>
      <c r="BC8" s="33">
        <f t="shared" si="5"/>
        <v>-2.0000000000000018E-2</v>
      </c>
      <c r="BD8" s="33">
        <f t="shared" si="6"/>
        <v>-2.0000000000000462E-2</v>
      </c>
      <c r="BE8" s="35">
        <f t="shared" si="7"/>
        <v>2.0000000000000018E-2</v>
      </c>
    </row>
    <row r="9" spans="2:57" ht="15" thickBot="1">
      <c r="B9" s="3" t="s">
        <v>4</v>
      </c>
      <c r="C9" s="2" t="str">
        <f>'Ida + Regreso'!AH11</f>
        <v>NA</v>
      </c>
      <c r="D9" s="2">
        <f>'Ida + Regreso'!AI11</f>
        <v>8.35</v>
      </c>
      <c r="E9" s="2">
        <f>'Ida + Regreso'!AJ11</f>
        <v>26.39</v>
      </c>
      <c r="G9" s="3" t="s">
        <v>4</v>
      </c>
      <c r="H9" s="2" t="str">
        <f>'Ida + Regreso'!AM11</f>
        <v>NA</v>
      </c>
      <c r="I9" s="2">
        <f>'Ida + Regreso'!AN11</f>
        <v>4.0000000000000001E-3</v>
      </c>
      <c r="J9" s="2">
        <f>'Ida + Regreso'!AO11</f>
        <v>2.8000000000000001E-2</v>
      </c>
      <c r="L9" s="3" t="s">
        <v>4</v>
      </c>
      <c r="M9" s="2" t="str">
        <f>'Ida + Regreso'!AR11</f>
        <v>NA</v>
      </c>
      <c r="N9" s="2">
        <f>'Ida + Regreso'!AS11</f>
        <v>0.59</v>
      </c>
      <c r="O9" s="2">
        <f>'Ida + Regreso'!AT11</f>
        <v>1.6300000000000001</v>
      </c>
      <c r="Q9" s="3" t="s">
        <v>4</v>
      </c>
      <c r="R9" s="8" t="str">
        <f>'Plano todo'!S10</f>
        <v>NA</v>
      </c>
      <c r="S9" s="8">
        <f>'Plano todo'!T10</f>
        <v>8.17</v>
      </c>
      <c r="T9" s="8">
        <f>'Plano todo'!U10</f>
        <v>25.83</v>
      </c>
      <c r="V9" s="3" t="s">
        <v>4</v>
      </c>
      <c r="W9" s="8" t="str">
        <f>'Plano todo'!X10</f>
        <v>NA</v>
      </c>
      <c r="X9" s="8">
        <f>'Plano todo'!Y10</f>
        <v>8.9999999999999993E-3</v>
      </c>
      <c r="Y9" s="8">
        <f>'Plano todo'!Z10</f>
        <v>2.5000000000000001E-2</v>
      </c>
      <c r="AA9" s="3" t="s">
        <v>4</v>
      </c>
      <c r="AB9" s="8" t="str">
        <f>'Plano todo'!AC10</f>
        <v>NA</v>
      </c>
      <c r="AC9" s="8">
        <f>'Plano todo'!AD10</f>
        <v>0.56999999999999995</v>
      </c>
      <c r="AD9" s="8">
        <f>'Plano todo'!AE10</f>
        <v>1.58</v>
      </c>
      <c r="AF9" s="3" t="s">
        <v>4</v>
      </c>
      <c r="AG9" s="2" t="s">
        <v>93</v>
      </c>
      <c r="AH9" s="2">
        <f t="shared" si="14"/>
        <v>0.17999999999999972</v>
      </c>
      <c r="AI9" s="2">
        <f t="shared" si="15"/>
        <v>0.56000000000000227</v>
      </c>
      <c r="AK9" s="3" t="s">
        <v>4</v>
      </c>
      <c r="AL9" s="2" t="s">
        <v>93</v>
      </c>
      <c r="AM9" s="2">
        <f t="shared" si="9"/>
        <v>-4.9999999999999992E-3</v>
      </c>
      <c r="AN9" s="2">
        <f t="shared" si="17"/>
        <v>2.9999999999999992E-3</v>
      </c>
      <c r="AP9" s="3" t="s">
        <v>4</v>
      </c>
      <c r="AQ9" s="2" t="s">
        <v>93</v>
      </c>
      <c r="AR9" s="2">
        <f t="shared" si="10"/>
        <v>2.0000000000000018E-2</v>
      </c>
      <c r="AS9" s="2">
        <f t="shared" si="19"/>
        <v>5.0000000000000044E-2</v>
      </c>
      <c r="AV9" s="18" t="s">
        <v>70</v>
      </c>
      <c r="AW9" s="19">
        <f>C43</f>
        <v>194.82</v>
      </c>
      <c r="AX9" s="19">
        <f t="shared" ref="AX9:AY9" si="22">D43</f>
        <v>230.63000000000002</v>
      </c>
      <c r="AY9" s="19">
        <f t="shared" si="22"/>
        <v>187.73999999999998</v>
      </c>
      <c r="AZ9" s="19">
        <f>R43</f>
        <v>186.66</v>
      </c>
      <c r="BA9" s="19">
        <f t="shared" ref="BA9:BB9" si="23">S43</f>
        <v>221.19000000000003</v>
      </c>
      <c r="BB9" s="11">
        <f t="shared" si="23"/>
        <v>181.01</v>
      </c>
      <c r="BC9" s="33">
        <f t="shared" si="5"/>
        <v>8.1599999999999966</v>
      </c>
      <c r="BD9" s="33">
        <f t="shared" si="6"/>
        <v>9.4399999999999977</v>
      </c>
      <c r="BE9" s="35">
        <f t="shared" si="7"/>
        <v>6.7299999999999898</v>
      </c>
    </row>
    <row r="10" spans="2:57" ht="15" thickBot="1">
      <c r="B10" s="3" t="s">
        <v>5</v>
      </c>
      <c r="C10" s="2" t="str">
        <f>'Ida + Regreso'!AH12</f>
        <v>NA</v>
      </c>
      <c r="D10" s="2" t="str">
        <f>'Ida + Regreso'!AI12</f>
        <v>NA</v>
      </c>
      <c r="E10" s="2">
        <f>'Ida + Regreso'!AJ12</f>
        <v>19.759999999999998</v>
      </c>
      <c r="G10" s="3" t="s">
        <v>5</v>
      </c>
      <c r="H10" s="2" t="str">
        <f>'Ida + Regreso'!AM12</f>
        <v>NA</v>
      </c>
      <c r="I10" s="2" t="str">
        <f>'Ida + Regreso'!AN12</f>
        <v>NA</v>
      </c>
      <c r="J10" s="2">
        <f>'Ida + Regreso'!AO12</f>
        <v>2.8000000000000001E-2</v>
      </c>
      <c r="L10" s="3" t="s">
        <v>5</v>
      </c>
      <c r="M10" s="2" t="str">
        <f>'Ida + Regreso'!AR12</f>
        <v>NA</v>
      </c>
      <c r="N10" s="2" t="str">
        <f>'Ida + Regreso'!AS12</f>
        <v>NA</v>
      </c>
      <c r="O10" s="2">
        <f>'Ida + Regreso'!AT12</f>
        <v>1.1499999999999999</v>
      </c>
      <c r="Q10" s="3" t="s">
        <v>5</v>
      </c>
      <c r="R10" s="8" t="str">
        <f>'Plano todo'!S11</f>
        <v>NA</v>
      </c>
      <c r="S10" s="8" t="str">
        <f>'Plano todo'!T11</f>
        <v>NA</v>
      </c>
      <c r="T10" s="8">
        <f>'Plano todo'!U11</f>
        <v>19.59</v>
      </c>
      <c r="V10" s="3" t="s">
        <v>5</v>
      </c>
      <c r="W10" s="8" t="str">
        <f>'Plano todo'!X11</f>
        <v>NA</v>
      </c>
      <c r="X10" s="8" t="str">
        <f>'Plano todo'!Y11</f>
        <v>NA</v>
      </c>
      <c r="Y10" s="8">
        <f>'Plano todo'!Z11</f>
        <v>1.7999999999999999E-2</v>
      </c>
      <c r="AA10" s="3" t="s">
        <v>5</v>
      </c>
      <c r="AB10" s="8" t="str">
        <f>'Plano todo'!AC11</f>
        <v>NA</v>
      </c>
      <c r="AC10" s="8" t="str">
        <f>'Plano todo'!AD11</f>
        <v>NA</v>
      </c>
      <c r="AD10" s="8">
        <f>'Plano todo'!AE11</f>
        <v>1.1299999999999999</v>
      </c>
      <c r="AF10" s="3" t="s">
        <v>5</v>
      </c>
      <c r="AG10" s="2" t="s">
        <v>93</v>
      </c>
      <c r="AH10" s="2" t="s">
        <v>93</v>
      </c>
      <c r="AI10" s="2">
        <f t="shared" si="15"/>
        <v>0.16999999999999815</v>
      </c>
      <c r="AK10" s="3" t="s">
        <v>5</v>
      </c>
      <c r="AL10" s="2" t="s">
        <v>93</v>
      </c>
      <c r="AM10" s="2" t="s">
        <v>93</v>
      </c>
      <c r="AN10" s="2">
        <f t="shared" si="17"/>
        <v>1.0000000000000002E-2</v>
      </c>
      <c r="AP10" s="3" t="s">
        <v>5</v>
      </c>
      <c r="AQ10" s="2" t="s">
        <v>93</v>
      </c>
      <c r="AR10" s="2" t="s">
        <v>93</v>
      </c>
      <c r="AS10" s="2">
        <f t="shared" si="19"/>
        <v>2.0000000000000018E-2</v>
      </c>
      <c r="AV10" s="18" t="s">
        <v>71</v>
      </c>
      <c r="AW10" s="19">
        <f>C51</f>
        <v>173.4</v>
      </c>
      <c r="AX10" s="19">
        <f t="shared" ref="AX10:AY10" si="24">D51</f>
        <v>205.28</v>
      </c>
      <c r="AY10" s="19">
        <f t="shared" si="24"/>
        <v>165.22</v>
      </c>
      <c r="AZ10" s="19">
        <f>R51</f>
        <v>166.12</v>
      </c>
      <c r="BA10" s="19">
        <f t="shared" ref="BA10:BB10" si="25">S51</f>
        <v>196.86</v>
      </c>
      <c r="BB10" s="11">
        <f t="shared" si="25"/>
        <v>159.26</v>
      </c>
      <c r="BC10" s="33">
        <f t="shared" si="5"/>
        <v>7.2800000000000011</v>
      </c>
      <c r="BD10" s="33">
        <f t="shared" si="6"/>
        <v>8.4199999999999875</v>
      </c>
      <c r="BE10" s="35">
        <f t="shared" si="7"/>
        <v>5.960000000000008</v>
      </c>
    </row>
    <row r="11" spans="2:57" ht="15" thickBot="1">
      <c r="B11" s="4" t="s">
        <v>8</v>
      </c>
      <c r="C11" s="2">
        <f>SUM(C7:C10)</f>
        <v>58.760000000000005</v>
      </c>
      <c r="D11" s="2">
        <f>SUM(D7:D10)</f>
        <v>69.88</v>
      </c>
      <c r="E11" s="2">
        <f>SUM(E7:E10)</f>
        <v>52.79</v>
      </c>
      <c r="G11" s="4" t="s">
        <v>8</v>
      </c>
      <c r="H11" s="2">
        <f>SUM(H7:H10)</f>
        <v>3.2000000000000001E-2</v>
      </c>
      <c r="I11" s="2">
        <f>SUM(I7:I10)</f>
        <v>3.6000000000000004E-2</v>
      </c>
      <c r="J11" s="2">
        <f>SUM(J7:J10)</f>
        <v>0.06</v>
      </c>
      <c r="L11" s="4" t="s">
        <v>8</v>
      </c>
      <c r="M11" s="2">
        <f>SUM(M7:M10)</f>
        <v>2.1800000000000002</v>
      </c>
      <c r="N11" s="2">
        <f>SUM(N7:N10)</f>
        <v>2.8899999999999997</v>
      </c>
      <c r="O11" s="2">
        <f>SUM(O7:O10)</f>
        <v>3.15</v>
      </c>
      <c r="Q11" s="4" t="s">
        <v>8</v>
      </c>
      <c r="R11" s="2">
        <f>SUM(R7:R10)</f>
        <v>57.989999999999995</v>
      </c>
      <c r="S11" s="2">
        <f>SUM(S7:S10)</f>
        <v>68.19</v>
      </c>
      <c r="T11" s="2">
        <f>SUM(T7:T10)</f>
        <v>51.91</v>
      </c>
      <c r="V11" s="4" t="s">
        <v>8</v>
      </c>
      <c r="W11" s="2">
        <f>SUM(W7:W10)</f>
        <v>0.04</v>
      </c>
      <c r="X11" s="2">
        <f>SUM(X7:X10)</f>
        <v>3.9E-2</v>
      </c>
      <c r="Y11" s="2">
        <f>SUM(Y7:Y10)</f>
        <v>4.9000000000000002E-2</v>
      </c>
      <c r="AA11" s="4" t="s">
        <v>8</v>
      </c>
      <c r="AB11" s="2">
        <f>SUM(AB7:AB10)</f>
        <v>2.3200000000000003</v>
      </c>
      <c r="AC11" s="2">
        <f>SUM(AC7:AC10)</f>
        <v>2.81</v>
      </c>
      <c r="AD11" s="2">
        <f>SUM(AD7:AD10)</f>
        <v>3.07</v>
      </c>
      <c r="AF11" s="4" t="s">
        <v>8</v>
      </c>
      <c r="AG11" s="2">
        <f>SUM(AG7:AG10)</f>
        <v>0.77000000000000668</v>
      </c>
      <c r="AH11" s="2">
        <f>SUM(AH7:AH10)</f>
        <v>1.6900000000000013</v>
      </c>
      <c r="AI11" s="2">
        <f>SUM(AI7:AI10)</f>
        <v>0.87999999999999989</v>
      </c>
      <c r="AK11" s="4" t="s">
        <v>8</v>
      </c>
      <c r="AL11" s="2">
        <f>SUM(AL7:AL10)</f>
        <v>-8.0000000000000002E-3</v>
      </c>
      <c r="AM11" s="2">
        <f>SUM(AM7:AM10)</f>
        <v>-2.9999999999999992E-3</v>
      </c>
      <c r="AN11" s="2">
        <f>SUM(AN7:AN10)</f>
        <v>1.1000000000000001E-2</v>
      </c>
      <c r="AP11" s="4" t="s">
        <v>8</v>
      </c>
      <c r="AQ11" s="2">
        <f>SUM(AQ7:AQ10)</f>
        <v>-0.1399999999999999</v>
      </c>
      <c r="AR11" s="2">
        <f>SUM(AR7:AR10)</f>
        <v>8.0000000000000071E-2</v>
      </c>
      <c r="AS11" s="2">
        <f>SUM(AS7:AS10)</f>
        <v>8.0000000000000071E-2</v>
      </c>
      <c r="AV11" s="18" t="s">
        <v>72</v>
      </c>
      <c r="AW11" s="19">
        <f>C59</f>
        <v>21.47</v>
      </c>
      <c r="AX11" s="19">
        <f t="shared" ref="AX11:AY11" si="26">D59</f>
        <v>25.35</v>
      </c>
      <c r="AY11" s="19">
        <f t="shared" si="26"/>
        <v>22.53</v>
      </c>
      <c r="AZ11" s="19">
        <f>R59</f>
        <v>20.53</v>
      </c>
      <c r="BA11" s="19">
        <f t="shared" ref="BA11:BB11" si="27">S59</f>
        <v>24.330000000000002</v>
      </c>
      <c r="BB11" s="11">
        <f t="shared" si="27"/>
        <v>21.759999999999998</v>
      </c>
      <c r="BC11" s="33">
        <f t="shared" si="5"/>
        <v>0.93999999999999773</v>
      </c>
      <c r="BD11" s="33">
        <f t="shared" si="6"/>
        <v>1.0199999999999996</v>
      </c>
      <c r="BE11" s="35">
        <f t="shared" si="7"/>
        <v>0.77000000000000313</v>
      </c>
    </row>
    <row r="12" spans="2:57" ht="15" thickBot="1">
      <c r="AV12" s="18" t="s">
        <v>73</v>
      </c>
      <c r="AW12" s="19">
        <f>C59</f>
        <v>21.47</v>
      </c>
      <c r="AX12" s="19">
        <f t="shared" ref="AX12:AY12" si="28">D59</f>
        <v>25.35</v>
      </c>
      <c r="AY12" s="19">
        <f t="shared" si="28"/>
        <v>22.53</v>
      </c>
      <c r="AZ12" s="19">
        <f>R59</f>
        <v>20.53</v>
      </c>
      <c r="BA12" s="19">
        <f t="shared" ref="BA12:BB12" si="29">S59</f>
        <v>24.330000000000002</v>
      </c>
      <c r="BB12" s="11">
        <f t="shared" si="29"/>
        <v>21.759999999999998</v>
      </c>
      <c r="BC12" s="33">
        <f t="shared" si="5"/>
        <v>0.93999999999999773</v>
      </c>
      <c r="BD12" s="33">
        <f t="shared" si="6"/>
        <v>1.0199999999999996</v>
      </c>
      <c r="BE12" s="35">
        <f t="shared" si="7"/>
        <v>0.77000000000000313</v>
      </c>
    </row>
    <row r="13" spans="2:57" ht="15" thickBot="1">
      <c r="B13" s="39" t="s">
        <v>39</v>
      </c>
      <c r="C13" s="39"/>
      <c r="D13" s="39"/>
      <c r="E13" s="39"/>
      <c r="G13" s="39" t="s">
        <v>47</v>
      </c>
      <c r="H13" s="39"/>
      <c r="I13" s="39"/>
      <c r="J13" s="39"/>
      <c r="L13" s="39" t="s">
        <v>58</v>
      </c>
      <c r="M13" s="39"/>
      <c r="N13" s="39"/>
      <c r="O13" s="39"/>
      <c r="Q13" s="39" t="s">
        <v>39</v>
      </c>
      <c r="R13" s="39"/>
      <c r="S13" s="39"/>
      <c r="T13" s="39"/>
      <c r="V13" s="39" t="s">
        <v>47</v>
      </c>
      <c r="W13" s="39"/>
      <c r="X13" s="39"/>
      <c r="Y13" s="39"/>
      <c r="AA13" s="39" t="s">
        <v>58</v>
      </c>
      <c r="AB13" s="39"/>
      <c r="AC13" s="39"/>
      <c r="AD13" s="39"/>
      <c r="AF13" s="39" t="s">
        <v>39</v>
      </c>
      <c r="AG13" s="39"/>
      <c r="AH13" s="39"/>
      <c r="AI13" s="39"/>
      <c r="AK13" s="39" t="s">
        <v>47</v>
      </c>
      <c r="AL13" s="39"/>
      <c r="AM13" s="39"/>
      <c r="AN13" s="39"/>
      <c r="AP13" s="39" t="s">
        <v>58</v>
      </c>
      <c r="AQ13" s="39"/>
      <c r="AR13" s="39"/>
      <c r="AS13" s="39"/>
      <c r="AV13" s="18" t="s">
        <v>74</v>
      </c>
      <c r="AW13" s="19">
        <f>H11</f>
        <v>3.2000000000000001E-2</v>
      </c>
      <c r="AX13" s="19">
        <f t="shared" ref="AX13:AY13" si="30">I11</f>
        <v>3.6000000000000004E-2</v>
      </c>
      <c r="AY13" s="19">
        <f t="shared" si="30"/>
        <v>0.06</v>
      </c>
      <c r="AZ13" s="19">
        <f>W11</f>
        <v>0.04</v>
      </c>
      <c r="BA13" s="19">
        <f t="shared" ref="BA13:BB13" si="31">X11</f>
        <v>3.9E-2</v>
      </c>
      <c r="BB13" s="11">
        <f t="shared" si="31"/>
        <v>4.9000000000000002E-2</v>
      </c>
      <c r="BC13" s="33">
        <f t="shared" si="5"/>
        <v>-8.0000000000000002E-3</v>
      </c>
      <c r="BD13" s="33">
        <f t="shared" si="6"/>
        <v>-2.9999999999999957E-3</v>
      </c>
      <c r="BE13" s="35">
        <f t="shared" si="7"/>
        <v>1.0999999999999996E-2</v>
      </c>
    </row>
    <row r="14" spans="2:57" ht="15" thickBot="1">
      <c r="B14" s="3"/>
      <c r="C14" s="3">
        <v>2000</v>
      </c>
      <c r="D14" s="3">
        <v>2007</v>
      </c>
      <c r="E14" s="3">
        <v>2015</v>
      </c>
      <c r="G14" s="3"/>
      <c r="H14" s="3">
        <v>2000</v>
      </c>
      <c r="I14" s="3">
        <v>2007</v>
      </c>
      <c r="J14" s="3">
        <v>2015</v>
      </c>
      <c r="L14" s="3"/>
      <c r="M14" s="3">
        <v>2000</v>
      </c>
      <c r="N14" s="3">
        <v>2007</v>
      </c>
      <c r="O14" s="3">
        <v>2015</v>
      </c>
      <c r="Q14" s="3"/>
      <c r="R14" s="3">
        <v>2000</v>
      </c>
      <c r="S14" s="3">
        <v>2007</v>
      </c>
      <c r="T14" s="3">
        <v>2015</v>
      </c>
      <c r="V14" s="3"/>
      <c r="W14" s="3">
        <v>2000</v>
      </c>
      <c r="X14" s="3">
        <v>2007</v>
      </c>
      <c r="Y14" s="3">
        <v>2015</v>
      </c>
      <c r="AA14" s="3"/>
      <c r="AB14" s="3">
        <v>2000</v>
      </c>
      <c r="AC14" s="3">
        <v>2007</v>
      </c>
      <c r="AD14" s="3">
        <v>2015</v>
      </c>
      <c r="AF14" s="3"/>
      <c r="AG14" s="3">
        <v>2000</v>
      </c>
      <c r="AH14" s="3">
        <v>2007</v>
      </c>
      <c r="AI14" s="3">
        <v>2015</v>
      </c>
      <c r="AK14" s="3"/>
      <c r="AL14" s="3">
        <v>2000</v>
      </c>
      <c r="AM14" s="3">
        <v>2007</v>
      </c>
      <c r="AN14" s="3">
        <v>2015</v>
      </c>
      <c r="AP14" s="3"/>
      <c r="AQ14" s="3">
        <v>2000</v>
      </c>
      <c r="AR14" s="3">
        <v>2007</v>
      </c>
      <c r="AS14" s="3">
        <v>2015</v>
      </c>
      <c r="AV14" s="18" t="s">
        <v>75</v>
      </c>
      <c r="AW14" s="19">
        <f>W19</f>
        <v>8.7799999999999994</v>
      </c>
      <c r="AX14" s="19">
        <f t="shared" ref="AX14:AY14" si="32">X19</f>
        <v>9.5299999999999994</v>
      </c>
      <c r="AY14" s="19">
        <f t="shared" si="32"/>
        <v>4.78</v>
      </c>
      <c r="AZ14" s="19">
        <f>W19</f>
        <v>8.7799999999999994</v>
      </c>
      <c r="BA14" s="19">
        <f t="shared" ref="BA14:BB14" si="33">X19</f>
        <v>9.5299999999999994</v>
      </c>
      <c r="BB14" s="11">
        <f t="shared" si="33"/>
        <v>4.78</v>
      </c>
      <c r="BC14" s="33">
        <f t="shared" si="5"/>
        <v>0</v>
      </c>
      <c r="BD14" s="33">
        <f t="shared" si="6"/>
        <v>0</v>
      </c>
      <c r="BE14" s="35">
        <f t="shared" si="7"/>
        <v>0</v>
      </c>
    </row>
    <row r="15" spans="2:57" ht="15" thickBot="1">
      <c r="B15" s="3" t="s">
        <v>6</v>
      </c>
      <c r="C15" s="2">
        <f>'Ida + Regreso'!AH17</f>
        <v>12.990000000000002</v>
      </c>
      <c r="D15" s="2">
        <f>'Ida + Regreso'!AI17</f>
        <v>14.66</v>
      </c>
      <c r="E15" s="2" t="str">
        <f>'Ida + Regreso'!AJ17</f>
        <v>NA</v>
      </c>
      <c r="G15" s="3" t="s">
        <v>6</v>
      </c>
      <c r="H15" s="2">
        <f>'Ida + Regreso'!AM17</f>
        <v>6.42</v>
      </c>
      <c r="I15" s="2">
        <f>'Ida + Regreso'!AN17</f>
        <v>6.8699999999999992</v>
      </c>
      <c r="J15" s="2" t="str">
        <f>'Ida + Regreso'!AO17</f>
        <v>NA</v>
      </c>
      <c r="L15" s="3" t="s">
        <v>6</v>
      </c>
      <c r="M15" s="2">
        <f>'Ida + Regreso'!AR17</f>
        <v>3.6000000000000004E-2</v>
      </c>
      <c r="N15" s="2">
        <f>'Ida + Regreso'!AS17</f>
        <v>3.6000000000000004E-2</v>
      </c>
      <c r="O15" s="2" t="str">
        <f>'Ida + Regreso'!AT17</f>
        <v>NA</v>
      </c>
      <c r="Q15" s="3" t="s">
        <v>6</v>
      </c>
      <c r="R15" s="8">
        <f>'Plano todo'!S16</f>
        <v>13.62</v>
      </c>
      <c r="S15" s="8">
        <f>'Plano todo'!T16</f>
        <v>15.36</v>
      </c>
      <c r="T15" s="8" t="str">
        <f>'Plano todo'!U16</f>
        <v>NA</v>
      </c>
      <c r="V15" s="3" t="s">
        <v>6</v>
      </c>
      <c r="W15" s="8">
        <f>'Plano todo'!X16</f>
        <v>6.25</v>
      </c>
      <c r="X15" s="8">
        <f>'Plano todo'!Y16</f>
        <v>6.71</v>
      </c>
      <c r="Y15" s="8" t="str">
        <f>'Plano todo'!Z16</f>
        <v>NA</v>
      </c>
      <c r="AA15" s="3" t="s">
        <v>6</v>
      </c>
      <c r="AB15" s="8">
        <f>'Plano todo'!AC16</f>
        <v>0.03</v>
      </c>
      <c r="AC15" s="8">
        <f>'Plano todo'!AD16</f>
        <v>3.3000000000000002E-2</v>
      </c>
      <c r="AD15" s="8" t="str">
        <f>'Plano todo'!AE16</f>
        <v>NA</v>
      </c>
      <c r="AF15" s="3" t="s">
        <v>6</v>
      </c>
      <c r="AG15" s="2">
        <f>C15-R15</f>
        <v>-0.62999999999999723</v>
      </c>
      <c r="AH15" s="2">
        <f t="shared" ref="AH15:AH17" si="34">D15-S15</f>
        <v>-0.69999999999999929</v>
      </c>
      <c r="AI15" s="2" t="s">
        <v>93</v>
      </c>
      <c r="AK15" s="3" t="s">
        <v>6</v>
      </c>
      <c r="AL15" s="2">
        <f>H15-W15</f>
        <v>0.16999999999999993</v>
      </c>
      <c r="AM15" s="2">
        <f t="shared" ref="AM15:AM17" si="35">I15-X15</f>
        <v>0.15999999999999925</v>
      </c>
      <c r="AN15" s="2" t="s">
        <v>93</v>
      </c>
      <c r="AP15" s="3" t="s">
        <v>6</v>
      </c>
      <c r="AQ15" s="2">
        <f>M15-AB15</f>
        <v>6.0000000000000053E-3</v>
      </c>
      <c r="AR15" s="2">
        <f t="shared" ref="AR15:AR17" si="36">N15-AC15</f>
        <v>3.0000000000000027E-3</v>
      </c>
      <c r="AS15" s="2" t="s">
        <v>93</v>
      </c>
      <c r="AV15" s="18" t="s">
        <v>76</v>
      </c>
      <c r="AW15" s="19">
        <f>H27</f>
        <v>9.6</v>
      </c>
      <c r="AX15" s="19">
        <f t="shared" ref="AX15:AY15" si="37">I27</f>
        <v>10.479999999999999</v>
      </c>
      <c r="AY15" s="19">
        <f t="shared" si="37"/>
        <v>5.7</v>
      </c>
      <c r="AZ15" s="19">
        <f>W27</f>
        <v>9.379999999999999</v>
      </c>
      <c r="BA15" s="19">
        <f t="shared" ref="BA15:BB15" si="38">X27</f>
        <v>10.25</v>
      </c>
      <c r="BB15" s="11">
        <f t="shared" si="38"/>
        <v>5.58</v>
      </c>
      <c r="BC15" s="34">
        <f t="shared" si="5"/>
        <v>0.22000000000000064</v>
      </c>
      <c r="BD15" s="34">
        <f t="shared" si="6"/>
        <v>0.22999999999999865</v>
      </c>
      <c r="BE15" s="38">
        <f t="shared" si="7"/>
        <v>0.12000000000000011</v>
      </c>
    </row>
    <row r="16" spans="2:57" ht="15" thickBot="1">
      <c r="B16" s="3" t="s">
        <v>3</v>
      </c>
      <c r="C16" s="2">
        <f>'Ida + Regreso'!AH18</f>
        <v>3.9400000000000004</v>
      </c>
      <c r="D16" s="2">
        <f>'Ida + Regreso'!AI18</f>
        <v>3.23</v>
      </c>
      <c r="E16" s="2">
        <f>'Ida + Regreso'!AJ18</f>
        <v>1.73</v>
      </c>
      <c r="G16" s="3" t="s">
        <v>3</v>
      </c>
      <c r="H16" s="2">
        <f>'Ida + Regreso'!AM18</f>
        <v>2.59</v>
      </c>
      <c r="I16" s="2">
        <f>'Ida + Regreso'!AN18</f>
        <v>2.02</v>
      </c>
      <c r="J16" s="2">
        <f>'Ida + Regreso'!AO18</f>
        <v>0.97</v>
      </c>
      <c r="L16" s="3" t="s">
        <v>3</v>
      </c>
      <c r="M16" s="2">
        <f>'Ida + Regreso'!AR18</f>
        <v>0.03</v>
      </c>
      <c r="N16" s="2">
        <f>'Ida + Regreso'!AS18</f>
        <v>7.0000000000000001E-3</v>
      </c>
      <c r="O16" s="2">
        <f>'Ida + Regreso'!AT18</f>
        <v>3.0000000000000001E-3</v>
      </c>
      <c r="Q16" s="3" t="s">
        <v>3</v>
      </c>
      <c r="R16" s="8">
        <f>'Plano todo'!S17</f>
        <v>4.03</v>
      </c>
      <c r="S16" s="8">
        <f>'Plano todo'!T17</f>
        <v>3.32</v>
      </c>
      <c r="T16" s="8">
        <f>'Plano todo'!U17</f>
        <v>1.79</v>
      </c>
      <c r="V16" s="3" t="s">
        <v>3</v>
      </c>
      <c r="W16" s="8">
        <f>'Plano todo'!X17</f>
        <v>2.5299999999999998</v>
      </c>
      <c r="X16" s="8">
        <f>'Plano todo'!Y17</f>
        <v>1.99</v>
      </c>
      <c r="Y16" s="8">
        <f>'Plano todo'!Z17</f>
        <v>0.95</v>
      </c>
      <c r="AA16" s="3" t="s">
        <v>3</v>
      </c>
      <c r="AB16" s="8">
        <f>'Plano todo'!AC17</f>
        <v>1.9E-2</v>
      </c>
      <c r="AC16" s="8">
        <f>'Plano todo'!AD17</f>
        <v>1.4999999999999999E-2</v>
      </c>
      <c r="AD16" s="8">
        <f>'Plano todo'!AE17</f>
        <v>7.0000000000000001E-3</v>
      </c>
      <c r="AF16" s="3" t="s">
        <v>3</v>
      </c>
      <c r="AG16" s="2">
        <f t="shared" ref="AG16" si="39">C16-R16</f>
        <v>-8.9999999999999858E-2</v>
      </c>
      <c r="AH16" s="2">
        <f t="shared" si="34"/>
        <v>-8.9999999999999858E-2</v>
      </c>
      <c r="AI16" s="2">
        <f t="shared" ref="AI16:AI18" si="40">E16-T16</f>
        <v>-6.0000000000000053E-2</v>
      </c>
      <c r="AK16" s="3" t="s">
        <v>3</v>
      </c>
      <c r="AL16" s="2">
        <f t="shared" ref="AL16" si="41">H16-W16</f>
        <v>6.0000000000000053E-2</v>
      </c>
      <c r="AM16" s="2">
        <f t="shared" si="35"/>
        <v>3.0000000000000027E-2</v>
      </c>
      <c r="AN16" s="2">
        <f t="shared" ref="AN16:AN18" si="42">J16-Y16</f>
        <v>2.0000000000000018E-2</v>
      </c>
      <c r="AP16" s="3" t="s">
        <v>3</v>
      </c>
      <c r="AQ16" s="2">
        <f t="shared" ref="AQ16" si="43">M16-AB16</f>
        <v>1.0999999999999999E-2</v>
      </c>
      <c r="AR16" s="2">
        <f t="shared" si="36"/>
        <v>-8.0000000000000002E-3</v>
      </c>
      <c r="AS16" s="2">
        <f t="shared" ref="AS16:AS18" si="44">O16-AD16</f>
        <v>-4.0000000000000001E-3</v>
      </c>
      <c r="AV16" s="18" t="s">
        <v>77</v>
      </c>
      <c r="AW16" s="19">
        <f>H35</f>
        <v>8.4499999999999993</v>
      </c>
      <c r="AX16" s="19">
        <f t="shared" ref="AX16:AY16" si="45">I35</f>
        <v>9.11</v>
      </c>
      <c r="AY16" s="19">
        <f t="shared" si="45"/>
        <v>4.16</v>
      </c>
      <c r="AZ16" s="19">
        <f>W35</f>
        <v>8.23</v>
      </c>
      <c r="BA16" s="19">
        <f t="shared" ref="BA16:BB16" si="46">X35</f>
        <v>8.85</v>
      </c>
      <c r="BB16" s="11">
        <f t="shared" si="46"/>
        <v>4.04</v>
      </c>
      <c r="BC16" s="34">
        <f t="shared" si="5"/>
        <v>0.21999999999999886</v>
      </c>
      <c r="BD16" s="34">
        <f t="shared" si="6"/>
        <v>0.25999999999999979</v>
      </c>
      <c r="BE16" s="38">
        <f t="shared" si="7"/>
        <v>0.12000000000000011</v>
      </c>
    </row>
    <row r="17" spans="2:57" ht="15" thickBot="1">
      <c r="B17" s="3" t="s">
        <v>4</v>
      </c>
      <c r="C17" s="2" t="str">
        <f>'Ida + Regreso'!AH19</f>
        <v>NA</v>
      </c>
      <c r="D17" s="2">
        <f>'Ida + Regreso'!AI19</f>
        <v>1.6600000000000001</v>
      </c>
      <c r="E17" s="2">
        <f>'Ida + Regreso'!AJ19</f>
        <v>5.2199999999999989</v>
      </c>
      <c r="G17" s="3" t="s">
        <v>4</v>
      </c>
      <c r="H17" s="2" t="str">
        <f>'Ida + Regreso'!AM19</f>
        <v>NA</v>
      </c>
      <c r="I17" s="2">
        <f>'Ida + Regreso'!AN19</f>
        <v>0.85</v>
      </c>
      <c r="J17" s="2">
        <f>'Ida + Regreso'!AO19</f>
        <v>2.3600000000000003</v>
      </c>
      <c r="L17" s="3" t="s">
        <v>4</v>
      </c>
      <c r="M17" s="2" t="str">
        <f>'Ida + Regreso'!AR19</f>
        <v>NA</v>
      </c>
      <c r="N17" s="2">
        <f>'Ida + Regreso'!AS19</f>
        <v>6.0000000000000001E-3</v>
      </c>
      <c r="O17" s="2">
        <f>'Ida + Regreso'!AT19</f>
        <v>3.6000000000000004E-2</v>
      </c>
      <c r="Q17" s="3" t="s">
        <v>4</v>
      </c>
      <c r="R17" s="8" t="str">
        <f>'Plano todo'!S18</f>
        <v>NA</v>
      </c>
      <c r="S17" s="8">
        <f>'Plano todo'!T18</f>
        <v>1.69</v>
      </c>
      <c r="T17" s="8">
        <f>'Plano todo'!U18</f>
        <v>5.3</v>
      </c>
      <c r="V17" s="3" t="s">
        <v>4</v>
      </c>
      <c r="W17" s="8" t="str">
        <f>'Plano todo'!X18</f>
        <v>NA</v>
      </c>
      <c r="X17" s="8">
        <f>'Plano todo'!Y18</f>
        <v>0.83</v>
      </c>
      <c r="Y17" s="8">
        <f>'Plano todo'!Z18</f>
        <v>2.29</v>
      </c>
      <c r="AA17" s="3" t="s">
        <v>4</v>
      </c>
      <c r="AB17" s="8" t="str">
        <f>'Plano todo'!AC18</f>
        <v>NA</v>
      </c>
      <c r="AC17" s="8">
        <f>'Plano todo'!AD18</f>
        <v>1.0999999999999999E-2</v>
      </c>
      <c r="AD17" s="8">
        <f>'Plano todo'!AE18</f>
        <v>3.1E-2</v>
      </c>
      <c r="AF17" s="3" t="s">
        <v>4</v>
      </c>
      <c r="AG17" s="2" t="s">
        <v>93</v>
      </c>
      <c r="AH17" s="2">
        <f t="shared" si="34"/>
        <v>-2.9999999999999805E-2</v>
      </c>
      <c r="AI17" s="2">
        <f t="shared" si="40"/>
        <v>-8.0000000000000959E-2</v>
      </c>
      <c r="AK17" s="3" t="s">
        <v>4</v>
      </c>
      <c r="AL17" s="2" t="s">
        <v>93</v>
      </c>
      <c r="AM17" s="2">
        <f t="shared" si="35"/>
        <v>2.0000000000000018E-2</v>
      </c>
      <c r="AN17" s="2">
        <f t="shared" si="42"/>
        <v>7.0000000000000284E-2</v>
      </c>
      <c r="AP17" s="3" t="s">
        <v>4</v>
      </c>
      <c r="AQ17" s="2" t="s">
        <v>93</v>
      </c>
      <c r="AR17" s="2">
        <f t="shared" si="36"/>
        <v>-4.9999999999999992E-3</v>
      </c>
      <c r="AS17" s="2">
        <f t="shared" si="44"/>
        <v>5.0000000000000044E-3</v>
      </c>
      <c r="AV17" s="18" t="s">
        <v>78</v>
      </c>
      <c r="AW17" s="19">
        <f>H43</f>
        <v>4.5500000000000007</v>
      </c>
      <c r="AX17" s="19">
        <f t="shared" ref="AX17:AY17" si="47">I43</f>
        <v>4.9099999999999993</v>
      </c>
      <c r="AY17" s="19">
        <f t="shared" si="47"/>
        <v>2.7600000000000002</v>
      </c>
      <c r="AZ17" s="19">
        <f>W43</f>
        <v>4.46</v>
      </c>
      <c r="BA17" s="19">
        <f t="shared" ref="BA17:BB17" si="48">X43</f>
        <v>4.8</v>
      </c>
      <c r="BB17" s="11">
        <f t="shared" si="48"/>
        <v>2.69</v>
      </c>
      <c r="BC17" s="34">
        <f t="shared" si="5"/>
        <v>9.0000000000000746E-2</v>
      </c>
      <c r="BD17" s="34">
        <f t="shared" si="6"/>
        <v>0.10999999999999943</v>
      </c>
      <c r="BE17" s="38">
        <f t="shared" si="7"/>
        <v>7.0000000000000284E-2</v>
      </c>
    </row>
    <row r="18" spans="2:57" ht="15" thickBot="1">
      <c r="B18" s="3" t="s">
        <v>5</v>
      </c>
      <c r="C18" s="2" t="str">
        <f>'Ida + Regreso'!AH20</f>
        <v>NA</v>
      </c>
      <c r="D18" s="2" t="str">
        <f>'Ida + Regreso'!AI20</f>
        <v>NA</v>
      </c>
      <c r="E18" s="2">
        <f>'Ida + Regreso'!AJ20</f>
        <v>3.29</v>
      </c>
      <c r="G18" s="3" t="s">
        <v>5</v>
      </c>
      <c r="H18" s="2" t="str">
        <f>'Ida + Regreso'!AM20</f>
        <v>NA</v>
      </c>
      <c r="I18" s="2" t="str">
        <f>'Ida + Regreso'!AN20</f>
        <v>NA</v>
      </c>
      <c r="J18" s="2">
        <f>'Ida + Regreso'!AO20</f>
        <v>1.55</v>
      </c>
      <c r="L18" s="3" t="s">
        <v>5</v>
      </c>
      <c r="M18" s="2" t="str">
        <f>'Ida + Regreso'!AR20</f>
        <v>NA</v>
      </c>
      <c r="N18" s="2" t="str">
        <f>'Ida + Regreso'!AS20</f>
        <v>NA</v>
      </c>
      <c r="O18" s="2">
        <f>'Ida + Regreso'!AT20</f>
        <v>3.3000000000000002E-2</v>
      </c>
      <c r="Q18" s="3" t="s">
        <v>5</v>
      </c>
      <c r="R18" s="8" t="str">
        <f>'Plano todo'!S19</f>
        <v>NA</v>
      </c>
      <c r="S18" s="8" t="str">
        <f>'Plano todo'!T19</f>
        <v>NA</v>
      </c>
      <c r="T18" s="8">
        <f>'Plano todo'!U19</f>
        <v>3.36</v>
      </c>
      <c r="V18" s="3" t="s">
        <v>5</v>
      </c>
      <c r="W18" s="8" t="str">
        <f>'Plano todo'!X19</f>
        <v>NA</v>
      </c>
      <c r="X18" s="8" t="str">
        <f>'Plano todo'!Y19</f>
        <v>NA</v>
      </c>
      <c r="Y18" s="8">
        <f>'Plano todo'!Z19</f>
        <v>1.54</v>
      </c>
      <c r="AA18" s="3" t="s">
        <v>5</v>
      </c>
      <c r="AB18" s="8" t="str">
        <f>'Plano todo'!AC19</f>
        <v>NA</v>
      </c>
      <c r="AC18" s="8" t="str">
        <f>'Plano todo'!AD19</f>
        <v>NA</v>
      </c>
      <c r="AD18" s="8">
        <f>'Plano todo'!AE19</f>
        <v>2.3E-2</v>
      </c>
      <c r="AF18" s="3" t="s">
        <v>5</v>
      </c>
      <c r="AG18" s="2" t="s">
        <v>93</v>
      </c>
      <c r="AH18" s="2" t="s">
        <v>93</v>
      </c>
      <c r="AI18" s="2">
        <f t="shared" si="40"/>
        <v>-6.999999999999984E-2</v>
      </c>
      <c r="AK18" s="3" t="s">
        <v>5</v>
      </c>
      <c r="AL18" s="2" t="s">
        <v>93</v>
      </c>
      <c r="AM18" s="2" t="s">
        <v>93</v>
      </c>
      <c r="AN18" s="2">
        <f t="shared" si="42"/>
        <v>1.0000000000000009E-2</v>
      </c>
      <c r="AP18" s="3" t="s">
        <v>5</v>
      </c>
      <c r="AQ18" s="2" t="s">
        <v>93</v>
      </c>
      <c r="AR18" s="2" t="s">
        <v>93</v>
      </c>
      <c r="AS18" s="2">
        <f t="shared" si="44"/>
        <v>1.0000000000000002E-2</v>
      </c>
      <c r="AV18" s="18" t="s">
        <v>79</v>
      </c>
      <c r="AW18" s="19">
        <f>H51</f>
        <v>3.0600000000000005</v>
      </c>
      <c r="AX18" s="19">
        <f t="shared" ref="AX18:AY18" si="49">I51</f>
        <v>3.2900000000000005</v>
      </c>
      <c r="AY18" s="19">
        <f t="shared" si="49"/>
        <v>1.06</v>
      </c>
      <c r="AZ18" s="19">
        <f>W51</f>
        <v>2.97</v>
      </c>
      <c r="BA18" s="19">
        <f t="shared" ref="BA18:BB18" si="50">X51</f>
        <v>3.19</v>
      </c>
      <c r="BB18" s="11">
        <f t="shared" si="50"/>
        <v>0.99</v>
      </c>
      <c r="BC18" s="34">
        <f t="shared" si="5"/>
        <v>9.0000000000000302E-2</v>
      </c>
      <c r="BD18" s="34">
        <f t="shared" si="6"/>
        <v>0.10000000000000053</v>
      </c>
      <c r="BE18" s="38">
        <f t="shared" si="7"/>
        <v>7.0000000000000062E-2</v>
      </c>
    </row>
    <row r="19" spans="2:57" ht="15" thickBot="1">
      <c r="B19" s="4" t="s">
        <v>8</v>
      </c>
      <c r="C19" s="2">
        <f>'Ida + Regreso'!AH21</f>
        <v>16.930000000000003</v>
      </c>
      <c r="D19" s="2">
        <f>'Ida + Regreso'!AI21</f>
        <v>19.55</v>
      </c>
      <c r="E19" s="2">
        <f>'Ida + Regreso'!AJ21</f>
        <v>10.239999999999998</v>
      </c>
      <c r="G19" s="4" t="s">
        <v>8</v>
      </c>
      <c r="H19" s="2">
        <f>SUM(H15:H18)</f>
        <v>9.01</v>
      </c>
      <c r="I19" s="2">
        <f>SUM(I15:I18)</f>
        <v>9.7399999999999984</v>
      </c>
      <c r="J19" s="2">
        <f>SUM(J15:J18)</f>
        <v>4.88</v>
      </c>
      <c r="L19" s="4" t="s">
        <v>8</v>
      </c>
      <c r="M19" s="2">
        <f>SUM(M15:M18)</f>
        <v>6.6000000000000003E-2</v>
      </c>
      <c r="N19" s="2">
        <f>SUM(N15:N18)</f>
        <v>4.9000000000000002E-2</v>
      </c>
      <c r="O19" s="2">
        <f>SUM(O15:O18)</f>
        <v>7.2000000000000008E-2</v>
      </c>
      <c r="Q19" s="4" t="s">
        <v>8</v>
      </c>
      <c r="R19" s="2">
        <f>SUM(R15:R18)</f>
        <v>17.649999999999999</v>
      </c>
      <c r="S19" s="2">
        <f>SUM(S15:S18)</f>
        <v>20.37</v>
      </c>
      <c r="T19" s="2">
        <f>SUM(T15:T18)</f>
        <v>10.45</v>
      </c>
      <c r="V19" s="4" t="s">
        <v>8</v>
      </c>
      <c r="W19" s="2">
        <f>SUM(W15:W18)</f>
        <v>8.7799999999999994</v>
      </c>
      <c r="X19" s="2">
        <f>SUM(X15:X18)</f>
        <v>9.5299999999999994</v>
      </c>
      <c r="Y19" s="2">
        <f>SUM(Y15:Y18)</f>
        <v>4.78</v>
      </c>
      <c r="AA19" s="4" t="s">
        <v>8</v>
      </c>
      <c r="AB19" s="2">
        <f>SUM(AB15:AB18)</f>
        <v>4.9000000000000002E-2</v>
      </c>
      <c r="AC19" s="2">
        <f>SUM(AC15:AC18)</f>
        <v>5.8999999999999997E-2</v>
      </c>
      <c r="AD19" s="2">
        <f>SUM(AD15:AD18)</f>
        <v>6.0999999999999999E-2</v>
      </c>
      <c r="AF19" s="4" t="s">
        <v>8</v>
      </c>
      <c r="AG19" s="2">
        <f>SUM(AG15:AG18)</f>
        <v>-0.71999999999999709</v>
      </c>
      <c r="AH19" s="2">
        <f>SUM(AH15:AH18)</f>
        <v>-0.81999999999999895</v>
      </c>
      <c r="AI19" s="2">
        <f>SUM(AI15:AI18)</f>
        <v>-0.21000000000000085</v>
      </c>
      <c r="AK19" s="4" t="s">
        <v>8</v>
      </c>
      <c r="AL19" s="2">
        <f>SUM(AL15:AL18)</f>
        <v>0.22999999999999998</v>
      </c>
      <c r="AM19" s="2">
        <f>SUM(AM15:AM18)</f>
        <v>0.2099999999999993</v>
      </c>
      <c r="AN19" s="2">
        <f>SUM(AN15:AN18)</f>
        <v>0.10000000000000031</v>
      </c>
      <c r="AP19" s="4" t="s">
        <v>8</v>
      </c>
      <c r="AQ19" s="2">
        <f>SUM(AQ15:AQ18)</f>
        <v>1.7000000000000005E-2</v>
      </c>
      <c r="AR19" s="2">
        <f>SUM(AR15:AR18)</f>
        <v>-9.9999999999999967E-3</v>
      </c>
      <c r="AS19" s="2">
        <f>SUM(AS15:AS18)</f>
        <v>1.1000000000000006E-2</v>
      </c>
      <c r="AV19" s="18" t="s">
        <v>80</v>
      </c>
      <c r="AW19" s="19">
        <f>H59</f>
        <v>4867.1000000000004</v>
      </c>
      <c r="AX19" s="19">
        <f t="shared" ref="AX19:AY19" si="51">I59</f>
        <v>5827.94</v>
      </c>
      <c r="AY19" s="19">
        <f t="shared" si="51"/>
        <v>5963.55</v>
      </c>
      <c r="AZ19" s="19">
        <f>W59</f>
        <v>4710.92</v>
      </c>
      <c r="BA19" s="19">
        <f t="shared" ref="BA19:BB19" si="52">X59</f>
        <v>5631.26</v>
      </c>
      <c r="BB19" s="11">
        <f t="shared" si="52"/>
        <v>5700.97</v>
      </c>
      <c r="BC19" s="33">
        <f t="shared" si="5"/>
        <v>156.18000000000029</v>
      </c>
      <c r="BD19" s="33">
        <f t="shared" si="6"/>
        <v>196.67999999999938</v>
      </c>
      <c r="BE19" s="35">
        <f t="shared" si="7"/>
        <v>262.57999999999993</v>
      </c>
    </row>
    <row r="20" spans="2:57" ht="15" thickBot="1">
      <c r="AV20" s="18" t="s">
        <v>81</v>
      </c>
      <c r="AW20" s="19">
        <f>H67</f>
        <v>15367.2</v>
      </c>
      <c r="AX20" s="19">
        <f t="shared" ref="AX20:AY20" si="53">I67</f>
        <v>18399.069999999996</v>
      </c>
      <c r="AY20" s="19">
        <f t="shared" si="53"/>
        <v>18814.54</v>
      </c>
      <c r="AZ20" s="19">
        <f>W67</f>
        <v>14875.1</v>
      </c>
      <c r="BA20" s="19">
        <f t="shared" ref="BA20:BB20" si="54">X67</f>
        <v>17779.289999999997</v>
      </c>
      <c r="BB20" s="11">
        <f t="shared" si="54"/>
        <v>17987.14</v>
      </c>
      <c r="BC20" s="33">
        <f t="shared" si="5"/>
        <v>492.10000000000036</v>
      </c>
      <c r="BD20" s="33">
        <f t="shared" si="6"/>
        <v>619.77999999999884</v>
      </c>
      <c r="BE20" s="35">
        <f t="shared" si="7"/>
        <v>827.40000000000146</v>
      </c>
    </row>
    <row r="21" spans="2:57" ht="15" thickBot="1">
      <c r="B21" s="39" t="s">
        <v>40</v>
      </c>
      <c r="C21" s="39"/>
      <c r="D21" s="39"/>
      <c r="E21" s="39"/>
      <c r="G21" s="39" t="s">
        <v>48</v>
      </c>
      <c r="H21" s="39"/>
      <c r="I21" s="39"/>
      <c r="J21" s="39"/>
      <c r="L21" s="39" t="s">
        <v>59</v>
      </c>
      <c r="M21" s="39"/>
      <c r="N21" s="39"/>
      <c r="O21" s="39"/>
      <c r="Q21" s="39" t="s">
        <v>40</v>
      </c>
      <c r="R21" s="39"/>
      <c r="S21" s="39"/>
      <c r="T21" s="39"/>
      <c r="V21" s="39" t="s">
        <v>48</v>
      </c>
      <c r="W21" s="39"/>
      <c r="X21" s="39"/>
      <c r="Y21" s="39"/>
      <c r="AA21" s="39" t="s">
        <v>59</v>
      </c>
      <c r="AB21" s="39"/>
      <c r="AC21" s="39"/>
      <c r="AD21" s="39"/>
      <c r="AF21" s="39" t="s">
        <v>40</v>
      </c>
      <c r="AG21" s="39"/>
      <c r="AH21" s="39"/>
      <c r="AI21" s="39"/>
      <c r="AK21" s="39" t="s">
        <v>48</v>
      </c>
      <c r="AL21" s="39"/>
      <c r="AM21" s="39"/>
      <c r="AN21" s="39"/>
      <c r="AP21" s="39" t="s">
        <v>59</v>
      </c>
      <c r="AQ21" s="39"/>
      <c r="AR21" s="39"/>
      <c r="AS21" s="39"/>
      <c r="AV21" s="20" t="s">
        <v>82</v>
      </c>
      <c r="AW21" s="21">
        <f>F76</f>
        <v>4.3900000000000006</v>
      </c>
      <c r="AX21" s="21">
        <f t="shared" ref="AX21:AY21" si="55">G76</f>
        <v>5.2600000000000007</v>
      </c>
      <c r="AY21" s="21">
        <f t="shared" si="55"/>
        <v>5.38</v>
      </c>
      <c r="AZ21" s="21">
        <f>U76</f>
        <v>4.24</v>
      </c>
      <c r="BA21" s="21">
        <f t="shared" ref="BA21:BB21" si="56">V76</f>
        <v>5.07</v>
      </c>
      <c r="BB21" s="28">
        <f t="shared" si="56"/>
        <v>5.27</v>
      </c>
      <c r="BC21" s="33">
        <f t="shared" si="5"/>
        <v>0.15000000000000036</v>
      </c>
      <c r="BD21" s="33">
        <f t="shared" si="6"/>
        <v>0.19000000000000039</v>
      </c>
      <c r="BE21" s="35">
        <f t="shared" si="7"/>
        <v>0.11000000000000032</v>
      </c>
    </row>
    <row r="22" spans="2:57" ht="15" thickBot="1">
      <c r="B22" s="3"/>
      <c r="C22" s="3">
        <v>2000</v>
      </c>
      <c r="D22" s="3">
        <v>2007</v>
      </c>
      <c r="E22" s="3">
        <v>2015</v>
      </c>
      <c r="G22" s="3"/>
      <c r="H22" s="3">
        <v>2000</v>
      </c>
      <c r="I22" s="3">
        <v>2007</v>
      </c>
      <c r="J22" s="3">
        <v>2015</v>
      </c>
      <c r="L22" s="3"/>
      <c r="M22" s="3">
        <v>2000</v>
      </c>
      <c r="N22" s="3">
        <v>2007</v>
      </c>
      <c r="O22" s="3">
        <v>2015</v>
      </c>
      <c r="Q22" s="3"/>
      <c r="R22" s="3">
        <v>2000</v>
      </c>
      <c r="S22" s="3">
        <v>2007</v>
      </c>
      <c r="T22" s="3">
        <v>2015</v>
      </c>
      <c r="V22" s="3"/>
      <c r="W22" s="3">
        <v>2000</v>
      </c>
      <c r="X22" s="3">
        <v>2007</v>
      </c>
      <c r="Y22" s="3">
        <v>2015</v>
      </c>
      <c r="AA22" s="3"/>
      <c r="AB22" s="3">
        <v>2000</v>
      </c>
      <c r="AC22" s="3">
        <v>2007</v>
      </c>
      <c r="AD22" s="3">
        <v>2015</v>
      </c>
      <c r="AF22" s="3"/>
      <c r="AG22" s="3">
        <v>2000</v>
      </c>
      <c r="AH22" s="3">
        <v>2007</v>
      </c>
      <c r="AI22" s="3">
        <v>2015</v>
      </c>
      <c r="AK22" s="3"/>
      <c r="AL22" s="3">
        <v>2000</v>
      </c>
      <c r="AM22" s="3">
        <v>2007</v>
      </c>
      <c r="AN22" s="3">
        <v>2015</v>
      </c>
      <c r="AP22" s="3"/>
      <c r="AQ22" s="3">
        <v>2000</v>
      </c>
      <c r="AR22" s="3">
        <v>2007</v>
      </c>
      <c r="AS22" s="3">
        <v>2015</v>
      </c>
      <c r="AV22" s="24"/>
      <c r="AW22" s="25"/>
      <c r="AX22" s="26"/>
      <c r="AY22" s="27"/>
      <c r="AZ22" s="25"/>
      <c r="BA22" s="26"/>
      <c r="BB22" s="27"/>
      <c r="BC22" s="25"/>
      <c r="BD22" s="26"/>
      <c r="BE22" s="27"/>
    </row>
    <row r="23" spans="2:57" ht="15" thickBot="1">
      <c r="B23" s="3" t="s">
        <v>6</v>
      </c>
      <c r="C23" s="2">
        <f>'Ida + Regreso'!AH25</f>
        <v>11.73</v>
      </c>
      <c r="D23" s="2">
        <f>'Ida + Regreso'!AI25</f>
        <v>13.29</v>
      </c>
      <c r="E23" s="2" t="str">
        <f>'Ida + Regreso'!AJ25</f>
        <v>NA</v>
      </c>
      <c r="G23" s="3" t="s">
        <v>6</v>
      </c>
      <c r="H23" s="2">
        <f>'Ida + Regreso'!AM25</f>
        <v>6.76</v>
      </c>
      <c r="I23" s="2">
        <f>'Ida + Regreso'!AN25</f>
        <v>7.25</v>
      </c>
      <c r="J23" s="2" t="str">
        <f>'Ida + Regreso'!AO25</f>
        <v>NA</v>
      </c>
      <c r="L23" s="3" t="s">
        <v>6</v>
      </c>
      <c r="M23" s="2">
        <f>'Ida + Regreso'!AR25</f>
        <v>10.100000000000001</v>
      </c>
      <c r="N23" s="2">
        <f>'Ida + Regreso'!AS25</f>
        <v>10.99</v>
      </c>
      <c r="O23" s="2" t="str">
        <f>'Ida + Regreso'!AT25</f>
        <v>NA</v>
      </c>
      <c r="Q23" s="3" t="s">
        <v>6</v>
      </c>
      <c r="R23" s="8">
        <f>'Plano todo'!S24</f>
        <v>12.36</v>
      </c>
      <c r="S23" s="8">
        <f>'Plano todo'!T24</f>
        <v>14</v>
      </c>
      <c r="T23" s="8" t="str">
        <f>'Plano todo'!U24</f>
        <v>NA</v>
      </c>
      <c r="V23" s="3" t="s">
        <v>6</v>
      </c>
      <c r="W23" s="8">
        <f>'Plano todo'!X24</f>
        <v>6.6</v>
      </c>
      <c r="X23" s="8">
        <f>'Plano todo'!Y24</f>
        <v>7.09</v>
      </c>
      <c r="Y23" s="8" t="str">
        <f>'Plano todo'!Z24</f>
        <v>NA</v>
      </c>
      <c r="AA23" s="3" t="s">
        <v>6</v>
      </c>
      <c r="AB23" s="8">
        <f>'Plano todo'!AC24</f>
        <v>10.1</v>
      </c>
      <c r="AC23" s="8">
        <f>'Plano todo'!AD24</f>
        <v>10.98</v>
      </c>
      <c r="AD23" s="8" t="str">
        <f>'Plano todo'!AE24</f>
        <v>NA</v>
      </c>
      <c r="AF23" s="3" t="s">
        <v>6</v>
      </c>
      <c r="AG23" s="2">
        <f>C23-R23</f>
        <v>-0.62999999999999901</v>
      </c>
      <c r="AH23" s="2">
        <f t="shared" ref="AH23:AH25" si="57">D23-S23</f>
        <v>-0.71000000000000085</v>
      </c>
      <c r="AI23" s="2" t="s">
        <v>93</v>
      </c>
      <c r="AK23" s="3" t="s">
        <v>6</v>
      </c>
      <c r="AL23" s="2">
        <f>H23-W23</f>
        <v>0.16000000000000014</v>
      </c>
      <c r="AM23" s="2">
        <f t="shared" ref="AM23:AM25" si="58">I23-X23</f>
        <v>0.16000000000000014</v>
      </c>
      <c r="AN23" s="2" t="s">
        <v>93</v>
      </c>
      <c r="AP23" s="3" t="s">
        <v>6</v>
      </c>
      <c r="AQ23" s="2">
        <f>M23-AB23</f>
        <v>0</v>
      </c>
      <c r="AR23" s="2">
        <f t="shared" ref="AR23:AR25" si="59">N23-AC23</f>
        <v>9.9999999999997868E-3</v>
      </c>
      <c r="AS23" s="2" t="s">
        <v>93</v>
      </c>
      <c r="AV23" s="16" t="s">
        <v>83</v>
      </c>
      <c r="AW23" s="17">
        <f>M11</f>
        <v>2.1800000000000002</v>
      </c>
      <c r="AX23" s="17">
        <f t="shared" ref="AX23:AY23" si="60">N11</f>
        <v>2.8899999999999997</v>
      </c>
      <c r="AY23" s="17">
        <f t="shared" si="60"/>
        <v>3.15</v>
      </c>
      <c r="AZ23" s="17">
        <f>AB11</f>
        <v>2.3200000000000003</v>
      </c>
      <c r="BA23" s="17">
        <f t="shared" ref="BA23:BB23" si="61">AC11</f>
        <v>2.81</v>
      </c>
      <c r="BB23" s="17">
        <f t="shared" si="61"/>
        <v>3.07</v>
      </c>
      <c r="BC23" s="33">
        <f t="shared" si="5"/>
        <v>-0.14000000000000012</v>
      </c>
      <c r="BD23" s="33">
        <f t="shared" ref="BD23" si="62">AX23-BA23</f>
        <v>7.9999999999999627E-2</v>
      </c>
      <c r="BE23" s="35">
        <f t="shared" ref="BE23" si="63">AY23-BB23</f>
        <v>8.0000000000000071E-2</v>
      </c>
    </row>
    <row r="24" spans="2:57" ht="15" thickBot="1">
      <c r="B24" s="3" t="s">
        <v>3</v>
      </c>
      <c r="C24" s="2">
        <f>'Ida + Regreso'!AH26</f>
        <v>3.05</v>
      </c>
      <c r="D24" s="2">
        <f>'Ida + Regreso'!AI26</f>
        <v>2.5300000000000002</v>
      </c>
      <c r="E24" s="2">
        <f>'Ida + Regreso'!AJ26</f>
        <v>1.4100000000000001</v>
      </c>
      <c r="G24" s="3" t="s">
        <v>3</v>
      </c>
      <c r="H24" s="2">
        <f>'Ida + Regreso'!AM26</f>
        <v>2.84</v>
      </c>
      <c r="I24" s="2">
        <f>'Ida + Regreso'!AN26</f>
        <v>2.2199999999999998</v>
      </c>
      <c r="J24" s="2">
        <f>'Ida + Regreso'!AO26</f>
        <v>1.06</v>
      </c>
      <c r="L24" s="3" t="s">
        <v>3</v>
      </c>
      <c r="M24" s="2">
        <f>'Ida + Regreso'!AR26</f>
        <v>7.21</v>
      </c>
      <c r="N24" s="2">
        <f>'Ida + Regreso'!AS26</f>
        <v>5.72</v>
      </c>
      <c r="O24" s="2">
        <f>'Ida + Regreso'!AT26</f>
        <v>2.74</v>
      </c>
      <c r="Q24" s="3" t="s">
        <v>3</v>
      </c>
      <c r="R24" s="8">
        <f>'Plano todo'!S25</f>
        <v>3.14</v>
      </c>
      <c r="S24" s="8">
        <f>'Plano todo'!T25</f>
        <v>2.61</v>
      </c>
      <c r="T24" s="8">
        <f>'Plano todo'!U25</f>
        <v>1.45</v>
      </c>
      <c r="V24" s="3" t="s">
        <v>3</v>
      </c>
      <c r="W24" s="8">
        <f>'Plano todo'!X25</f>
        <v>2.78</v>
      </c>
      <c r="X24" s="8">
        <f>'Plano todo'!Y25</f>
        <v>2.1800000000000002</v>
      </c>
      <c r="Y24" s="8">
        <f>'Plano todo'!Z25</f>
        <v>1.04</v>
      </c>
      <c r="AA24" s="3" t="s">
        <v>3</v>
      </c>
      <c r="AB24" s="8">
        <f>'Plano todo'!AC25</f>
        <v>7.2</v>
      </c>
      <c r="AC24" s="8">
        <f>'Plano todo'!AD25</f>
        <v>5.71</v>
      </c>
      <c r="AD24" s="8">
        <f>'Plano todo'!AE25</f>
        <v>2.72</v>
      </c>
      <c r="AF24" s="3" t="s">
        <v>3</v>
      </c>
      <c r="AG24" s="2">
        <f t="shared" ref="AG24" si="64">C24-R24</f>
        <v>-9.0000000000000302E-2</v>
      </c>
      <c r="AH24" s="2">
        <f t="shared" si="57"/>
        <v>-7.9999999999999627E-2</v>
      </c>
      <c r="AI24" s="2">
        <f t="shared" ref="AI24:AI26" si="65">E24-T24</f>
        <v>-3.9999999999999813E-2</v>
      </c>
      <c r="AK24" s="3" t="s">
        <v>3</v>
      </c>
      <c r="AL24" s="2">
        <f t="shared" ref="AL24" si="66">H24-W24</f>
        <v>6.0000000000000053E-2</v>
      </c>
      <c r="AM24" s="2">
        <f t="shared" si="58"/>
        <v>3.9999999999999591E-2</v>
      </c>
      <c r="AN24" s="2">
        <f t="shared" ref="AN24:AN26" si="67">J24-Y24</f>
        <v>2.0000000000000018E-2</v>
      </c>
      <c r="AP24" s="3" t="s">
        <v>3</v>
      </c>
      <c r="AQ24" s="2">
        <f t="shared" ref="AQ24" si="68">M24-AB24</f>
        <v>9.9999999999997868E-3</v>
      </c>
      <c r="AR24" s="2">
        <f t="shared" si="59"/>
        <v>9.9999999999997868E-3</v>
      </c>
      <c r="AS24" s="2">
        <f t="shared" ref="AS24:AS26" si="69">O24-AD24</f>
        <v>2.0000000000000018E-2</v>
      </c>
      <c r="AV24" s="18" t="s">
        <v>84</v>
      </c>
      <c r="AW24" s="19">
        <f>M19</f>
        <v>6.6000000000000003E-2</v>
      </c>
      <c r="AX24" s="19">
        <f t="shared" ref="AX24:AY24" si="70">N19</f>
        <v>4.9000000000000002E-2</v>
      </c>
      <c r="AY24" s="19">
        <f t="shared" si="70"/>
        <v>7.2000000000000008E-2</v>
      </c>
      <c r="AZ24" s="19">
        <f>AB19</f>
        <v>4.9000000000000002E-2</v>
      </c>
      <c r="BA24" s="19">
        <f t="shared" ref="BA24:BB24" si="71">AC19</f>
        <v>5.8999999999999997E-2</v>
      </c>
      <c r="BB24" s="19">
        <f t="shared" si="71"/>
        <v>6.0999999999999999E-2</v>
      </c>
      <c r="BC24" s="33">
        <f t="shared" ref="BC24:BC28" si="72">AW24-AZ24</f>
        <v>1.7000000000000001E-2</v>
      </c>
      <c r="BD24" s="33">
        <f t="shared" ref="BD24:BD28" si="73">AX24-BA24</f>
        <v>-9.999999999999995E-3</v>
      </c>
      <c r="BE24" s="35">
        <f t="shared" ref="BE24:BE28" si="74">AY24-BB24</f>
        <v>1.100000000000001E-2</v>
      </c>
    </row>
    <row r="25" spans="2:57" ht="15" thickBot="1">
      <c r="B25" s="3" t="s">
        <v>4</v>
      </c>
      <c r="C25" s="2" t="str">
        <f>'Ida + Regreso'!AH27</f>
        <v>NA</v>
      </c>
      <c r="D25" s="2">
        <f>'Ida + Regreso'!AI27</f>
        <v>1.31</v>
      </c>
      <c r="E25" s="2">
        <f>'Ida + Regreso'!AJ27</f>
        <v>4.2700000000000005</v>
      </c>
      <c r="G25" s="3" t="s">
        <v>4</v>
      </c>
      <c r="H25" s="2" t="str">
        <f>'Ida + Regreso'!AM27</f>
        <v>NA</v>
      </c>
      <c r="I25" s="2">
        <f>'Ida + Regreso'!AN27</f>
        <v>1.01</v>
      </c>
      <c r="J25" s="2">
        <f>'Ida + Regreso'!AO27</f>
        <v>2.7800000000000002</v>
      </c>
      <c r="L25" s="3" t="s">
        <v>4</v>
      </c>
      <c r="M25" s="2" t="str">
        <f>'Ida + Regreso'!AR27</f>
        <v>NA</v>
      </c>
      <c r="N25" s="2">
        <f>'Ida + Regreso'!AS27</f>
        <v>4.32</v>
      </c>
      <c r="O25" s="2">
        <f>'Ida + Regreso'!AT27</f>
        <v>11.95</v>
      </c>
      <c r="Q25" s="3" t="s">
        <v>4</v>
      </c>
      <c r="R25" s="8" t="str">
        <f>'Plano todo'!S26</f>
        <v>NA</v>
      </c>
      <c r="S25" s="8">
        <f>'Plano todo'!T26</f>
        <v>1.34</v>
      </c>
      <c r="T25" s="8">
        <f>'Plano todo'!U26</f>
        <v>4.33</v>
      </c>
      <c r="V25" s="3" t="s">
        <v>4</v>
      </c>
      <c r="W25" s="8" t="str">
        <f>'Plano todo'!X26</f>
        <v>NA</v>
      </c>
      <c r="X25" s="8">
        <f>'Plano todo'!Y26</f>
        <v>0.98</v>
      </c>
      <c r="Y25" s="8">
        <f>'Plano todo'!Z26</f>
        <v>2.71</v>
      </c>
      <c r="AA25" s="3" t="s">
        <v>4</v>
      </c>
      <c r="AB25" s="8" t="str">
        <f>'Plano todo'!AC26</f>
        <v>NA</v>
      </c>
      <c r="AC25" s="8">
        <f>'Plano todo'!AD26</f>
        <v>4.3</v>
      </c>
      <c r="AD25" s="8">
        <f>'Plano todo'!AE26</f>
        <v>11.94</v>
      </c>
      <c r="AF25" s="3" t="s">
        <v>4</v>
      </c>
      <c r="AG25" s="2" t="s">
        <v>93</v>
      </c>
      <c r="AH25" s="2">
        <f t="shared" si="57"/>
        <v>-3.0000000000000027E-2</v>
      </c>
      <c r="AI25" s="2">
        <f t="shared" si="65"/>
        <v>-5.9999999999999609E-2</v>
      </c>
      <c r="AK25" s="3" t="s">
        <v>4</v>
      </c>
      <c r="AL25" s="2" t="s">
        <v>93</v>
      </c>
      <c r="AM25" s="2">
        <f t="shared" si="58"/>
        <v>3.0000000000000027E-2</v>
      </c>
      <c r="AN25" s="2">
        <f t="shared" si="67"/>
        <v>7.0000000000000284E-2</v>
      </c>
      <c r="AP25" s="3" t="s">
        <v>4</v>
      </c>
      <c r="AQ25" s="2" t="s">
        <v>93</v>
      </c>
      <c r="AR25" s="2">
        <f t="shared" si="59"/>
        <v>2.0000000000000462E-2</v>
      </c>
      <c r="AS25" s="2">
        <f t="shared" si="69"/>
        <v>9.9999999999997868E-3</v>
      </c>
      <c r="AV25" s="18" t="s">
        <v>85</v>
      </c>
      <c r="AW25" s="19">
        <f>M27</f>
        <v>17.310000000000002</v>
      </c>
      <c r="AX25" s="19">
        <f t="shared" ref="AX25:AY25" si="75">N27</f>
        <v>21.03</v>
      </c>
      <c r="AY25" s="19">
        <f t="shared" si="75"/>
        <v>23.21</v>
      </c>
      <c r="AZ25" s="19">
        <f>AB27</f>
        <v>17.3</v>
      </c>
      <c r="BA25" s="19">
        <f t="shared" ref="BA25:BB25" si="76">AC27</f>
        <v>20.990000000000002</v>
      </c>
      <c r="BB25" s="19">
        <f t="shared" si="76"/>
        <v>23.18</v>
      </c>
      <c r="BC25" s="33">
        <f t="shared" si="72"/>
        <v>1.0000000000001563E-2</v>
      </c>
      <c r="BD25" s="33">
        <f t="shared" si="73"/>
        <v>3.9999999999999147E-2</v>
      </c>
      <c r="BE25" s="35">
        <f t="shared" si="74"/>
        <v>3.0000000000001137E-2</v>
      </c>
    </row>
    <row r="26" spans="2:57" ht="15" thickBot="1">
      <c r="B26" s="3" t="s">
        <v>5</v>
      </c>
      <c r="C26" s="2" t="str">
        <f>'Ida + Regreso'!AH28</f>
        <v>NA</v>
      </c>
      <c r="D26" s="2" t="str">
        <f>'Ida + Regreso'!AI28</f>
        <v>NA</v>
      </c>
      <c r="E26" s="2">
        <f>'Ida + Regreso'!AJ28</f>
        <v>2.66</v>
      </c>
      <c r="G26" s="3" t="s">
        <v>5</v>
      </c>
      <c r="H26" s="2" t="str">
        <f>'Ida + Regreso'!AM28</f>
        <v>NA</v>
      </c>
      <c r="I26" s="2" t="str">
        <f>'Ida + Regreso'!AN28</f>
        <v>NA</v>
      </c>
      <c r="J26" s="2">
        <f>'Ida + Regreso'!AO28</f>
        <v>1.8599999999999999</v>
      </c>
      <c r="L26" s="3" t="s">
        <v>5</v>
      </c>
      <c r="M26" s="2" t="str">
        <f>'Ida + Regreso'!AR28</f>
        <v>NA</v>
      </c>
      <c r="N26" s="2" t="str">
        <f>'Ida + Regreso'!AS28</f>
        <v>NA</v>
      </c>
      <c r="O26" s="2">
        <f>'Ida + Regreso'!AT28</f>
        <v>8.52</v>
      </c>
      <c r="Q26" s="3" t="s">
        <v>5</v>
      </c>
      <c r="R26" s="8" t="str">
        <f>'Plano todo'!S27</f>
        <v>NA</v>
      </c>
      <c r="S26" s="8" t="str">
        <f>'Plano todo'!T27</f>
        <v>NA</v>
      </c>
      <c r="T26" s="8">
        <f>'Plano todo'!U27</f>
        <v>2.73</v>
      </c>
      <c r="V26" s="3" t="s">
        <v>5</v>
      </c>
      <c r="W26" s="8" t="str">
        <f>'Plano todo'!X27</f>
        <v>NA</v>
      </c>
      <c r="X26" s="8" t="str">
        <f>'Plano todo'!Y27</f>
        <v>NA</v>
      </c>
      <c r="Y26" s="8">
        <f>'Plano todo'!Z27</f>
        <v>1.83</v>
      </c>
      <c r="AA26" s="3" t="s">
        <v>5</v>
      </c>
      <c r="AB26" s="8" t="str">
        <f>'Plano todo'!AC27</f>
        <v>NA</v>
      </c>
      <c r="AC26" s="8" t="str">
        <f>'Plano todo'!AD27</f>
        <v>NA</v>
      </c>
      <c r="AD26" s="8">
        <f>'Plano todo'!AE27</f>
        <v>8.52</v>
      </c>
      <c r="AF26" s="3" t="s">
        <v>5</v>
      </c>
      <c r="AG26" s="2" t="s">
        <v>93</v>
      </c>
      <c r="AH26" s="2" t="s">
        <v>93</v>
      </c>
      <c r="AI26" s="2">
        <f t="shared" si="65"/>
        <v>-6.999999999999984E-2</v>
      </c>
      <c r="AK26" s="3" t="s">
        <v>5</v>
      </c>
      <c r="AL26" s="2" t="s">
        <v>93</v>
      </c>
      <c r="AM26" s="2" t="s">
        <v>93</v>
      </c>
      <c r="AN26" s="2">
        <f t="shared" si="67"/>
        <v>2.9999999999999805E-2</v>
      </c>
      <c r="AP26" s="3" t="s">
        <v>5</v>
      </c>
      <c r="AQ26" s="2" t="s">
        <v>93</v>
      </c>
      <c r="AR26" s="2" t="s">
        <v>93</v>
      </c>
      <c r="AS26" s="2">
        <f t="shared" si="69"/>
        <v>0</v>
      </c>
      <c r="AV26" s="18" t="s">
        <v>86</v>
      </c>
      <c r="AW26" s="19">
        <f>M35</f>
        <v>0.17100000000000001</v>
      </c>
      <c r="AX26" s="19">
        <f t="shared" ref="AX26:AY26" si="77">N35</f>
        <v>0.19600000000000001</v>
      </c>
      <c r="AY26" s="19">
        <f t="shared" si="77"/>
        <v>0.2</v>
      </c>
      <c r="AZ26" s="19">
        <f>AB35</f>
        <v>0.158</v>
      </c>
      <c r="BA26" s="19">
        <f t="shared" ref="BA26:BB26" si="78">AC35</f>
        <v>0.191</v>
      </c>
      <c r="BB26" s="19">
        <f t="shared" si="78"/>
        <v>0.20600000000000002</v>
      </c>
      <c r="BC26" s="33">
        <f t="shared" si="72"/>
        <v>1.3000000000000012E-2</v>
      </c>
      <c r="BD26" s="33">
        <f t="shared" si="73"/>
        <v>5.0000000000000044E-3</v>
      </c>
      <c r="BE26" s="35">
        <f t="shared" si="74"/>
        <v>-6.0000000000000053E-3</v>
      </c>
    </row>
    <row r="27" spans="2:57" ht="15" thickBot="1">
      <c r="B27" s="4" t="s">
        <v>8</v>
      </c>
      <c r="C27" s="2">
        <f>SUM(C23:C26)</f>
        <v>14.780000000000001</v>
      </c>
      <c r="D27" s="2">
        <f>SUM(D23:D26)</f>
        <v>17.13</v>
      </c>
      <c r="E27" s="2">
        <f>SUM(E23:E26)</f>
        <v>8.34</v>
      </c>
      <c r="G27" s="4" t="s">
        <v>8</v>
      </c>
      <c r="H27" s="2">
        <f>SUM(H23:H26)</f>
        <v>9.6</v>
      </c>
      <c r="I27" s="2">
        <f>SUM(I23:I26)</f>
        <v>10.479999999999999</v>
      </c>
      <c r="J27" s="2">
        <f>SUM(J23:J26)</f>
        <v>5.7</v>
      </c>
      <c r="L27" s="4" t="s">
        <v>8</v>
      </c>
      <c r="M27" s="2">
        <f>SUM(M23:M26)</f>
        <v>17.310000000000002</v>
      </c>
      <c r="N27" s="2">
        <f>SUM(N23:N26)</f>
        <v>21.03</v>
      </c>
      <c r="O27" s="2">
        <f>SUM(O23:O26)</f>
        <v>23.21</v>
      </c>
      <c r="Q27" s="4" t="s">
        <v>8</v>
      </c>
      <c r="R27" s="2">
        <f>SUM(R23:R26)</f>
        <v>15.5</v>
      </c>
      <c r="S27" s="2">
        <f>SUM(S23:S26)</f>
        <v>17.95</v>
      </c>
      <c r="T27" s="2">
        <f>SUM(T23:T26)</f>
        <v>8.51</v>
      </c>
      <c r="V27" s="4" t="s">
        <v>8</v>
      </c>
      <c r="W27" s="2">
        <f>SUM(W23:W26)</f>
        <v>9.379999999999999</v>
      </c>
      <c r="X27" s="2">
        <f>SUM(X23:X26)</f>
        <v>10.25</v>
      </c>
      <c r="Y27" s="2">
        <f>SUM(Y23:Y26)</f>
        <v>5.58</v>
      </c>
      <c r="AA27" s="4" t="s">
        <v>8</v>
      </c>
      <c r="AB27" s="2">
        <f>SUM(AB23:AB26)</f>
        <v>17.3</v>
      </c>
      <c r="AC27" s="2">
        <f>SUM(AC23:AC26)</f>
        <v>20.990000000000002</v>
      </c>
      <c r="AD27" s="2">
        <f>SUM(AD23:AD26)</f>
        <v>23.18</v>
      </c>
      <c r="AF27" s="4" t="s">
        <v>8</v>
      </c>
      <c r="AG27" s="2">
        <f>SUM(AG23:AG26)</f>
        <v>-0.71999999999999931</v>
      </c>
      <c r="AH27" s="2">
        <f>SUM(AH23:AH26)</f>
        <v>-0.82000000000000051</v>
      </c>
      <c r="AI27" s="2">
        <f>SUM(AI23:AI26)</f>
        <v>-0.16999999999999926</v>
      </c>
      <c r="AK27" s="4" t="s">
        <v>8</v>
      </c>
      <c r="AL27" s="2">
        <f>SUM(AL23:AL26)</f>
        <v>0.2200000000000002</v>
      </c>
      <c r="AM27" s="2">
        <f>SUM(AM23:AM26)</f>
        <v>0.22999999999999976</v>
      </c>
      <c r="AN27" s="2">
        <f>SUM(AN23:AN26)</f>
        <v>0.12000000000000011</v>
      </c>
      <c r="AP27" s="4" t="s">
        <v>8</v>
      </c>
      <c r="AQ27" s="2">
        <f>SUM(AQ23:AQ26)</f>
        <v>9.9999999999997868E-3</v>
      </c>
      <c r="AR27" s="2">
        <f>SUM(AR23:AR26)</f>
        <v>4.0000000000000036E-2</v>
      </c>
      <c r="AS27" s="2">
        <f>SUM(AS23:AS26)</f>
        <v>2.9999999999999805E-2</v>
      </c>
      <c r="AV27" s="18" t="s">
        <v>87</v>
      </c>
      <c r="AW27" s="19">
        <f>M43</f>
        <v>0.01</v>
      </c>
      <c r="AX27" s="19">
        <f t="shared" ref="AX27:AY27" si="79">N43</f>
        <v>8.0000000000000002E-3</v>
      </c>
      <c r="AY27" s="19">
        <f t="shared" si="79"/>
        <v>1.4E-2</v>
      </c>
      <c r="AZ27" s="19">
        <f>AB43</f>
        <v>1.2E-2</v>
      </c>
      <c r="BA27" s="19">
        <f t="shared" ref="BA27:BB27" si="80">AC43</f>
        <v>1.3000000000000001E-2</v>
      </c>
      <c r="BB27" s="19">
        <f t="shared" si="80"/>
        <v>1.6E-2</v>
      </c>
      <c r="BC27" s="33">
        <f t="shared" si="72"/>
        <v>-2E-3</v>
      </c>
      <c r="BD27" s="33">
        <f t="shared" si="73"/>
        <v>-5.000000000000001E-3</v>
      </c>
      <c r="BE27" s="35">
        <f t="shared" si="74"/>
        <v>-2E-3</v>
      </c>
    </row>
    <row r="28" spans="2:57" ht="15" thickBot="1">
      <c r="AV28" s="20" t="s">
        <v>88</v>
      </c>
      <c r="AW28" s="21">
        <f>M51</f>
        <v>14.040000000000001</v>
      </c>
      <c r="AX28" s="21">
        <f t="shared" ref="AX28:AY28" si="81">N51</f>
        <v>16.91</v>
      </c>
      <c r="AY28" s="21">
        <f t="shared" si="81"/>
        <v>17.79</v>
      </c>
      <c r="AZ28" s="21">
        <f>AB51</f>
        <v>12.69522392</v>
      </c>
      <c r="BA28" s="21">
        <f t="shared" ref="BA28:BB28" si="82">AC51</f>
        <v>15.259999999999998</v>
      </c>
      <c r="BB28" s="21">
        <f t="shared" si="82"/>
        <v>15.940000000000001</v>
      </c>
      <c r="BC28" s="36">
        <f t="shared" si="72"/>
        <v>1.3447760800000008</v>
      </c>
      <c r="BD28" s="36">
        <f t="shared" si="73"/>
        <v>1.6500000000000021</v>
      </c>
      <c r="BE28" s="37">
        <f t="shared" si="74"/>
        <v>1.8499999999999979</v>
      </c>
    </row>
    <row r="29" spans="2:57">
      <c r="B29" s="39" t="s">
        <v>41</v>
      </c>
      <c r="C29" s="39"/>
      <c r="D29" s="39"/>
      <c r="E29" s="39"/>
      <c r="G29" s="39" t="s">
        <v>49</v>
      </c>
      <c r="H29" s="39"/>
      <c r="I29" s="39"/>
      <c r="J29" s="39"/>
      <c r="L29" s="39" t="s">
        <v>60</v>
      </c>
      <c r="M29" s="39"/>
      <c r="N29" s="39"/>
      <c r="O29" s="39"/>
      <c r="Q29" s="39" t="s">
        <v>41</v>
      </c>
      <c r="R29" s="39"/>
      <c r="S29" s="39"/>
      <c r="T29" s="39"/>
      <c r="V29" s="39" t="s">
        <v>49</v>
      </c>
      <c r="W29" s="39"/>
      <c r="X29" s="39"/>
      <c r="Y29" s="39"/>
      <c r="AA29" s="39" t="s">
        <v>60</v>
      </c>
      <c r="AB29" s="39"/>
      <c r="AC29" s="39"/>
      <c r="AD29" s="39"/>
      <c r="AF29" s="39" t="s">
        <v>41</v>
      </c>
      <c r="AG29" s="39"/>
      <c r="AH29" s="39"/>
      <c r="AI29" s="39"/>
      <c r="AK29" s="39" t="s">
        <v>49</v>
      </c>
      <c r="AL29" s="39"/>
      <c r="AM29" s="39"/>
      <c r="AN29" s="39"/>
      <c r="AP29" s="39" t="s">
        <v>60</v>
      </c>
      <c r="AQ29" s="39"/>
      <c r="AR29" s="39"/>
      <c r="AS29" s="39"/>
    </row>
    <row r="30" spans="2:57">
      <c r="B30" s="3"/>
      <c r="C30" s="3">
        <v>2000</v>
      </c>
      <c r="D30" s="3">
        <v>2007</v>
      </c>
      <c r="E30" s="3">
        <v>2015</v>
      </c>
      <c r="G30" s="3"/>
      <c r="H30" s="3">
        <v>2000</v>
      </c>
      <c r="I30" s="3">
        <v>2007</v>
      </c>
      <c r="J30" s="3">
        <v>2015</v>
      </c>
      <c r="L30" s="3"/>
      <c r="M30" s="3">
        <v>2000</v>
      </c>
      <c r="N30" s="3">
        <v>2007</v>
      </c>
      <c r="O30" s="3">
        <v>2015</v>
      </c>
      <c r="Q30" s="3"/>
      <c r="R30" s="3">
        <v>2000</v>
      </c>
      <c r="S30" s="3">
        <v>2007</v>
      </c>
      <c r="T30" s="3">
        <v>2015</v>
      </c>
      <c r="V30" s="3"/>
      <c r="W30" s="3">
        <v>2000</v>
      </c>
      <c r="X30" s="3">
        <v>2007</v>
      </c>
      <c r="Y30" s="3">
        <v>2015</v>
      </c>
      <c r="AA30" s="3"/>
      <c r="AB30" s="3">
        <v>2000</v>
      </c>
      <c r="AC30" s="3">
        <v>2007</v>
      </c>
      <c r="AD30" s="3">
        <v>2015</v>
      </c>
      <c r="AF30" s="3"/>
      <c r="AG30" s="3">
        <v>2000</v>
      </c>
      <c r="AH30" s="3">
        <v>2007</v>
      </c>
      <c r="AI30" s="3">
        <v>2015</v>
      </c>
      <c r="AK30" s="3"/>
      <c r="AL30" s="3">
        <v>2000</v>
      </c>
      <c r="AM30" s="3">
        <v>2007</v>
      </c>
      <c r="AN30" s="3">
        <v>2015</v>
      </c>
      <c r="AP30" s="3"/>
      <c r="AQ30" s="3">
        <v>2000</v>
      </c>
      <c r="AR30" s="3">
        <v>2007</v>
      </c>
      <c r="AS30" s="3">
        <v>2015</v>
      </c>
    </row>
    <row r="31" spans="2:57">
      <c r="B31" s="3" t="s">
        <v>6</v>
      </c>
      <c r="C31" s="2">
        <f>'Ida + Regreso'!AH33</f>
        <v>1.24</v>
      </c>
      <c r="D31" s="2">
        <f>'Ida + Regreso'!AI33</f>
        <v>1.36</v>
      </c>
      <c r="E31" s="2" t="str">
        <f>'Ida + Regreso'!AJ33</f>
        <v>NA</v>
      </c>
      <c r="G31" s="3" t="s">
        <v>6</v>
      </c>
      <c r="H31" s="2">
        <f>'Ida + Regreso'!AM33</f>
        <v>6.09</v>
      </c>
      <c r="I31" s="2">
        <f>'Ida + Regreso'!AN33</f>
        <v>6.5299999999999994</v>
      </c>
      <c r="J31" s="2" t="str">
        <f>'Ida + Regreso'!AO33</f>
        <v>NA</v>
      </c>
      <c r="L31" s="3" t="s">
        <v>6</v>
      </c>
      <c r="M31" s="2">
        <f>'Ida + Regreso'!AR33</f>
        <v>9.8000000000000004E-2</v>
      </c>
      <c r="N31" s="2">
        <f>'Ida + Regreso'!AS33</f>
        <v>9.9000000000000005E-2</v>
      </c>
      <c r="O31" s="2" t="str">
        <f>'Ida + Regreso'!AT33</f>
        <v>NA</v>
      </c>
      <c r="Q31" s="3" t="s">
        <v>6</v>
      </c>
      <c r="R31" s="8">
        <f>'Plano todo'!S32</f>
        <v>1.25</v>
      </c>
      <c r="S31" s="8">
        <f>'Plano todo'!T32</f>
        <v>1.36</v>
      </c>
      <c r="T31" s="8" t="str">
        <f>'Plano todo'!U32</f>
        <v>NA</v>
      </c>
      <c r="V31" s="3" t="s">
        <v>6</v>
      </c>
      <c r="W31" s="8">
        <f>'Plano todo'!X32</f>
        <v>5.93</v>
      </c>
      <c r="X31" s="8">
        <f>'Plano todo'!Y32</f>
        <v>6.36</v>
      </c>
      <c r="Y31" s="8" t="str">
        <f>'Plano todo'!Z32</f>
        <v>NA</v>
      </c>
      <c r="AA31" s="3" t="s">
        <v>6</v>
      </c>
      <c r="AB31" s="8">
        <f>'Plano todo'!AC32</f>
        <v>9.4E-2</v>
      </c>
      <c r="AC31" s="8">
        <f>'Plano todo'!AD32</f>
        <v>0.10199999999999999</v>
      </c>
      <c r="AD31" s="8" t="str">
        <f>'Plano todo'!AE32</f>
        <v>NA</v>
      </c>
      <c r="AF31" s="3" t="s">
        <v>6</v>
      </c>
      <c r="AG31" s="2">
        <f>C31-R31</f>
        <v>-1.0000000000000009E-2</v>
      </c>
      <c r="AH31" s="2">
        <f t="shared" ref="AH31:AH33" si="83">D31-S31</f>
        <v>0</v>
      </c>
      <c r="AI31" s="2" t="s">
        <v>93</v>
      </c>
      <c r="AK31" s="3" t="s">
        <v>6</v>
      </c>
      <c r="AL31" s="2">
        <f>H31-W31</f>
        <v>0.16000000000000014</v>
      </c>
      <c r="AM31" s="2">
        <f t="shared" ref="AM31:AM33" si="84">I31-X31</f>
        <v>0.16999999999999904</v>
      </c>
      <c r="AN31" s="2" t="s">
        <v>93</v>
      </c>
      <c r="AP31" s="3" t="s">
        <v>6</v>
      </c>
      <c r="AQ31" s="2">
        <f>M31-AB31</f>
        <v>4.0000000000000036E-3</v>
      </c>
      <c r="AR31" s="2">
        <f t="shared" ref="AR31:AR33" si="85">N31-AC31</f>
        <v>-2.9999999999999888E-3</v>
      </c>
      <c r="AS31" s="2" t="s">
        <v>93</v>
      </c>
    </row>
    <row r="32" spans="2:57">
      <c r="B32" s="3" t="s">
        <v>3</v>
      </c>
      <c r="C32" s="2">
        <f>'Ida + Regreso'!AH34</f>
        <v>0.88000000000000012</v>
      </c>
      <c r="D32" s="2">
        <f>'Ida + Regreso'!AI34</f>
        <v>0.70000000000000007</v>
      </c>
      <c r="E32" s="2">
        <f>'Ida + Regreso'!AJ34</f>
        <v>0.34</v>
      </c>
      <c r="G32" s="3" t="s">
        <v>3</v>
      </c>
      <c r="H32" s="2">
        <f>'Ida + Regreso'!AM34</f>
        <v>2.36</v>
      </c>
      <c r="I32" s="2">
        <f>'Ida + Regreso'!AN34</f>
        <v>1.8499999999999999</v>
      </c>
      <c r="J32" s="2">
        <f>'Ida + Regreso'!AO34</f>
        <v>0.88</v>
      </c>
      <c r="L32" s="3" t="s">
        <v>3</v>
      </c>
      <c r="M32" s="2">
        <f>'Ida + Regreso'!AR34</f>
        <v>7.3000000000000009E-2</v>
      </c>
      <c r="N32" s="2">
        <f>'Ida + Regreso'!AS34</f>
        <v>7.0000000000000007E-2</v>
      </c>
      <c r="O32" s="2">
        <f>'Ida + Regreso'!AT34</f>
        <v>2.5000000000000001E-2</v>
      </c>
      <c r="Q32" s="3" t="s">
        <v>3</v>
      </c>
      <c r="R32" s="8">
        <f>'Plano todo'!S33</f>
        <v>0.89</v>
      </c>
      <c r="S32" s="8">
        <f>'Plano todo'!T33</f>
        <v>0.71</v>
      </c>
      <c r="T32" s="8">
        <f>'Plano todo'!U33</f>
        <v>0.34</v>
      </c>
      <c r="V32" s="3" t="s">
        <v>3</v>
      </c>
      <c r="W32" s="8">
        <f>'Plano todo'!X33</f>
        <v>2.2999999999999998</v>
      </c>
      <c r="X32" s="8">
        <f>'Plano todo'!Y33</f>
        <v>1.8</v>
      </c>
      <c r="Y32" s="8">
        <f>'Plano todo'!Z33</f>
        <v>0.86</v>
      </c>
      <c r="AA32" s="3" t="s">
        <v>3</v>
      </c>
      <c r="AB32" s="8">
        <f>'Plano todo'!AC33</f>
        <v>6.4000000000000001E-2</v>
      </c>
      <c r="AC32" s="8">
        <f>'Plano todo'!AD33</f>
        <v>5.0999999999999997E-2</v>
      </c>
      <c r="AD32" s="8">
        <f>'Plano todo'!AE33</f>
        <v>2.4E-2</v>
      </c>
      <c r="AF32" s="3" t="s">
        <v>3</v>
      </c>
      <c r="AG32" s="2">
        <f t="shared" ref="AG32" si="86">C32-R32</f>
        <v>-9.9999999999998979E-3</v>
      </c>
      <c r="AH32" s="2">
        <f t="shared" si="83"/>
        <v>-9.9999999999998979E-3</v>
      </c>
      <c r="AI32" s="2">
        <f t="shared" ref="AI32:AI34" si="87">E32-T32</f>
        <v>0</v>
      </c>
      <c r="AK32" s="3" t="s">
        <v>3</v>
      </c>
      <c r="AL32" s="2">
        <f t="shared" ref="AL32" si="88">H32-W32</f>
        <v>6.0000000000000053E-2</v>
      </c>
      <c r="AM32" s="2">
        <f t="shared" si="84"/>
        <v>4.9999999999999822E-2</v>
      </c>
      <c r="AN32" s="2">
        <f t="shared" ref="AN32:AN34" si="89">J32-Y32</f>
        <v>2.0000000000000018E-2</v>
      </c>
      <c r="AP32" s="3" t="s">
        <v>3</v>
      </c>
      <c r="AQ32" s="2">
        <f t="shared" ref="AQ32" si="90">M32-AB32</f>
        <v>9.000000000000008E-3</v>
      </c>
      <c r="AR32" s="2">
        <f t="shared" si="85"/>
        <v>1.900000000000001E-2</v>
      </c>
      <c r="AS32" s="2">
        <f t="shared" ref="AS32:AS34" si="91">O32-AD32</f>
        <v>1.0000000000000009E-3</v>
      </c>
    </row>
    <row r="33" spans="2:45">
      <c r="B33" s="3" t="s">
        <v>4</v>
      </c>
      <c r="C33" s="2" t="str">
        <f>'Ida + Regreso'!AH35</f>
        <v>NA</v>
      </c>
      <c r="D33" s="2">
        <f>'Ida + Regreso'!AI35</f>
        <v>0.34</v>
      </c>
      <c r="E33" s="2">
        <f>'Ida + Regreso'!AJ35</f>
        <v>0.96</v>
      </c>
      <c r="G33" s="3" t="s">
        <v>4</v>
      </c>
      <c r="H33" s="2" t="str">
        <f>'Ida + Regreso'!AM35</f>
        <v>NA</v>
      </c>
      <c r="I33" s="2">
        <f>'Ida + Regreso'!AN35</f>
        <v>0.73</v>
      </c>
      <c r="J33" s="2">
        <f>'Ida + Regreso'!AO35</f>
        <v>1.98</v>
      </c>
      <c r="L33" s="3" t="s">
        <v>4</v>
      </c>
      <c r="M33" s="2" t="str">
        <f>'Ida + Regreso'!AR35</f>
        <v>NA</v>
      </c>
      <c r="N33" s="2">
        <f>'Ida + Regreso'!AS35</f>
        <v>2.7000000000000003E-2</v>
      </c>
      <c r="O33" s="2">
        <f>'Ida + Regreso'!AT35</f>
        <v>0.1</v>
      </c>
      <c r="Q33" s="3" t="s">
        <v>4</v>
      </c>
      <c r="R33" s="8" t="str">
        <f>'Plano todo'!S34</f>
        <v>NA</v>
      </c>
      <c r="S33" s="8">
        <f>'Plano todo'!T34</f>
        <v>0.35</v>
      </c>
      <c r="T33" s="8">
        <f>'Plano todo'!U34</f>
        <v>0.96</v>
      </c>
      <c r="V33" s="3" t="s">
        <v>4</v>
      </c>
      <c r="W33" s="8" t="str">
        <f>'Plano todo'!X34</f>
        <v>NA</v>
      </c>
      <c r="X33" s="8">
        <f>'Plano todo'!Y34</f>
        <v>0.69</v>
      </c>
      <c r="Y33" s="8">
        <f>'Plano todo'!Z34</f>
        <v>1.91</v>
      </c>
      <c r="AA33" s="3" t="s">
        <v>4</v>
      </c>
      <c r="AB33" s="8" t="str">
        <f>'Plano todo'!AC34</f>
        <v>NA</v>
      </c>
      <c r="AC33" s="8">
        <f>'Plano todo'!AD34</f>
        <v>3.7999999999999999E-2</v>
      </c>
      <c r="AD33" s="8">
        <f>'Plano todo'!AE34</f>
        <v>0.106</v>
      </c>
      <c r="AF33" s="3" t="s">
        <v>4</v>
      </c>
      <c r="AG33" s="2" t="s">
        <v>93</v>
      </c>
      <c r="AH33" s="2">
        <f t="shared" si="83"/>
        <v>-9.9999999999999534E-3</v>
      </c>
      <c r="AI33" s="2">
        <f t="shared" si="87"/>
        <v>0</v>
      </c>
      <c r="AK33" s="3" t="s">
        <v>4</v>
      </c>
      <c r="AL33" s="2" t="s">
        <v>93</v>
      </c>
      <c r="AM33" s="2">
        <f t="shared" si="84"/>
        <v>4.0000000000000036E-2</v>
      </c>
      <c r="AN33" s="2">
        <f t="shared" si="89"/>
        <v>7.0000000000000062E-2</v>
      </c>
      <c r="AP33" s="3" t="s">
        <v>4</v>
      </c>
      <c r="AQ33" s="2" t="s">
        <v>93</v>
      </c>
      <c r="AR33" s="2">
        <f t="shared" si="85"/>
        <v>-1.0999999999999996E-2</v>
      </c>
      <c r="AS33" s="2">
        <f t="shared" si="91"/>
        <v>-5.9999999999999915E-3</v>
      </c>
    </row>
    <row r="34" spans="2:45">
      <c r="B34" s="3" t="s">
        <v>5</v>
      </c>
      <c r="C34" s="2" t="str">
        <f>'Ida + Regreso'!AH36</f>
        <v>NA</v>
      </c>
      <c r="D34" s="2" t="str">
        <f>'Ida + Regreso'!AI36</f>
        <v>NA</v>
      </c>
      <c r="E34" s="2">
        <f>'Ida + Regreso'!AJ36</f>
        <v>0.64</v>
      </c>
      <c r="G34" s="3" t="s">
        <v>5</v>
      </c>
      <c r="H34" s="2" t="str">
        <f>'Ida + Regreso'!AM36</f>
        <v>NA</v>
      </c>
      <c r="I34" s="2" t="str">
        <f>'Ida + Regreso'!AN36</f>
        <v>NA</v>
      </c>
      <c r="J34" s="2">
        <f>'Ida + Regreso'!AO36</f>
        <v>1.3</v>
      </c>
      <c r="L34" s="3" t="s">
        <v>5</v>
      </c>
      <c r="M34" s="2" t="str">
        <f>'Ida + Regreso'!AR36</f>
        <v>NA</v>
      </c>
      <c r="N34" s="2" t="str">
        <f>'Ida + Regreso'!AS36</f>
        <v>NA</v>
      </c>
      <c r="O34" s="2">
        <f>'Ida + Regreso'!AT36</f>
        <v>7.4999999999999997E-2</v>
      </c>
      <c r="Q34" s="3" t="s">
        <v>5</v>
      </c>
      <c r="R34" s="8" t="str">
        <f>'Plano todo'!S35</f>
        <v>NA</v>
      </c>
      <c r="S34" s="8" t="str">
        <f>'Plano todo'!T35</f>
        <v>NA</v>
      </c>
      <c r="T34" s="8">
        <f>'Plano todo'!U35</f>
        <v>0.62</v>
      </c>
      <c r="V34" s="3" t="s">
        <v>5</v>
      </c>
      <c r="W34" s="8" t="str">
        <f>'Plano todo'!X35</f>
        <v>NA</v>
      </c>
      <c r="X34" s="8" t="str">
        <f>'Plano todo'!Y35</f>
        <v>NA</v>
      </c>
      <c r="Y34" s="8">
        <f>'Plano todo'!Z35</f>
        <v>1.27</v>
      </c>
      <c r="AA34" s="3" t="s">
        <v>5</v>
      </c>
      <c r="AB34" s="8" t="str">
        <f>'Plano todo'!AC35</f>
        <v>NA</v>
      </c>
      <c r="AC34" s="8" t="str">
        <f>'Plano todo'!AD35</f>
        <v>NA</v>
      </c>
      <c r="AD34" s="8">
        <f>'Plano todo'!AE35</f>
        <v>7.5999999999999998E-2</v>
      </c>
      <c r="AF34" s="3" t="s">
        <v>5</v>
      </c>
      <c r="AG34" s="2" t="s">
        <v>93</v>
      </c>
      <c r="AH34" s="2" t="s">
        <v>93</v>
      </c>
      <c r="AI34" s="2">
        <f t="shared" si="87"/>
        <v>2.0000000000000018E-2</v>
      </c>
      <c r="AK34" s="3" t="s">
        <v>5</v>
      </c>
      <c r="AL34" s="2" t="s">
        <v>93</v>
      </c>
      <c r="AM34" s="2" t="s">
        <v>93</v>
      </c>
      <c r="AN34" s="2">
        <f t="shared" si="89"/>
        <v>3.0000000000000027E-2</v>
      </c>
      <c r="AP34" s="3" t="s">
        <v>5</v>
      </c>
      <c r="AQ34" s="2" t="s">
        <v>93</v>
      </c>
      <c r="AR34" s="2" t="s">
        <v>93</v>
      </c>
      <c r="AS34" s="2">
        <f t="shared" si="91"/>
        <v>-1.0000000000000009E-3</v>
      </c>
    </row>
    <row r="35" spans="2:45">
      <c r="B35" s="4" t="s">
        <v>8</v>
      </c>
      <c r="C35" s="2">
        <f>SUM(C31:C34)</f>
        <v>2.12</v>
      </c>
      <c r="D35" s="2">
        <f>SUM(D31:D34)</f>
        <v>2.4</v>
      </c>
      <c r="E35" s="2">
        <f>SUM(E31:E34)</f>
        <v>1.94</v>
      </c>
      <c r="G35" s="4" t="s">
        <v>8</v>
      </c>
      <c r="H35" s="2">
        <f>SUM(H31:H34)</f>
        <v>8.4499999999999993</v>
      </c>
      <c r="I35" s="2">
        <f>SUM(I31:I34)</f>
        <v>9.11</v>
      </c>
      <c r="J35" s="2">
        <f>SUM(J31:J34)</f>
        <v>4.16</v>
      </c>
      <c r="L35" s="4" t="s">
        <v>8</v>
      </c>
      <c r="M35" s="2">
        <f>SUM(M31:M34)</f>
        <v>0.17100000000000001</v>
      </c>
      <c r="N35" s="2">
        <f>SUM(N31:N34)</f>
        <v>0.19600000000000001</v>
      </c>
      <c r="O35" s="2">
        <f>SUM(O31:O34)</f>
        <v>0.2</v>
      </c>
      <c r="Q35" s="4" t="s">
        <v>8</v>
      </c>
      <c r="R35" s="2">
        <f>SUM(R31:R34)</f>
        <v>2.14</v>
      </c>
      <c r="S35" s="2">
        <f>SUM(S31:S34)</f>
        <v>2.4200000000000004</v>
      </c>
      <c r="T35" s="2">
        <f>SUM(T31:T34)</f>
        <v>1.92</v>
      </c>
      <c r="V35" s="4" t="s">
        <v>8</v>
      </c>
      <c r="W35" s="2">
        <f>SUM(W31:W34)</f>
        <v>8.23</v>
      </c>
      <c r="X35" s="2">
        <f>SUM(X31:X34)</f>
        <v>8.85</v>
      </c>
      <c r="Y35" s="2">
        <f>SUM(Y31:Y34)</f>
        <v>4.04</v>
      </c>
      <c r="AA35" s="4" t="s">
        <v>8</v>
      </c>
      <c r="AB35" s="2">
        <f>SUM(AB31:AB34)</f>
        <v>0.158</v>
      </c>
      <c r="AC35" s="2">
        <f>SUM(AC31:AC34)</f>
        <v>0.191</v>
      </c>
      <c r="AD35" s="2">
        <f>SUM(AD31:AD34)</f>
        <v>0.20600000000000002</v>
      </c>
      <c r="AF35" s="4" t="s">
        <v>8</v>
      </c>
      <c r="AG35" s="2">
        <f>SUM(AG31:AG34)</f>
        <v>-1.9999999999999907E-2</v>
      </c>
      <c r="AH35" s="2">
        <f>SUM(AH31:AH34)</f>
        <v>-1.9999999999999851E-2</v>
      </c>
      <c r="AI35" s="2">
        <f>SUM(AI31:AI34)</f>
        <v>2.0000000000000018E-2</v>
      </c>
      <c r="AK35" s="4" t="s">
        <v>8</v>
      </c>
      <c r="AL35" s="2">
        <f>SUM(AL31:AL34)</f>
        <v>0.2200000000000002</v>
      </c>
      <c r="AM35" s="2">
        <f>SUM(AM31:AM34)</f>
        <v>0.2599999999999989</v>
      </c>
      <c r="AN35" s="2">
        <f>SUM(AN31:AN34)</f>
        <v>0.12000000000000011</v>
      </c>
      <c r="AP35" s="4" t="s">
        <v>8</v>
      </c>
      <c r="AQ35" s="2">
        <f>SUM(AQ31:AQ34)</f>
        <v>1.3000000000000012E-2</v>
      </c>
      <c r="AR35" s="2">
        <f>SUM(AR31:AR34)</f>
        <v>5.0000000000000253E-3</v>
      </c>
      <c r="AS35" s="2">
        <f>SUM(AS31:AS34)</f>
        <v>-5.9999999999999915E-3</v>
      </c>
    </row>
    <row r="37" spans="2:45">
      <c r="B37" s="39" t="s">
        <v>42</v>
      </c>
      <c r="C37" s="39"/>
      <c r="D37" s="39"/>
      <c r="E37" s="39"/>
      <c r="G37" s="39" t="s">
        <v>50</v>
      </c>
      <c r="H37" s="39"/>
      <c r="I37" s="39"/>
      <c r="J37" s="39"/>
      <c r="L37" s="39" t="s">
        <v>61</v>
      </c>
      <c r="M37" s="39"/>
      <c r="N37" s="39"/>
      <c r="O37" s="39"/>
      <c r="Q37" s="39" t="s">
        <v>42</v>
      </c>
      <c r="R37" s="39"/>
      <c r="S37" s="39"/>
      <c r="T37" s="39"/>
      <c r="V37" s="39" t="s">
        <v>50</v>
      </c>
      <c r="W37" s="39"/>
      <c r="X37" s="39"/>
      <c r="Y37" s="39"/>
      <c r="AA37" s="39" t="s">
        <v>61</v>
      </c>
      <c r="AB37" s="39"/>
      <c r="AC37" s="39"/>
      <c r="AD37" s="39"/>
      <c r="AF37" s="39" t="s">
        <v>42</v>
      </c>
      <c r="AG37" s="39"/>
      <c r="AH37" s="39"/>
      <c r="AI37" s="39"/>
      <c r="AK37" s="39" t="s">
        <v>50</v>
      </c>
      <c r="AL37" s="39"/>
      <c r="AM37" s="39"/>
      <c r="AN37" s="39"/>
      <c r="AP37" s="39" t="s">
        <v>61</v>
      </c>
      <c r="AQ37" s="39"/>
      <c r="AR37" s="39"/>
      <c r="AS37" s="39"/>
    </row>
    <row r="38" spans="2:45">
      <c r="B38" s="3"/>
      <c r="C38" s="3">
        <v>2000</v>
      </c>
      <c r="D38" s="3">
        <v>2007</v>
      </c>
      <c r="E38" s="3">
        <v>2015</v>
      </c>
      <c r="G38" s="3"/>
      <c r="H38" s="3">
        <v>2000</v>
      </c>
      <c r="I38" s="3">
        <v>2007</v>
      </c>
      <c r="J38" s="3">
        <v>2015</v>
      </c>
      <c r="L38" s="3"/>
      <c r="M38" s="3">
        <v>2000</v>
      </c>
      <c r="N38" s="3">
        <v>2007</v>
      </c>
      <c r="O38" s="3">
        <v>2015</v>
      </c>
      <c r="Q38" s="3"/>
      <c r="R38" s="3">
        <v>2000</v>
      </c>
      <c r="S38" s="3">
        <v>2007</v>
      </c>
      <c r="T38" s="3">
        <v>2015</v>
      </c>
      <c r="V38" s="3"/>
      <c r="W38" s="3">
        <v>2000</v>
      </c>
      <c r="X38" s="3">
        <v>2007</v>
      </c>
      <c r="Y38" s="3">
        <v>2015</v>
      </c>
      <c r="AA38" s="3"/>
      <c r="AB38" s="3">
        <v>2000</v>
      </c>
      <c r="AC38" s="3">
        <v>2007</v>
      </c>
      <c r="AD38" s="3">
        <v>2015</v>
      </c>
      <c r="AF38" s="3"/>
      <c r="AG38" s="3">
        <v>2000</v>
      </c>
      <c r="AH38" s="3">
        <v>2007</v>
      </c>
      <c r="AI38" s="3">
        <v>2015</v>
      </c>
      <c r="AK38" s="3"/>
      <c r="AL38" s="3">
        <v>2000</v>
      </c>
      <c r="AM38" s="3">
        <v>2007</v>
      </c>
      <c r="AN38" s="3">
        <v>2015</v>
      </c>
      <c r="AP38" s="3"/>
      <c r="AQ38" s="3">
        <v>2000</v>
      </c>
      <c r="AR38" s="3">
        <v>2007</v>
      </c>
      <c r="AS38" s="3">
        <v>2015</v>
      </c>
    </row>
    <row r="39" spans="2:45">
      <c r="B39" s="3" t="s">
        <v>6</v>
      </c>
      <c r="C39" s="2">
        <f>'Ida + Regreso'!AH41</f>
        <v>135.13</v>
      </c>
      <c r="D39" s="2">
        <f>'Ida + Regreso'!AI41</f>
        <v>146.05000000000001</v>
      </c>
      <c r="E39" s="2" t="str">
        <f>'Ida + Regreso'!AJ41</f>
        <v>NA</v>
      </c>
      <c r="G39" s="3" t="s">
        <v>6</v>
      </c>
      <c r="H39" s="2">
        <f>'Ida + Regreso'!AM41</f>
        <v>3.0300000000000002</v>
      </c>
      <c r="I39" s="2">
        <f>'Ida + Regreso'!AN41</f>
        <v>3.26</v>
      </c>
      <c r="J39" s="2" t="str">
        <f>'Ida + Regreso'!AO41</f>
        <v>NA</v>
      </c>
      <c r="L39" s="3" t="s">
        <v>6</v>
      </c>
      <c r="M39" s="2">
        <f>'Ida + Regreso'!AR41</f>
        <v>6.0000000000000001E-3</v>
      </c>
      <c r="N39" s="2">
        <f>'Ida + Regreso'!AS41</f>
        <v>6.0000000000000001E-3</v>
      </c>
      <c r="O39" s="2" t="str">
        <f>'Ida + Regreso'!AT41</f>
        <v>NA</v>
      </c>
      <c r="Q39" s="3" t="s">
        <v>6</v>
      </c>
      <c r="R39" s="8">
        <f>'Plano todo'!S40</f>
        <v>129.63</v>
      </c>
      <c r="S39" s="8">
        <f>'Plano todo'!T40</f>
        <v>140.09</v>
      </c>
      <c r="T39" s="8" t="str">
        <f>'Plano todo'!U40</f>
        <v>NA</v>
      </c>
      <c r="V39" s="3" t="s">
        <v>6</v>
      </c>
      <c r="W39" s="8">
        <f>'Plano todo'!X40</f>
        <v>2.96</v>
      </c>
      <c r="X39" s="8">
        <f>'Plano todo'!Y40</f>
        <v>3.18</v>
      </c>
      <c r="Y39" s="8" t="str">
        <f>'Plano todo'!Z40</f>
        <v>NA</v>
      </c>
      <c r="AA39" s="3" t="s">
        <v>6</v>
      </c>
      <c r="AB39" s="8">
        <f>'Plano todo'!AC40</f>
        <v>7.0000000000000001E-3</v>
      </c>
      <c r="AC39" s="8">
        <f>'Plano todo'!AD40</f>
        <v>7.0000000000000001E-3</v>
      </c>
      <c r="AD39" s="8" t="str">
        <f>'Plano todo'!AE40</f>
        <v>NA</v>
      </c>
      <c r="AF39" s="3" t="s">
        <v>6</v>
      </c>
      <c r="AG39" s="2">
        <f>C39-R39</f>
        <v>5.5</v>
      </c>
      <c r="AH39" s="2">
        <f t="shared" ref="AH39:AH41" si="92">D39-S39</f>
        <v>5.960000000000008</v>
      </c>
      <c r="AI39" s="2" t="s">
        <v>93</v>
      </c>
      <c r="AK39" s="3" t="s">
        <v>6</v>
      </c>
      <c r="AL39" s="2">
        <f>H39-W39</f>
        <v>7.0000000000000284E-2</v>
      </c>
      <c r="AM39" s="2">
        <f t="shared" ref="AM39:AM41" si="93">I39-X39</f>
        <v>7.9999999999999627E-2</v>
      </c>
      <c r="AN39" s="2" t="s">
        <v>93</v>
      </c>
      <c r="AP39" s="3" t="s">
        <v>6</v>
      </c>
      <c r="AQ39" s="2">
        <f>M39-AB39</f>
        <v>-1E-3</v>
      </c>
      <c r="AR39" s="2">
        <f t="shared" ref="AR39:AR41" si="94">N39-AC39</f>
        <v>-1E-3</v>
      </c>
      <c r="AS39" s="2" t="s">
        <v>93</v>
      </c>
    </row>
    <row r="40" spans="2:45">
      <c r="B40" s="3" t="s">
        <v>3</v>
      </c>
      <c r="C40" s="2">
        <f>'Ida + Regreso'!AH42</f>
        <v>59.690000000000005</v>
      </c>
      <c r="D40" s="2">
        <f>'Ida + Regreso'!AI42</f>
        <v>47.05</v>
      </c>
      <c r="E40" s="2">
        <f>'Ida + Regreso'!AJ42</f>
        <v>22.02</v>
      </c>
      <c r="G40" s="3" t="s">
        <v>3</v>
      </c>
      <c r="H40" s="2">
        <f>'Ida + Regreso'!AM42</f>
        <v>1.52</v>
      </c>
      <c r="I40" s="2">
        <f>'Ida + Regreso'!AN42</f>
        <v>1.19</v>
      </c>
      <c r="J40" s="2">
        <f>'Ida + Regreso'!AO42</f>
        <v>0.57000000000000006</v>
      </c>
      <c r="L40" s="3" t="s">
        <v>3</v>
      </c>
      <c r="M40" s="2">
        <f>'Ida + Regreso'!AR42</f>
        <v>4.0000000000000001E-3</v>
      </c>
      <c r="N40" s="2">
        <f>'Ida + Regreso'!AS42</f>
        <v>2E-3</v>
      </c>
      <c r="O40" s="2">
        <f>'Ida + Regreso'!AT42</f>
        <v>2E-3</v>
      </c>
      <c r="Q40" s="3" t="s">
        <v>3</v>
      </c>
      <c r="R40" s="8">
        <f>'Plano todo'!S41</f>
        <v>57.03</v>
      </c>
      <c r="S40" s="8">
        <f>'Plano todo'!T41</f>
        <v>44.95</v>
      </c>
      <c r="T40" s="8">
        <f>'Plano todo'!U41</f>
        <v>21.04</v>
      </c>
      <c r="V40" s="3" t="s">
        <v>3</v>
      </c>
      <c r="W40" s="8">
        <f>'Plano todo'!X41</f>
        <v>1.5</v>
      </c>
      <c r="X40" s="8">
        <f>'Plano todo'!Y41</f>
        <v>1.17</v>
      </c>
      <c r="Y40" s="8">
        <f>'Plano todo'!Z41</f>
        <v>0.56000000000000005</v>
      </c>
      <c r="AA40" s="3" t="s">
        <v>3</v>
      </c>
      <c r="AB40" s="8">
        <f>'Plano todo'!AC41</f>
        <v>5.0000000000000001E-3</v>
      </c>
      <c r="AC40" s="8">
        <f>'Plano todo'!AD41</f>
        <v>3.0000000000000001E-3</v>
      </c>
      <c r="AD40" s="8">
        <f>'Plano todo'!AE41</f>
        <v>2E-3</v>
      </c>
      <c r="AF40" s="3" t="s">
        <v>3</v>
      </c>
      <c r="AG40" s="2">
        <f t="shared" ref="AG40" si="95">C40-R40</f>
        <v>2.6600000000000037</v>
      </c>
      <c r="AH40" s="2">
        <f t="shared" si="92"/>
        <v>2.0999999999999943</v>
      </c>
      <c r="AI40" s="2">
        <f t="shared" ref="AI40:AI42" si="96">E40-T40</f>
        <v>0.98000000000000043</v>
      </c>
      <c r="AK40" s="3" t="s">
        <v>3</v>
      </c>
      <c r="AL40" s="2">
        <f t="shared" ref="AL40" si="97">H40-W40</f>
        <v>2.0000000000000018E-2</v>
      </c>
      <c r="AM40" s="2">
        <f t="shared" si="93"/>
        <v>2.0000000000000018E-2</v>
      </c>
      <c r="AN40" s="2">
        <f t="shared" ref="AN40:AN42" si="98">J40-Y40</f>
        <v>1.0000000000000009E-2</v>
      </c>
      <c r="AP40" s="3" t="s">
        <v>3</v>
      </c>
      <c r="AQ40" s="2">
        <f t="shared" ref="AQ40" si="99">M40-AB40</f>
        <v>-1E-3</v>
      </c>
      <c r="AR40" s="2">
        <f t="shared" si="94"/>
        <v>-1E-3</v>
      </c>
      <c r="AS40" s="2">
        <f t="shared" ref="AS40:AS42" si="100">O40-AD40</f>
        <v>0</v>
      </c>
    </row>
    <row r="41" spans="2:45">
      <c r="B41" s="3" t="s">
        <v>4</v>
      </c>
      <c r="C41" s="2" t="str">
        <f>'Ida + Regreso'!AH43</f>
        <v>NA</v>
      </c>
      <c r="D41" s="2">
        <f>'Ida + Regreso'!AI43</f>
        <v>37.53</v>
      </c>
      <c r="E41" s="2">
        <f>'Ida + Regreso'!AJ43</f>
        <v>102.24</v>
      </c>
      <c r="G41" s="3" t="s">
        <v>4</v>
      </c>
      <c r="H41" s="2" t="str">
        <f>'Ida + Regreso'!AM43</f>
        <v>NA</v>
      </c>
      <c r="I41" s="2">
        <f>'Ida + Regreso'!AN43</f>
        <v>0.46</v>
      </c>
      <c r="J41" s="2">
        <f>'Ida + Regreso'!AO43</f>
        <v>1.29</v>
      </c>
      <c r="L41" s="3" t="s">
        <v>4</v>
      </c>
      <c r="M41" s="2" t="str">
        <f>'Ida + Regreso'!AR43</f>
        <v>NA</v>
      </c>
      <c r="N41" s="2">
        <f>'Ida + Regreso'!AS43</f>
        <v>0</v>
      </c>
      <c r="O41" s="2">
        <f>'Ida + Regreso'!AT43</f>
        <v>6.0000000000000001E-3</v>
      </c>
      <c r="Q41" s="3" t="s">
        <v>4</v>
      </c>
      <c r="R41" s="8" t="str">
        <f>'Plano todo'!S42</f>
        <v>NA</v>
      </c>
      <c r="S41" s="8">
        <f>'Plano todo'!T42</f>
        <v>36.15</v>
      </c>
      <c r="T41" s="8">
        <f>'Plano todo'!U42</f>
        <v>98.52</v>
      </c>
      <c r="V41" s="3" t="s">
        <v>4</v>
      </c>
      <c r="W41" s="8" t="str">
        <f>'Plano todo'!X42</f>
        <v>NA</v>
      </c>
      <c r="X41" s="8">
        <f>'Plano todo'!Y42</f>
        <v>0.45</v>
      </c>
      <c r="Y41" s="8">
        <f>'Plano todo'!Z42</f>
        <v>1.24</v>
      </c>
      <c r="AA41" s="3" t="s">
        <v>4</v>
      </c>
      <c r="AB41" s="8" t="str">
        <f>'Plano todo'!AC42</f>
        <v>NA</v>
      </c>
      <c r="AC41" s="8">
        <f>'Plano todo'!AD42</f>
        <v>3.0000000000000001E-3</v>
      </c>
      <c r="AD41" s="8">
        <f>'Plano todo'!AE42</f>
        <v>8.0000000000000002E-3</v>
      </c>
      <c r="AF41" s="3" t="s">
        <v>4</v>
      </c>
      <c r="AG41" s="2" t="s">
        <v>93</v>
      </c>
      <c r="AH41" s="2">
        <f t="shared" si="92"/>
        <v>1.3800000000000026</v>
      </c>
      <c r="AI41" s="2">
        <f t="shared" si="96"/>
        <v>3.7199999999999989</v>
      </c>
      <c r="AK41" s="3" t="s">
        <v>4</v>
      </c>
      <c r="AL41" s="2" t="s">
        <v>93</v>
      </c>
      <c r="AM41" s="2">
        <f t="shared" si="93"/>
        <v>1.0000000000000009E-2</v>
      </c>
      <c r="AN41" s="2">
        <f t="shared" si="98"/>
        <v>5.0000000000000044E-2</v>
      </c>
      <c r="AP41" s="3" t="s">
        <v>4</v>
      </c>
      <c r="AQ41" s="2" t="s">
        <v>93</v>
      </c>
      <c r="AR41" s="2">
        <f t="shared" si="94"/>
        <v>-3.0000000000000001E-3</v>
      </c>
      <c r="AS41" s="2">
        <f t="shared" si="100"/>
        <v>-2E-3</v>
      </c>
    </row>
    <row r="42" spans="2:45">
      <c r="B42" s="3" t="s">
        <v>5</v>
      </c>
      <c r="C42" s="2" t="str">
        <f>'Ida + Regreso'!AH44</f>
        <v>NA</v>
      </c>
      <c r="D42" s="2" t="str">
        <f>'Ida + Regreso'!AI44</f>
        <v>NA</v>
      </c>
      <c r="E42" s="2">
        <f>'Ida + Regreso'!AJ44</f>
        <v>63.48</v>
      </c>
      <c r="G42" s="3" t="s">
        <v>5</v>
      </c>
      <c r="H42" s="2" t="str">
        <f>'Ida + Regreso'!AM44</f>
        <v>NA</v>
      </c>
      <c r="I42" s="2" t="str">
        <f>'Ida + Regreso'!AN44</f>
        <v>NA</v>
      </c>
      <c r="J42" s="2">
        <f>'Ida + Regreso'!AO44</f>
        <v>0.9</v>
      </c>
      <c r="L42" s="3" t="s">
        <v>5</v>
      </c>
      <c r="M42" s="2" t="str">
        <f>'Ida + Regreso'!AR44</f>
        <v>NA</v>
      </c>
      <c r="N42" s="2" t="str">
        <f>'Ida + Regreso'!AS44</f>
        <v>NA</v>
      </c>
      <c r="O42" s="2">
        <f>'Ida + Regreso'!AT44</f>
        <v>6.0000000000000001E-3</v>
      </c>
      <c r="Q42" s="3" t="s">
        <v>5</v>
      </c>
      <c r="R42" s="8" t="str">
        <f>'Plano todo'!S43</f>
        <v>NA</v>
      </c>
      <c r="S42" s="8" t="str">
        <f>'Plano todo'!T43</f>
        <v>NA</v>
      </c>
      <c r="T42" s="8">
        <f>'Plano todo'!U43</f>
        <v>61.45</v>
      </c>
      <c r="V42" s="3" t="s">
        <v>5</v>
      </c>
      <c r="W42" s="8" t="str">
        <f>'Plano todo'!X43</f>
        <v>NA</v>
      </c>
      <c r="X42" s="8" t="str">
        <f>'Plano todo'!Y43</f>
        <v>NA</v>
      </c>
      <c r="Y42" s="8">
        <f>'Plano todo'!Z43</f>
        <v>0.89</v>
      </c>
      <c r="AA42" s="3" t="s">
        <v>5</v>
      </c>
      <c r="AB42" s="8" t="str">
        <f>'Plano todo'!AC43</f>
        <v>NA</v>
      </c>
      <c r="AC42" s="8" t="str">
        <f>'Plano todo'!AD43</f>
        <v>NA</v>
      </c>
      <c r="AD42" s="8">
        <f>'Plano todo'!AE43</f>
        <v>6.0000000000000001E-3</v>
      </c>
      <c r="AF42" s="3" t="s">
        <v>5</v>
      </c>
      <c r="AG42" s="2" t="s">
        <v>93</v>
      </c>
      <c r="AH42" s="2" t="s">
        <v>93</v>
      </c>
      <c r="AI42" s="2">
        <f t="shared" si="96"/>
        <v>2.029999999999994</v>
      </c>
      <c r="AK42" s="3" t="s">
        <v>5</v>
      </c>
      <c r="AL42" s="2" t="s">
        <v>93</v>
      </c>
      <c r="AM42" s="2" t="s">
        <v>93</v>
      </c>
      <c r="AN42" s="2">
        <f t="shared" si="98"/>
        <v>1.0000000000000009E-2</v>
      </c>
      <c r="AP42" s="3" t="s">
        <v>5</v>
      </c>
      <c r="AQ42" s="2" t="s">
        <v>93</v>
      </c>
      <c r="AR42" s="2" t="s">
        <v>93</v>
      </c>
      <c r="AS42" s="2">
        <f t="shared" si="100"/>
        <v>0</v>
      </c>
    </row>
    <row r="43" spans="2:45">
      <c r="B43" s="4" t="s">
        <v>8</v>
      </c>
      <c r="C43" s="2">
        <f>SUM(C39:C42)</f>
        <v>194.82</v>
      </c>
      <c r="D43" s="2">
        <f>SUM(D39:D42)</f>
        <v>230.63000000000002</v>
      </c>
      <c r="E43" s="2">
        <f>SUM(E39:E42)</f>
        <v>187.73999999999998</v>
      </c>
      <c r="G43" s="4" t="s">
        <v>8</v>
      </c>
      <c r="H43" s="2">
        <f>SUM(H39:H42)</f>
        <v>4.5500000000000007</v>
      </c>
      <c r="I43" s="2">
        <f>SUM(I39:I42)</f>
        <v>4.9099999999999993</v>
      </c>
      <c r="J43" s="2">
        <f>SUM(J39:J42)</f>
        <v>2.7600000000000002</v>
      </c>
      <c r="L43" s="4" t="s">
        <v>8</v>
      </c>
      <c r="M43" s="2">
        <f>SUM(M39:M42)</f>
        <v>0.01</v>
      </c>
      <c r="N43" s="2">
        <f>SUM(N39:N42)</f>
        <v>8.0000000000000002E-3</v>
      </c>
      <c r="O43" s="2">
        <f>SUM(O39:O42)</f>
        <v>1.4E-2</v>
      </c>
      <c r="Q43" s="4" t="s">
        <v>8</v>
      </c>
      <c r="R43" s="2">
        <f>SUM(R39:R42)</f>
        <v>186.66</v>
      </c>
      <c r="S43" s="2">
        <f>SUM(S39:S42)</f>
        <v>221.19000000000003</v>
      </c>
      <c r="T43" s="2">
        <f>SUM(T39:T42)</f>
        <v>181.01</v>
      </c>
      <c r="V43" s="4" t="s">
        <v>8</v>
      </c>
      <c r="W43" s="2">
        <f>SUM(W39:W42)</f>
        <v>4.46</v>
      </c>
      <c r="X43" s="2">
        <f>SUM(X39:X42)</f>
        <v>4.8</v>
      </c>
      <c r="Y43" s="2">
        <f>SUM(Y39:Y42)</f>
        <v>2.69</v>
      </c>
      <c r="AA43" s="4" t="s">
        <v>8</v>
      </c>
      <c r="AB43" s="2">
        <f>SUM(AB39:AB42)</f>
        <v>1.2E-2</v>
      </c>
      <c r="AC43" s="2">
        <f>SUM(AC39:AC42)</f>
        <v>1.3000000000000001E-2</v>
      </c>
      <c r="AD43" s="2">
        <f>SUM(AD39:AD42)</f>
        <v>1.6E-2</v>
      </c>
      <c r="AF43" s="4" t="s">
        <v>8</v>
      </c>
      <c r="AG43" s="2">
        <f>SUM(AG39:AG42)</f>
        <v>8.1600000000000037</v>
      </c>
      <c r="AH43" s="2">
        <f>SUM(AH39:AH42)</f>
        <v>9.4400000000000048</v>
      </c>
      <c r="AI43" s="2">
        <f>SUM(AI39:AI42)</f>
        <v>6.7299999999999933</v>
      </c>
      <c r="AK43" s="4" t="s">
        <v>8</v>
      </c>
      <c r="AL43" s="2">
        <f>SUM(AL39:AL42)</f>
        <v>9.0000000000000302E-2</v>
      </c>
      <c r="AM43" s="2">
        <f>SUM(AM39:AM42)</f>
        <v>0.10999999999999965</v>
      </c>
      <c r="AN43" s="2">
        <f>SUM(AN39:AN42)</f>
        <v>7.0000000000000062E-2</v>
      </c>
      <c r="AP43" s="4" t="s">
        <v>8</v>
      </c>
      <c r="AQ43" s="2">
        <f>SUM(AQ39:AQ42)</f>
        <v>-2E-3</v>
      </c>
      <c r="AR43" s="2">
        <f>SUM(AR39:AR42)</f>
        <v>-5.0000000000000001E-3</v>
      </c>
      <c r="AS43" s="2">
        <f>SUM(AS39:AS42)</f>
        <v>-2E-3</v>
      </c>
    </row>
    <row r="45" spans="2:45">
      <c r="B45" s="39" t="s">
        <v>43</v>
      </c>
      <c r="C45" s="39"/>
      <c r="D45" s="39"/>
      <c r="E45" s="39"/>
      <c r="G45" s="39" t="s">
        <v>51</v>
      </c>
      <c r="H45" s="39"/>
      <c r="I45" s="39"/>
      <c r="J45" s="39"/>
      <c r="L45" s="39" t="s">
        <v>62</v>
      </c>
      <c r="M45" s="39"/>
      <c r="N45" s="39"/>
      <c r="O45" s="39"/>
      <c r="Q45" s="39" t="s">
        <v>43</v>
      </c>
      <c r="R45" s="39"/>
      <c r="S45" s="39"/>
      <c r="T45" s="39"/>
      <c r="V45" s="39" t="s">
        <v>51</v>
      </c>
      <c r="W45" s="39"/>
      <c r="X45" s="39"/>
      <c r="Y45" s="39"/>
      <c r="AA45" s="39" t="s">
        <v>62</v>
      </c>
      <c r="AB45" s="39"/>
      <c r="AC45" s="39"/>
      <c r="AD45" s="39"/>
      <c r="AF45" s="39" t="s">
        <v>43</v>
      </c>
      <c r="AG45" s="39"/>
      <c r="AH45" s="39"/>
      <c r="AI45" s="39"/>
      <c r="AK45" s="39" t="s">
        <v>51</v>
      </c>
      <c r="AL45" s="39"/>
      <c r="AM45" s="39"/>
      <c r="AN45" s="39"/>
      <c r="AP45" s="39" t="s">
        <v>62</v>
      </c>
      <c r="AQ45" s="39"/>
      <c r="AR45" s="39"/>
      <c r="AS45" s="39"/>
    </row>
    <row r="46" spans="2:45">
      <c r="B46" s="3"/>
      <c r="C46" s="3">
        <v>2000</v>
      </c>
      <c r="D46" s="3">
        <v>2007</v>
      </c>
      <c r="E46" s="3">
        <v>2015</v>
      </c>
      <c r="G46" s="3"/>
      <c r="H46" s="3">
        <v>2000</v>
      </c>
      <c r="I46" s="3">
        <v>2007</v>
      </c>
      <c r="J46" s="3">
        <v>2015</v>
      </c>
      <c r="L46" s="3"/>
      <c r="M46" s="3">
        <v>2000</v>
      </c>
      <c r="N46" s="3">
        <v>2007</v>
      </c>
      <c r="O46" s="3">
        <v>2015</v>
      </c>
      <c r="Q46" s="3"/>
      <c r="R46" s="3">
        <v>2000</v>
      </c>
      <c r="S46" s="3">
        <v>2007</v>
      </c>
      <c r="T46" s="3">
        <v>2015</v>
      </c>
      <c r="V46" s="3"/>
      <c r="W46" s="3">
        <v>2000</v>
      </c>
      <c r="X46" s="3">
        <v>2007</v>
      </c>
      <c r="Y46" s="3">
        <v>2015</v>
      </c>
      <c r="AA46" s="3"/>
      <c r="AB46" s="3">
        <v>2000</v>
      </c>
      <c r="AC46" s="3">
        <v>2007</v>
      </c>
      <c r="AD46" s="3">
        <v>2015</v>
      </c>
      <c r="AF46" s="3"/>
      <c r="AG46" s="3">
        <v>2000</v>
      </c>
      <c r="AH46" s="3">
        <v>2007</v>
      </c>
      <c r="AI46" s="3">
        <v>2015</v>
      </c>
      <c r="AK46" s="3"/>
      <c r="AL46" s="3">
        <v>2000</v>
      </c>
      <c r="AM46" s="3">
        <v>2007</v>
      </c>
      <c r="AN46" s="3">
        <v>2015</v>
      </c>
      <c r="AP46" s="3"/>
      <c r="AQ46" s="3">
        <v>2000</v>
      </c>
      <c r="AR46" s="3">
        <v>2007</v>
      </c>
      <c r="AS46" s="3">
        <v>2015</v>
      </c>
    </row>
    <row r="47" spans="2:45">
      <c r="B47" s="3" t="s">
        <v>6</v>
      </c>
      <c r="C47" s="2">
        <f>'Ida + Regreso'!AH49</f>
        <v>120.27000000000001</v>
      </c>
      <c r="D47" s="2">
        <f>'Ida + Regreso'!AI49</f>
        <v>130</v>
      </c>
      <c r="E47" s="2" t="str">
        <f>'Ida + Regreso'!AJ49</f>
        <v>NA</v>
      </c>
      <c r="G47" s="3" t="s">
        <v>6</v>
      </c>
      <c r="H47" s="2">
        <f>'Ida + Regreso'!AM49</f>
        <v>2.4400000000000004</v>
      </c>
      <c r="I47" s="2">
        <f>'Ida + Regreso'!AN49</f>
        <v>2.6100000000000003</v>
      </c>
      <c r="J47" s="2" t="str">
        <f>'Ida + Regreso'!AO49</f>
        <v>NA</v>
      </c>
      <c r="L47" s="3" t="s">
        <v>6</v>
      </c>
      <c r="M47" s="2">
        <f>'Ida + Regreso'!AR49</f>
        <v>8.48</v>
      </c>
      <c r="N47" s="2">
        <f>'Ida + Regreso'!AS49</f>
        <v>9.23</v>
      </c>
      <c r="O47" s="2" t="str">
        <f>'Ida + Regreso'!AT49</f>
        <v>NA</v>
      </c>
      <c r="Q47" s="3" t="s">
        <v>6</v>
      </c>
      <c r="R47" s="8">
        <f>'Plano todo'!S48</f>
        <v>115.37</v>
      </c>
      <c r="S47" s="8">
        <f>'Plano todo'!T48</f>
        <v>124.68</v>
      </c>
      <c r="T47" s="8" t="str">
        <f>'Plano todo'!U48</f>
        <v>NA</v>
      </c>
      <c r="V47" s="3" t="s">
        <v>6</v>
      </c>
      <c r="W47" s="8">
        <f>'Plano todo'!X48</f>
        <v>2.37</v>
      </c>
      <c r="X47" s="8">
        <f>'Plano todo'!Y48</f>
        <v>2.54</v>
      </c>
      <c r="Y47" s="8" t="str">
        <f>'Plano todo'!Z48</f>
        <v>NA</v>
      </c>
      <c r="AA47" s="3" t="s">
        <v>6</v>
      </c>
      <c r="AB47" s="8">
        <f>'Plano todo'!AC48</f>
        <v>7.7</v>
      </c>
      <c r="AC47" s="8">
        <f>'Plano todo'!AD48</f>
        <v>8.3699999999999992</v>
      </c>
      <c r="AD47" s="8" t="str">
        <f>'Plano todo'!AE48</f>
        <v>NA</v>
      </c>
      <c r="AF47" s="3" t="s">
        <v>6</v>
      </c>
      <c r="AG47" s="2">
        <f>C47-R47</f>
        <v>4.9000000000000057</v>
      </c>
      <c r="AH47" s="2">
        <f t="shared" ref="AH47:AH49" si="101">D47-S47</f>
        <v>5.3199999999999932</v>
      </c>
      <c r="AI47" s="2" t="s">
        <v>93</v>
      </c>
      <c r="AK47" s="3" t="s">
        <v>6</v>
      </c>
      <c r="AL47" s="2">
        <f>H47-W47</f>
        <v>7.0000000000000284E-2</v>
      </c>
      <c r="AM47" s="2">
        <f t="shared" ref="AM47:AM49" si="102">I47-X47</f>
        <v>7.0000000000000284E-2</v>
      </c>
      <c r="AN47" s="2" t="s">
        <v>93</v>
      </c>
      <c r="AP47" s="3" t="s">
        <v>6</v>
      </c>
      <c r="AQ47" s="8">
        <f>M47-AB47</f>
        <v>0.78000000000000025</v>
      </c>
      <c r="AR47" s="8">
        <f t="shared" ref="AR47:AR49" si="103">N47-AC47</f>
        <v>0.86000000000000121</v>
      </c>
      <c r="AS47" s="8" t="s">
        <v>93</v>
      </c>
    </row>
    <row r="48" spans="2:45">
      <c r="B48" s="3" t="s">
        <v>3</v>
      </c>
      <c r="C48" s="2">
        <f>'Ida + Regreso'!AH50</f>
        <v>53.129999999999995</v>
      </c>
      <c r="D48" s="2">
        <f>'Ida + Regreso'!AI50</f>
        <v>41.87</v>
      </c>
      <c r="E48" s="2">
        <f>'Ida + Regreso'!AJ50</f>
        <v>19.62</v>
      </c>
      <c r="G48" s="3" t="s">
        <v>3</v>
      </c>
      <c r="H48" s="2">
        <f>'Ida + Regreso'!AM50</f>
        <v>0.62</v>
      </c>
      <c r="I48" s="2">
        <f>'Ida + Regreso'!AN50</f>
        <v>0.49</v>
      </c>
      <c r="J48" s="2">
        <f>'Ida + Regreso'!AO50</f>
        <v>0.24000000000000002</v>
      </c>
      <c r="L48" s="3" t="s">
        <v>3</v>
      </c>
      <c r="M48" s="2">
        <f>'Ida + Regreso'!AR50</f>
        <v>5.5600000000000005</v>
      </c>
      <c r="N48" s="2">
        <f>'Ida + Regreso'!AS50</f>
        <v>4.41</v>
      </c>
      <c r="O48" s="2">
        <f>'Ida + Regreso'!AT50</f>
        <v>2.09</v>
      </c>
      <c r="Q48" s="3" t="s">
        <v>3</v>
      </c>
      <c r="R48" s="8">
        <f>'Plano todo'!S49</f>
        <v>50.75</v>
      </c>
      <c r="S48" s="8">
        <f>'Plano todo'!T49</f>
        <v>40</v>
      </c>
      <c r="T48" s="8">
        <f>'Plano todo'!U49</f>
        <v>18.73</v>
      </c>
      <c r="V48" s="3" t="s">
        <v>3</v>
      </c>
      <c r="W48" s="8">
        <f>'Plano todo'!X49</f>
        <v>0.6</v>
      </c>
      <c r="X48" s="8">
        <f>'Plano todo'!Y49</f>
        <v>0.47</v>
      </c>
      <c r="Y48" s="8">
        <f>'Plano todo'!Z49</f>
        <v>0.22</v>
      </c>
      <c r="AA48" s="3" t="s">
        <v>3</v>
      </c>
      <c r="AB48" s="8">
        <f>'Plano todo'!AC49</f>
        <v>4.9952239199999999</v>
      </c>
      <c r="AC48" s="8">
        <f>'Plano todo'!AD49</f>
        <v>3.96</v>
      </c>
      <c r="AD48" s="8">
        <f>'Plano todo'!AE49</f>
        <v>1.88</v>
      </c>
      <c r="AF48" s="3" t="s">
        <v>3</v>
      </c>
      <c r="AG48" s="2">
        <f t="shared" ref="AG48" si="104">C48-R48</f>
        <v>2.3799999999999955</v>
      </c>
      <c r="AH48" s="2">
        <f t="shared" si="101"/>
        <v>1.8699999999999974</v>
      </c>
      <c r="AI48" s="2">
        <f t="shared" ref="AI48:AI50" si="105">E48-T48</f>
        <v>0.89000000000000057</v>
      </c>
      <c r="AK48" s="3" t="s">
        <v>3</v>
      </c>
      <c r="AL48" s="2">
        <f t="shared" ref="AL48" si="106">H48-W48</f>
        <v>2.0000000000000018E-2</v>
      </c>
      <c r="AM48" s="2">
        <f t="shared" si="102"/>
        <v>2.0000000000000018E-2</v>
      </c>
      <c r="AN48" s="2">
        <f t="shared" ref="AN48:AN50" si="107">J48-Y48</f>
        <v>2.0000000000000018E-2</v>
      </c>
      <c r="AP48" s="3" t="s">
        <v>3</v>
      </c>
      <c r="AQ48" s="8">
        <f t="shared" ref="AQ48" si="108">M48-AB48</f>
        <v>0.56477608000000057</v>
      </c>
      <c r="AR48" s="8">
        <f t="shared" si="103"/>
        <v>0.45000000000000018</v>
      </c>
      <c r="AS48" s="8">
        <f t="shared" ref="AS48:AS50" si="109">O48-AD48</f>
        <v>0.20999999999999996</v>
      </c>
    </row>
    <row r="49" spans="2:45">
      <c r="B49" s="3" t="s">
        <v>4</v>
      </c>
      <c r="C49" s="2" t="str">
        <f>'Ida + Regreso'!AH51</f>
        <v>NA</v>
      </c>
      <c r="D49" s="2">
        <f>'Ida + Regreso'!AI51</f>
        <v>33.410000000000004</v>
      </c>
      <c r="E49" s="2">
        <f>'Ida + Regreso'!AJ51</f>
        <v>91.01</v>
      </c>
      <c r="G49" s="3" t="s">
        <v>4</v>
      </c>
      <c r="H49" s="2" t="str">
        <f>'Ida + Regreso'!AM51</f>
        <v>NA</v>
      </c>
      <c r="I49" s="2">
        <f>'Ida + Regreso'!AN51</f>
        <v>0.19</v>
      </c>
      <c r="J49" s="2">
        <f>'Ida + Regreso'!AO51</f>
        <v>0.52</v>
      </c>
      <c r="L49" s="3" t="s">
        <v>4</v>
      </c>
      <c r="M49" s="2" t="str">
        <f>'Ida + Regreso'!AR51</f>
        <v>NA</v>
      </c>
      <c r="N49" s="2">
        <f>'Ida + Regreso'!AS51</f>
        <v>3.27</v>
      </c>
      <c r="O49" s="2">
        <f>'Ida + Regreso'!AT51</f>
        <v>9.07</v>
      </c>
      <c r="Q49" s="3" t="s">
        <v>4</v>
      </c>
      <c r="R49" s="8" t="str">
        <f>'Plano todo'!S50</f>
        <v>NA</v>
      </c>
      <c r="S49" s="8">
        <f>'Plano todo'!T50</f>
        <v>32.18</v>
      </c>
      <c r="T49" s="8">
        <f>'Plano todo'!U50</f>
        <v>87.69</v>
      </c>
      <c r="V49" s="3" t="s">
        <v>4</v>
      </c>
      <c r="W49" s="8" t="str">
        <f>'Plano todo'!X50</f>
        <v>NA</v>
      </c>
      <c r="X49" s="8">
        <f>'Plano todo'!Y50</f>
        <v>0.18</v>
      </c>
      <c r="Y49" s="8">
        <f>'Plano todo'!Z50</f>
        <v>0.5</v>
      </c>
      <c r="AA49" s="3" t="s">
        <v>4</v>
      </c>
      <c r="AB49" s="8" t="str">
        <f>'Plano todo'!AC50</f>
        <v>NA</v>
      </c>
      <c r="AC49" s="8">
        <f>'Plano todo'!AD50</f>
        <v>2.93</v>
      </c>
      <c r="AD49" s="8">
        <f>'Plano todo'!AE50</f>
        <v>8.1199999999999992</v>
      </c>
      <c r="AF49" s="3" t="s">
        <v>4</v>
      </c>
      <c r="AG49" s="2" t="s">
        <v>93</v>
      </c>
      <c r="AH49" s="2">
        <f t="shared" si="101"/>
        <v>1.230000000000004</v>
      </c>
      <c r="AI49" s="2">
        <f t="shared" si="105"/>
        <v>3.3200000000000074</v>
      </c>
      <c r="AK49" s="3" t="s">
        <v>4</v>
      </c>
      <c r="AL49" s="2" t="s">
        <v>93</v>
      </c>
      <c r="AM49" s="2">
        <f t="shared" si="102"/>
        <v>1.0000000000000009E-2</v>
      </c>
      <c r="AN49" s="2">
        <f t="shared" si="107"/>
        <v>2.0000000000000018E-2</v>
      </c>
      <c r="AP49" s="3" t="s">
        <v>4</v>
      </c>
      <c r="AQ49" s="8" t="s">
        <v>93</v>
      </c>
      <c r="AR49" s="8">
        <f t="shared" si="103"/>
        <v>0.33999999999999986</v>
      </c>
      <c r="AS49" s="8">
        <f t="shared" si="109"/>
        <v>0.95000000000000107</v>
      </c>
    </row>
    <row r="50" spans="2:45">
      <c r="B50" s="3" t="s">
        <v>5</v>
      </c>
      <c r="C50" s="2" t="str">
        <f>'Ida + Regreso'!AH52</f>
        <v>NA</v>
      </c>
      <c r="D50" s="2" t="str">
        <f>'Ida + Regreso'!AI52</f>
        <v>NA</v>
      </c>
      <c r="E50" s="2">
        <f>'Ida + Regreso'!AJ52</f>
        <v>54.589999999999996</v>
      </c>
      <c r="G50" s="3" t="s">
        <v>5</v>
      </c>
      <c r="H50" s="2" t="str">
        <f>'Ida + Regreso'!AM52</f>
        <v>NA</v>
      </c>
      <c r="I50" s="2" t="str">
        <f>'Ida + Regreso'!AN52</f>
        <v>NA</v>
      </c>
      <c r="J50" s="2">
        <f>'Ida + Regreso'!AO52</f>
        <v>0.30000000000000004</v>
      </c>
      <c r="L50" s="3" t="s">
        <v>5</v>
      </c>
      <c r="M50" s="2" t="str">
        <f>'Ida + Regreso'!AR52</f>
        <v>NA</v>
      </c>
      <c r="N50" s="2" t="str">
        <f>'Ida + Regreso'!AS52</f>
        <v>NA</v>
      </c>
      <c r="O50" s="2">
        <f>'Ida + Regreso'!AT52</f>
        <v>6.63</v>
      </c>
      <c r="Q50" s="3" t="s">
        <v>5</v>
      </c>
      <c r="R50" s="8" t="str">
        <f>'Plano todo'!S51</f>
        <v>NA</v>
      </c>
      <c r="S50" s="8" t="str">
        <f>'Plano todo'!T51</f>
        <v>NA</v>
      </c>
      <c r="T50" s="8">
        <f>'Plano todo'!U51</f>
        <v>52.84</v>
      </c>
      <c r="V50" s="3" t="s">
        <v>5</v>
      </c>
      <c r="W50" s="8" t="str">
        <f>'Plano todo'!X51</f>
        <v>NA</v>
      </c>
      <c r="X50" s="8" t="str">
        <f>'Plano todo'!Y51</f>
        <v>NA</v>
      </c>
      <c r="Y50" s="8">
        <f>'Plano todo'!Z51</f>
        <v>0.27</v>
      </c>
      <c r="AA50" s="3" t="s">
        <v>5</v>
      </c>
      <c r="AB50" s="8" t="str">
        <f>'Plano todo'!AC51</f>
        <v>NA</v>
      </c>
      <c r="AC50" s="8" t="str">
        <f>'Plano todo'!AD51</f>
        <v>NA</v>
      </c>
      <c r="AD50" s="8">
        <f>'Plano todo'!AE51</f>
        <v>5.94</v>
      </c>
      <c r="AF50" s="3" t="s">
        <v>5</v>
      </c>
      <c r="AG50" s="2" t="s">
        <v>93</v>
      </c>
      <c r="AH50" s="2" t="s">
        <v>93</v>
      </c>
      <c r="AI50" s="2">
        <f t="shared" si="105"/>
        <v>1.7499999999999929</v>
      </c>
      <c r="AK50" s="3" t="s">
        <v>5</v>
      </c>
      <c r="AL50" s="2" t="s">
        <v>93</v>
      </c>
      <c r="AM50" s="2" t="s">
        <v>93</v>
      </c>
      <c r="AN50" s="2">
        <f t="shared" si="107"/>
        <v>3.0000000000000027E-2</v>
      </c>
      <c r="AP50" s="3" t="s">
        <v>5</v>
      </c>
      <c r="AQ50" s="8" t="s">
        <v>93</v>
      </c>
      <c r="AR50" s="8" t="s">
        <v>93</v>
      </c>
      <c r="AS50" s="8">
        <f t="shared" si="109"/>
        <v>0.6899999999999995</v>
      </c>
    </row>
    <row r="51" spans="2:45">
      <c r="B51" s="4" t="s">
        <v>8</v>
      </c>
      <c r="C51" s="2">
        <f>SUM(C47:C50)</f>
        <v>173.4</v>
      </c>
      <c r="D51" s="2">
        <f>SUM(D47:D50)</f>
        <v>205.28</v>
      </c>
      <c r="E51" s="2">
        <f>SUM(E47:E50)</f>
        <v>165.22</v>
      </c>
      <c r="G51" s="4" t="s">
        <v>8</v>
      </c>
      <c r="H51" s="2">
        <f>SUM(H47:H50)</f>
        <v>3.0600000000000005</v>
      </c>
      <c r="I51" s="2">
        <f>SUM(I47:I50)</f>
        <v>3.2900000000000005</v>
      </c>
      <c r="J51" s="2">
        <f>SUM(J47:J50)</f>
        <v>1.06</v>
      </c>
      <c r="L51" s="4" t="s">
        <v>8</v>
      </c>
      <c r="M51" s="2">
        <f>SUM(M47:M50)</f>
        <v>14.040000000000001</v>
      </c>
      <c r="N51" s="2">
        <f>SUM(N47:N50)</f>
        <v>16.91</v>
      </c>
      <c r="O51" s="2">
        <f>SUM(O47:O50)</f>
        <v>17.79</v>
      </c>
      <c r="Q51" s="4" t="s">
        <v>8</v>
      </c>
      <c r="R51" s="2">
        <f>SUM(R47:R50)</f>
        <v>166.12</v>
      </c>
      <c r="S51" s="2">
        <f>SUM(S47:S50)</f>
        <v>196.86</v>
      </c>
      <c r="T51" s="2">
        <f>SUM(T47:T50)</f>
        <v>159.26</v>
      </c>
      <c r="V51" s="4" t="s">
        <v>8</v>
      </c>
      <c r="W51" s="2">
        <f>SUM(W47:W50)</f>
        <v>2.97</v>
      </c>
      <c r="X51" s="2">
        <f>SUM(X47:X50)</f>
        <v>3.19</v>
      </c>
      <c r="Y51" s="2">
        <f>SUM(Y47:Y50)</f>
        <v>0.99</v>
      </c>
      <c r="AA51" s="4" t="s">
        <v>8</v>
      </c>
      <c r="AB51" s="2">
        <f>SUM(AB47:AB50)</f>
        <v>12.69522392</v>
      </c>
      <c r="AC51" s="2">
        <f>SUM(AC47:AC50)</f>
        <v>15.259999999999998</v>
      </c>
      <c r="AD51" s="2">
        <f>SUM(AD47:AD50)</f>
        <v>15.940000000000001</v>
      </c>
      <c r="AF51" s="4" t="s">
        <v>8</v>
      </c>
      <c r="AG51" s="2">
        <f>SUM(AG47:AG50)</f>
        <v>7.2800000000000011</v>
      </c>
      <c r="AH51" s="2">
        <f>SUM(AH47:AH50)</f>
        <v>8.4199999999999946</v>
      </c>
      <c r="AI51" s="2">
        <f>SUM(AI47:AI50)</f>
        <v>5.9600000000000009</v>
      </c>
      <c r="AK51" s="4" t="s">
        <v>8</v>
      </c>
      <c r="AL51" s="2">
        <f>SUM(AL47:AL50)</f>
        <v>9.0000000000000302E-2</v>
      </c>
      <c r="AM51" s="2">
        <f>SUM(AM47:AM50)</f>
        <v>0.10000000000000031</v>
      </c>
      <c r="AN51" s="2">
        <f>SUM(AN47:AN50)</f>
        <v>7.0000000000000062E-2</v>
      </c>
      <c r="AP51" s="4" t="s">
        <v>8</v>
      </c>
      <c r="AQ51" s="8">
        <f>SUM(AQ47:AQ50)</f>
        <v>1.3447760800000008</v>
      </c>
      <c r="AR51" s="8">
        <f>SUM(AR47:AR50)</f>
        <v>1.6500000000000012</v>
      </c>
      <c r="AS51" s="8">
        <f>SUM(AS47:AS50)</f>
        <v>1.8500000000000005</v>
      </c>
    </row>
    <row r="53" spans="2:45">
      <c r="B53" s="39" t="s">
        <v>44</v>
      </c>
      <c r="C53" s="39"/>
      <c r="D53" s="39"/>
      <c r="E53" s="39"/>
      <c r="G53" s="39" t="s">
        <v>52</v>
      </c>
      <c r="H53" s="39"/>
      <c r="I53" s="39"/>
      <c r="J53" s="39"/>
      <c r="Q53" s="39" t="s">
        <v>44</v>
      </c>
      <c r="R53" s="39"/>
      <c r="S53" s="39"/>
      <c r="T53" s="39"/>
      <c r="V53" s="39" t="s">
        <v>52</v>
      </c>
      <c r="W53" s="39"/>
      <c r="X53" s="39"/>
      <c r="Y53" s="39"/>
      <c r="AF53" s="39" t="s">
        <v>44</v>
      </c>
      <c r="AG53" s="39"/>
      <c r="AH53" s="39"/>
      <c r="AI53" s="39"/>
      <c r="AK53" s="39" t="s">
        <v>52</v>
      </c>
      <c r="AL53" s="39"/>
      <c r="AM53" s="39"/>
      <c r="AN53" s="39"/>
    </row>
    <row r="54" spans="2:45">
      <c r="B54" s="3"/>
      <c r="C54" s="3">
        <v>2000</v>
      </c>
      <c r="D54" s="3">
        <v>2007</v>
      </c>
      <c r="E54" s="3">
        <v>2015</v>
      </c>
      <c r="G54" s="3"/>
      <c r="H54" s="3">
        <v>2000</v>
      </c>
      <c r="I54" s="3">
        <v>2007</v>
      </c>
      <c r="J54" s="3">
        <v>2015</v>
      </c>
      <c r="Q54" s="3"/>
      <c r="R54" s="3">
        <v>2000</v>
      </c>
      <c r="S54" s="3">
        <v>2007</v>
      </c>
      <c r="T54" s="3">
        <v>2015</v>
      </c>
      <c r="V54" s="3"/>
      <c r="W54" s="3">
        <v>2000</v>
      </c>
      <c r="X54" s="3">
        <v>2007</v>
      </c>
      <c r="Y54" s="3">
        <v>2015</v>
      </c>
      <c r="AF54" s="3"/>
      <c r="AG54" s="3">
        <v>2000</v>
      </c>
      <c r="AH54" s="3">
        <v>2007</v>
      </c>
      <c r="AI54" s="3">
        <v>2015</v>
      </c>
      <c r="AK54" s="3"/>
      <c r="AL54" s="3">
        <v>2000</v>
      </c>
      <c r="AM54" s="3">
        <v>2007</v>
      </c>
      <c r="AN54" s="3">
        <v>2015</v>
      </c>
    </row>
    <row r="55" spans="2:45">
      <c r="B55" s="3" t="s">
        <v>6</v>
      </c>
      <c r="C55" s="2">
        <f>'Ida + Regreso'!AH57</f>
        <v>14.89</v>
      </c>
      <c r="D55" s="2">
        <f>'Ida + Regreso'!AI57</f>
        <v>16.05</v>
      </c>
      <c r="E55" s="2" t="str">
        <f>'Ida + Regreso'!AJ57</f>
        <v>NA</v>
      </c>
      <c r="G55" s="3" t="s">
        <v>6</v>
      </c>
      <c r="H55" s="2">
        <f>'Ida + Regreso'!AM57</f>
        <v>2998.2300000000005</v>
      </c>
      <c r="I55" s="2">
        <f>'Ida + Regreso'!AN57</f>
        <v>3258.92</v>
      </c>
      <c r="J55" s="2" t="str">
        <f>'Ida + Regreso'!AO57</f>
        <v>NA</v>
      </c>
      <c r="Q55" s="3" t="s">
        <v>6</v>
      </c>
      <c r="R55" s="8">
        <f>'Plano todo'!S56</f>
        <v>14.26</v>
      </c>
      <c r="S55" s="8">
        <f>'Plano todo'!T56</f>
        <v>15.41</v>
      </c>
      <c r="T55" s="8" t="str">
        <f>'Plano todo'!U56</f>
        <v>NA</v>
      </c>
      <c r="V55" s="3" t="s">
        <v>6</v>
      </c>
      <c r="W55" s="8">
        <f>'Plano todo'!X56</f>
        <v>2915.39</v>
      </c>
      <c r="X55" s="8">
        <f>'Plano todo'!Y56</f>
        <v>3168.91</v>
      </c>
      <c r="Y55" s="8" t="str">
        <f>'Plano todo'!Z56</f>
        <v>NA</v>
      </c>
      <c r="AB55" s="29">
        <f>W63/W55</f>
        <v>3.1578382309056421</v>
      </c>
      <c r="AC55" s="29">
        <f t="shared" ref="AC55:AC56" si="110">X64/X56</f>
        <v>3.1571499834889587</v>
      </c>
      <c r="AD55" s="29">
        <f>Y64/Y56</f>
        <v>3.1571449616971128</v>
      </c>
      <c r="AF55" s="3" t="s">
        <v>6</v>
      </c>
      <c r="AG55" s="2">
        <f>C55-R55</f>
        <v>0.63000000000000078</v>
      </c>
      <c r="AH55" s="2">
        <f t="shared" ref="AH55:AH57" si="111">D55-S55</f>
        <v>0.64000000000000057</v>
      </c>
      <c r="AI55" s="2" t="s">
        <v>93</v>
      </c>
      <c r="AK55" s="3" t="s">
        <v>6</v>
      </c>
      <c r="AL55" s="2">
        <f>H55-W55</f>
        <v>82.8400000000006</v>
      </c>
      <c r="AM55" s="2">
        <f t="shared" ref="AM55:AM57" si="112">I55-X55</f>
        <v>90.010000000000218</v>
      </c>
      <c r="AN55" s="2" t="s">
        <v>93</v>
      </c>
    </row>
    <row r="56" spans="2:45">
      <c r="B56" s="3" t="s">
        <v>3</v>
      </c>
      <c r="C56" s="2">
        <f>'Ida + Regreso'!AH58</f>
        <v>6.58</v>
      </c>
      <c r="D56" s="2">
        <f>'Ida + Regreso'!AI58</f>
        <v>5.18</v>
      </c>
      <c r="E56" s="2">
        <f>'Ida + Regreso'!AJ58</f>
        <v>2.41</v>
      </c>
      <c r="G56" s="3" t="s">
        <v>3</v>
      </c>
      <c r="H56" s="2">
        <f>'Ida + Regreso'!AM58</f>
        <v>1868.8700000000001</v>
      </c>
      <c r="I56" s="2">
        <f>'Ida + Regreso'!AN58</f>
        <v>1481.4399999999998</v>
      </c>
      <c r="J56" s="2">
        <f>'Ida + Regreso'!AO58</f>
        <v>706.52</v>
      </c>
      <c r="Q56" s="3" t="s">
        <v>3</v>
      </c>
      <c r="R56" s="8">
        <f>'Plano todo'!S57</f>
        <v>6.27</v>
      </c>
      <c r="S56" s="8">
        <f>'Plano todo'!T57</f>
        <v>4.9400000000000004</v>
      </c>
      <c r="T56" s="8">
        <f>'Plano todo'!U57</f>
        <v>2.3199999999999998</v>
      </c>
      <c r="V56" s="3" t="s">
        <v>3</v>
      </c>
      <c r="W56" s="8">
        <f>'Plano todo'!X57</f>
        <v>1795.53</v>
      </c>
      <c r="X56" s="8">
        <f>'Plano todo'!Y57</f>
        <v>1423.29</v>
      </c>
      <c r="Y56" s="8">
        <f>'Plano todo'!Z57</f>
        <v>678.8</v>
      </c>
      <c r="AB56" s="29">
        <f>W64/W56</f>
        <v>3.1571569397336723</v>
      </c>
      <c r="AC56" s="29">
        <f t="shared" si="110"/>
        <v>3.1556118029757667</v>
      </c>
      <c r="AD56" s="29">
        <f>Y65/Y57</f>
        <v>3.1556145801547895</v>
      </c>
      <c r="AF56" s="3" t="s">
        <v>3</v>
      </c>
      <c r="AG56" s="2">
        <f t="shared" ref="AG56" si="113">C56-R56</f>
        <v>0.3100000000000005</v>
      </c>
      <c r="AH56" s="2">
        <f t="shared" si="111"/>
        <v>0.23999999999999932</v>
      </c>
      <c r="AI56" s="2">
        <f t="shared" ref="AI56:AI58" si="114">E56-T56</f>
        <v>9.0000000000000302E-2</v>
      </c>
      <c r="AK56" s="3" t="s">
        <v>3</v>
      </c>
      <c r="AL56" s="2">
        <f t="shared" ref="AL56" si="115">H56-W56</f>
        <v>73.340000000000146</v>
      </c>
      <c r="AM56" s="2">
        <f t="shared" si="112"/>
        <v>58.149999999999864</v>
      </c>
      <c r="AN56" s="2">
        <f t="shared" ref="AN56:AN58" si="116">J56-Y56</f>
        <v>27.720000000000027</v>
      </c>
    </row>
    <row r="57" spans="2:45">
      <c r="B57" s="3" t="s">
        <v>4</v>
      </c>
      <c r="C57" s="2" t="str">
        <f>'Ida + Regreso'!AH59</f>
        <v>NA</v>
      </c>
      <c r="D57" s="2">
        <f>'Ida + Regreso'!AI59</f>
        <v>4.12</v>
      </c>
      <c r="E57" s="2">
        <f>'Ida + Regreso'!AJ59</f>
        <v>11.23</v>
      </c>
      <c r="G57" s="3" t="s">
        <v>4</v>
      </c>
      <c r="H57" s="2" t="str">
        <f>'Ida + Regreso'!AM59</f>
        <v>NA</v>
      </c>
      <c r="I57" s="2">
        <f>'Ida + Regreso'!AN59</f>
        <v>1087.58</v>
      </c>
      <c r="J57" s="2">
        <f>'Ida + Regreso'!AO59</f>
        <v>3018.61</v>
      </c>
      <c r="Q57" s="3" t="s">
        <v>4</v>
      </c>
      <c r="R57" s="8" t="str">
        <f>'Plano todo'!S58</f>
        <v>NA</v>
      </c>
      <c r="S57" s="8">
        <f>'Plano todo'!T58</f>
        <v>3.98</v>
      </c>
      <c r="T57" s="8">
        <f>'Plano todo'!U58</f>
        <v>10.84</v>
      </c>
      <c r="V57" s="3" t="s">
        <v>4</v>
      </c>
      <c r="W57" s="8" t="str">
        <f>'Plano todo'!X58</f>
        <v>NA</v>
      </c>
      <c r="X57" s="8">
        <f>'Plano todo'!Y58</f>
        <v>1039.06</v>
      </c>
      <c r="Y57" s="8">
        <f>'Plano todo'!Z58</f>
        <v>2883.92</v>
      </c>
      <c r="AB57" s="29"/>
      <c r="AC57" s="29">
        <f t="shared" ref="AC57" si="117">X65/X57</f>
        <v>3.1556118029757667</v>
      </c>
      <c r="AD57" s="29">
        <f t="shared" ref="AD57:AD59" si="118">Y65/Y57</f>
        <v>3.1556145801547895</v>
      </c>
      <c r="AF57" s="3" t="s">
        <v>4</v>
      </c>
      <c r="AG57" s="2" t="s">
        <v>93</v>
      </c>
      <c r="AH57" s="2">
        <f t="shared" si="111"/>
        <v>0.14000000000000012</v>
      </c>
      <c r="AI57" s="2">
        <f t="shared" si="114"/>
        <v>0.39000000000000057</v>
      </c>
      <c r="AK57" s="3" t="s">
        <v>4</v>
      </c>
      <c r="AL57" s="2" t="s">
        <v>93</v>
      </c>
      <c r="AM57" s="2">
        <f t="shared" si="112"/>
        <v>48.519999999999982</v>
      </c>
      <c r="AN57" s="2">
        <f t="shared" si="116"/>
        <v>134.69000000000005</v>
      </c>
    </row>
    <row r="58" spans="2:45">
      <c r="B58" s="3" t="s">
        <v>5</v>
      </c>
      <c r="C58" s="2" t="str">
        <f>'Ida + Regreso'!AH60</f>
        <v>NA</v>
      </c>
      <c r="D58" s="2" t="str">
        <f>'Ida + Regreso'!AI60</f>
        <v>NA</v>
      </c>
      <c r="E58" s="2">
        <f>'Ida + Regreso'!AJ60</f>
        <v>8.89</v>
      </c>
      <c r="G58" s="3" t="s">
        <v>5</v>
      </c>
      <c r="H58" s="2" t="str">
        <f>'Ida + Regreso'!AM60</f>
        <v>NA</v>
      </c>
      <c r="I58" s="2" t="str">
        <f>'Ida + Regreso'!AN60</f>
        <v>NA</v>
      </c>
      <c r="J58" s="2">
        <f>'Ida + Regreso'!AO60</f>
        <v>2238.42</v>
      </c>
      <c r="Q58" s="3" t="s">
        <v>5</v>
      </c>
      <c r="R58" s="8" t="str">
        <f>'Plano todo'!S59</f>
        <v>NA</v>
      </c>
      <c r="S58" s="8" t="str">
        <f>'Plano todo'!T59</f>
        <v>NA</v>
      </c>
      <c r="T58" s="8">
        <f>'Plano todo'!U59</f>
        <v>8.6</v>
      </c>
      <c r="V58" s="3" t="s">
        <v>5</v>
      </c>
      <c r="W58" s="8" t="str">
        <f>'Plano todo'!X59</f>
        <v>NA</v>
      </c>
      <c r="X58" s="8" t="str">
        <f>'Plano todo'!Y59</f>
        <v>NA</v>
      </c>
      <c r="Y58" s="8">
        <f>'Plano todo'!Z59</f>
        <v>2138.25</v>
      </c>
      <c r="AB58" s="29"/>
      <c r="AC58" s="29"/>
      <c r="AD58" s="29">
        <f t="shared" si="118"/>
        <v>3.1537612533613935</v>
      </c>
      <c r="AF58" s="3" t="s">
        <v>5</v>
      </c>
      <c r="AG58" s="2" t="s">
        <v>93</v>
      </c>
      <c r="AH58" s="2" t="s">
        <v>93</v>
      </c>
      <c r="AI58" s="2">
        <f t="shared" si="114"/>
        <v>0.29000000000000092</v>
      </c>
      <c r="AK58" s="3" t="s">
        <v>5</v>
      </c>
      <c r="AL58" s="2" t="s">
        <v>93</v>
      </c>
      <c r="AM58" s="2" t="s">
        <v>93</v>
      </c>
      <c r="AN58" s="2">
        <f t="shared" si="116"/>
        <v>100.17000000000007</v>
      </c>
    </row>
    <row r="59" spans="2:45">
      <c r="B59" s="4" t="s">
        <v>8</v>
      </c>
      <c r="C59" s="2">
        <f>SUM(C55:C58)</f>
        <v>21.47</v>
      </c>
      <c r="D59" s="2">
        <f>SUM(D55:D58)</f>
        <v>25.35</v>
      </c>
      <c r="E59" s="2">
        <f>SUM(E55:E58)</f>
        <v>22.53</v>
      </c>
      <c r="G59" s="4" t="s">
        <v>8</v>
      </c>
      <c r="H59" s="2">
        <f>SUM(H55:H58)</f>
        <v>4867.1000000000004</v>
      </c>
      <c r="I59" s="2">
        <f>SUM(I55:I58)</f>
        <v>5827.94</v>
      </c>
      <c r="J59" s="2">
        <f>SUM(J55:J58)</f>
        <v>5963.55</v>
      </c>
      <c r="Q59" s="4" t="s">
        <v>8</v>
      </c>
      <c r="R59" s="2">
        <f>SUM(R55:R58)</f>
        <v>20.53</v>
      </c>
      <c r="S59" s="2">
        <f>SUM(S55:S58)</f>
        <v>24.330000000000002</v>
      </c>
      <c r="T59" s="2">
        <f>SUM(T55:T58)</f>
        <v>21.759999999999998</v>
      </c>
      <c r="V59" s="4" t="s">
        <v>8</v>
      </c>
      <c r="W59" s="2">
        <f>SUM(W55:W58)</f>
        <v>4710.92</v>
      </c>
      <c r="X59" s="2">
        <f>SUM(X55:X58)</f>
        <v>5631.26</v>
      </c>
      <c r="Y59" s="2">
        <f>SUM(Y55:Y58)</f>
        <v>5700.97</v>
      </c>
      <c r="AB59" s="29">
        <f t="shared" ref="AB59" si="119">W67/W59</f>
        <v>3.1575785621492192</v>
      </c>
      <c r="AC59" s="29">
        <f t="shared" ref="AC59" si="120">X67/X59</f>
        <v>3.1572489993358497</v>
      </c>
      <c r="AD59" s="29">
        <f t="shared" si="118"/>
        <v>3.1551016756797523</v>
      </c>
      <c r="AF59" s="4" t="s">
        <v>8</v>
      </c>
      <c r="AG59" s="2">
        <f>SUM(AG55:AG58)</f>
        <v>0.94000000000000128</v>
      </c>
      <c r="AH59" s="2">
        <f>SUM(AH55:AH58)</f>
        <v>1.02</v>
      </c>
      <c r="AI59" s="2">
        <f>SUM(AI55:AI58)</f>
        <v>0.77000000000000179</v>
      </c>
      <c r="AK59" s="4" t="s">
        <v>92</v>
      </c>
      <c r="AL59" s="2">
        <f>SUM(AL55:AL58)</f>
        <v>156.18000000000075</v>
      </c>
      <c r="AM59" s="2">
        <f>SUM(AM55:AM58)</f>
        <v>196.68000000000006</v>
      </c>
      <c r="AN59" s="2">
        <f>SUM(AN55:AN58)</f>
        <v>262.58000000000015</v>
      </c>
    </row>
    <row r="61" spans="2:45">
      <c r="B61" s="39" t="s">
        <v>45</v>
      </c>
      <c r="C61" s="39"/>
      <c r="D61" s="39"/>
      <c r="E61" s="39"/>
      <c r="G61" s="39" t="s">
        <v>53</v>
      </c>
      <c r="H61" s="39"/>
      <c r="I61" s="39"/>
      <c r="J61" s="39"/>
      <c r="Q61" s="39" t="s">
        <v>45</v>
      </c>
      <c r="R61" s="39"/>
      <c r="S61" s="39"/>
      <c r="T61" s="39"/>
      <c r="V61" s="39" t="s">
        <v>53</v>
      </c>
      <c r="W61" s="39"/>
      <c r="X61" s="39"/>
      <c r="Y61" s="39"/>
      <c r="AF61" s="39" t="s">
        <v>45</v>
      </c>
      <c r="AG61" s="39"/>
      <c r="AH61" s="39"/>
      <c r="AI61" s="39"/>
      <c r="AK61" s="39" t="s">
        <v>53</v>
      </c>
      <c r="AL61" s="39"/>
      <c r="AM61" s="39"/>
      <c r="AN61" s="39"/>
    </row>
    <row r="62" spans="2:45">
      <c r="B62" s="3"/>
      <c r="C62" s="3">
        <v>2000</v>
      </c>
      <c r="D62" s="3">
        <v>2007</v>
      </c>
      <c r="E62" s="3">
        <v>2015</v>
      </c>
      <c r="G62" s="3"/>
      <c r="H62" s="3">
        <v>2000</v>
      </c>
      <c r="I62" s="3">
        <v>2007</v>
      </c>
      <c r="J62" s="3">
        <v>2015</v>
      </c>
      <c r="Q62" s="3"/>
      <c r="R62" s="3">
        <v>2000</v>
      </c>
      <c r="S62" s="3">
        <v>2007</v>
      </c>
      <c r="T62" s="3">
        <v>2015</v>
      </c>
      <c r="V62" s="3"/>
      <c r="W62" s="3">
        <v>2000</v>
      </c>
      <c r="X62" s="3">
        <v>2007</v>
      </c>
      <c r="Y62" s="3">
        <v>2015</v>
      </c>
      <c r="AF62" s="3"/>
      <c r="AG62" s="3">
        <v>2000</v>
      </c>
      <c r="AH62" s="3">
        <v>2007</v>
      </c>
      <c r="AI62" s="3">
        <v>2015</v>
      </c>
      <c r="AK62" s="3"/>
      <c r="AL62" s="3">
        <v>2000</v>
      </c>
      <c r="AM62" s="3">
        <v>2007</v>
      </c>
      <c r="AN62" s="3">
        <v>2015</v>
      </c>
    </row>
    <row r="63" spans="2:45">
      <c r="B63" s="3" t="s">
        <v>6</v>
      </c>
      <c r="C63" s="2">
        <f>'Ida + Regreso'!AH65</f>
        <v>0.22000000000000003</v>
      </c>
      <c r="D63" s="2">
        <f>'Ida + Regreso'!AI65</f>
        <v>0.22000000000000003</v>
      </c>
      <c r="E63" s="2" t="str">
        <f>'Ida + Regreso'!AJ65</f>
        <v>NA</v>
      </c>
      <c r="G63" s="3" t="s">
        <v>6</v>
      </c>
      <c r="H63" s="2">
        <f>'Ida + Regreso'!AM65</f>
        <v>9467.34</v>
      </c>
      <c r="I63" s="2">
        <f>'Ida + Regreso'!AN65</f>
        <v>10290.579999999998</v>
      </c>
      <c r="J63" s="2" t="str">
        <f>'Ida + Regreso'!AO65</f>
        <v>NA</v>
      </c>
      <c r="Q63" s="3" t="s">
        <v>6</v>
      </c>
      <c r="R63" s="8">
        <f>'Plano todo'!S64</f>
        <v>0.21</v>
      </c>
      <c r="S63" s="8">
        <f>'Plano todo'!T64</f>
        <v>0.23</v>
      </c>
      <c r="T63" s="8" t="str">
        <f>'Plano todo'!U64</f>
        <v>NA</v>
      </c>
      <c r="V63" s="3" t="s">
        <v>6</v>
      </c>
      <c r="W63" s="8">
        <f>'Plano todo'!X64</f>
        <v>9206.33</v>
      </c>
      <c r="X63" s="8">
        <f>'Plano todo'!Y64</f>
        <v>10006.879999999999</v>
      </c>
      <c r="Y63" s="8" t="str">
        <f>'Plano todo'!Z64</f>
        <v>NA</v>
      </c>
      <c r="AF63" s="3" t="s">
        <v>6</v>
      </c>
      <c r="AG63" s="2">
        <f>C63-R63</f>
        <v>1.0000000000000037E-2</v>
      </c>
      <c r="AH63" s="2">
        <f t="shared" ref="AH63:AH65" si="121">D63-S63</f>
        <v>-9.9999999999999811E-3</v>
      </c>
      <c r="AI63" s="2" t="s">
        <v>93</v>
      </c>
      <c r="AK63" s="3" t="s">
        <v>6</v>
      </c>
      <c r="AL63" s="2">
        <f>H63-W63</f>
        <v>261.01000000000022</v>
      </c>
      <c r="AM63" s="2">
        <f t="shared" ref="AM63:AM65" si="122">I63-X63</f>
        <v>283.69999999999891</v>
      </c>
      <c r="AN63" s="2" t="s">
        <v>93</v>
      </c>
    </row>
    <row r="64" spans="2:45">
      <c r="B64" s="3" t="s">
        <v>3</v>
      </c>
      <c r="C64" s="2">
        <f>'Ida + Regreso'!AH66</f>
        <v>0.08</v>
      </c>
      <c r="D64" s="2">
        <f>'Ida + Regreso'!AI66</f>
        <v>4.8000000000000001E-2</v>
      </c>
      <c r="E64" s="2">
        <f>'Ida + Regreso'!AJ66</f>
        <v>2.4E-2</v>
      </c>
      <c r="G64" s="3" t="s">
        <v>3</v>
      </c>
      <c r="H64" s="2">
        <f>'Ida + Regreso'!AM66</f>
        <v>5899.8600000000006</v>
      </c>
      <c r="I64" s="2">
        <f>'Ida + Regreso'!AN66</f>
        <v>4676.7299999999996</v>
      </c>
      <c r="J64" s="2">
        <f>'Ida + Regreso'!AO66</f>
        <v>2230.4499999999998</v>
      </c>
      <c r="Q64" s="3" t="s">
        <v>3</v>
      </c>
      <c r="R64" s="8">
        <f>'Plano todo'!S65</f>
        <v>0.06</v>
      </c>
      <c r="S64" s="8">
        <f>'Plano todo'!T65</f>
        <v>0.04</v>
      </c>
      <c r="T64" s="8">
        <f>'Plano todo'!U65</f>
        <v>0.02</v>
      </c>
      <c r="V64" s="3" t="s">
        <v>3</v>
      </c>
      <c r="W64" s="8">
        <f>'Plano todo'!X65</f>
        <v>5668.77</v>
      </c>
      <c r="X64" s="8">
        <f>'Plano todo'!Y65</f>
        <v>4493.54</v>
      </c>
      <c r="Y64" s="8">
        <f>'Plano todo'!Z65</f>
        <v>2143.0700000000002</v>
      </c>
      <c r="AF64" s="3" t="s">
        <v>3</v>
      </c>
      <c r="AG64" s="2">
        <f t="shared" ref="AG64" si="123">C64-R64</f>
        <v>2.0000000000000004E-2</v>
      </c>
      <c r="AH64" s="2">
        <f t="shared" si="121"/>
        <v>8.0000000000000002E-3</v>
      </c>
      <c r="AI64" s="2">
        <f t="shared" ref="AI64:AI66" si="124">E64-T64</f>
        <v>4.0000000000000001E-3</v>
      </c>
      <c r="AK64" s="3" t="s">
        <v>3</v>
      </c>
      <c r="AL64" s="2">
        <f t="shared" ref="AL64" si="125">H64-W64</f>
        <v>231.09000000000015</v>
      </c>
      <c r="AM64" s="2">
        <f t="shared" si="122"/>
        <v>183.1899999999996</v>
      </c>
      <c r="AN64" s="2">
        <f t="shared" ref="AN64:AN66" si="126">J64-Y64</f>
        <v>87.379999999999654</v>
      </c>
    </row>
    <row r="65" spans="2:40">
      <c r="B65" s="3" t="s">
        <v>4</v>
      </c>
      <c r="C65" s="2" t="str">
        <f>'Ida + Regreso'!AH67</f>
        <v>NA</v>
      </c>
      <c r="D65" s="2">
        <f>'Ida + Regreso'!AI67</f>
        <v>2.6000000000000002E-2</v>
      </c>
      <c r="E65" s="2">
        <f>'Ida + Regreso'!AJ67</f>
        <v>0.1</v>
      </c>
      <c r="G65" s="3" t="s">
        <v>4</v>
      </c>
      <c r="H65" s="2" t="str">
        <f>'Ida + Regreso'!AM67</f>
        <v>NA</v>
      </c>
      <c r="I65" s="2">
        <f>'Ida + Regreso'!AN67</f>
        <v>3431.7599999999998</v>
      </c>
      <c r="J65" s="2">
        <f>'Ida + Regreso'!AO67</f>
        <v>9524.92</v>
      </c>
      <c r="Q65" s="3" t="s">
        <v>4</v>
      </c>
      <c r="R65" s="8" t="str">
        <f>'Plano todo'!S66</f>
        <v>NA</v>
      </c>
      <c r="S65" s="8">
        <f>'Plano todo'!T66</f>
        <v>0.04</v>
      </c>
      <c r="T65" s="8">
        <f>'Plano todo'!U66</f>
        <v>0.1</v>
      </c>
      <c r="V65" s="3" t="s">
        <v>4</v>
      </c>
      <c r="W65" s="8" t="str">
        <f>'Plano todo'!X66</f>
        <v>NA</v>
      </c>
      <c r="X65" s="8">
        <f>'Plano todo'!Y66</f>
        <v>3278.87</v>
      </c>
      <c r="Y65" s="8">
        <f>'Plano todo'!Z66</f>
        <v>9100.5400000000009</v>
      </c>
      <c r="AF65" s="3" t="s">
        <v>4</v>
      </c>
      <c r="AG65" s="2" t="s">
        <v>93</v>
      </c>
      <c r="AH65" s="2">
        <f t="shared" si="121"/>
        <v>-1.3999999999999999E-2</v>
      </c>
      <c r="AI65" s="2">
        <f t="shared" si="124"/>
        <v>0</v>
      </c>
      <c r="AK65" s="3" t="s">
        <v>4</v>
      </c>
      <c r="AL65" s="2" t="s">
        <v>93</v>
      </c>
      <c r="AM65" s="2">
        <f t="shared" si="122"/>
        <v>152.88999999999987</v>
      </c>
      <c r="AN65" s="2">
        <f t="shared" si="126"/>
        <v>424.3799999999992</v>
      </c>
    </row>
    <row r="66" spans="2:40">
      <c r="B66" s="3" t="s">
        <v>5</v>
      </c>
      <c r="C66" s="2" t="str">
        <f>'Ida + Regreso'!AH68</f>
        <v>NA</v>
      </c>
      <c r="D66" s="2" t="str">
        <f>'Ida + Regreso'!AI68</f>
        <v>NA</v>
      </c>
      <c r="E66" s="2">
        <f>'Ida + Regreso'!AJ68</f>
        <v>2.6000000000000002E-2</v>
      </c>
      <c r="G66" s="3" t="s">
        <v>5</v>
      </c>
      <c r="H66" s="2" t="str">
        <f>'Ida + Regreso'!AM68</f>
        <v>NA</v>
      </c>
      <c r="I66" s="2" t="str">
        <f>'Ida + Regreso'!AN68</f>
        <v>NA</v>
      </c>
      <c r="J66" s="2">
        <f>'Ida + Regreso'!AO68</f>
        <v>7059.17</v>
      </c>
      <c r="Q66" s="3" t="s">
        <v>5</v>
      </c>
      <c r="R66" s="8" t="str">
        <f>'Plano todo'!S67</f>
        <v>NA</v>
      </c>
      <c r="S66" s="8" t="str">
        <f>'Plano todo'!T67</f>
        <v>NA</v>
      </c>
      <c r="T66" s="8">
        <f>'Plano todo'!U67</f>
        <v>0.04</v>
      </c>
      <c r="V66" s="3" t="s">
        <v>5</v>
      </c>
      <c r="W66" s="8" t="str">
        <f>'Plano todo'!X67</f>
        <v>NA</v>
      </c>
      <c r="X66" s="8" t="str">
        <f>'Plano todo'!Y67</f>
        <v>NA</v>
      </c>
      <c r="Y66" s="8">
        <f>'Plano todo'!Z67</f>
        <v>6743.53</v>
      </c>
      <c r="AF66" s="3" t="s">
        <v>5</v>
      </c>
      <c r="AG66" s="2" t="s">
        <v>93</v>
      </c>
      <c r="AH66" s="2" t="s">
        <v>93</v>
      </c>
      <c r="AI66" s="2">
        <f t="shared" si="124"/>
        <v>-1.3999999999999999E-2</v>
      </c>
      <c r="AK66" s="3" t="s">
        <v>5</v>
      </c>
      <c r="AL66" s="2" t="s">
        <v>93</v>
      </c>
      <c r="AM66" s="2" t="s">
        <v>93</v>
      </c>
      <c r="AN66" s="2">
        <f t="shared" si="126"/>
        <v>315.64000000000033</v>
      </c>
    </row>
    <row r="67" spans="2:40">
      <c r="B67" s="4" t="s">
        <v>8</v>
      </c>
      <c r="C67" s="2">
        <f>SUM(C63:C66)</f>
        <v>0.30000000000000004</v>
      </c>
      <c r="D67" s="2">
        <f>SUM(D63:D66)</f>
        <v>0.29400000000000004</v>
      </c>
      <c r="E67" s="2">
        <f>SUM(E63:E66)</f>
        <v>0.15</v>
      </c>
      <c r="G67" s="4" t="s">
        <v>8</v>
      </c>
      <c r="H67" s="2">
        <f>SUM(H63:H66)</f>
        <v>15367.2</v>
      </c>
      <c r="I67" s="2">
        <f>SUM(I63:I66)</f>
        <v>18399.069999999996</v>
      </c>
      <c r="J67" s="2">
        <f>SUM(J63:J66)</f>
        <v>18814.54</v>
      </c>
      <c r="Q67" s="4" t="s">
        <v>8</v>
      </c>
      <c r="R67" s="2">
        <f>SUM(R63:R66)</f>
        <v>0.27</v>
      </c>
      <c r="S67" s="2">
        <f>SUM(S63:S66)</f>
        <v>0.31</v>
      </c>
      <c r="T67" s="2">
        <f>SUM(T63:T66)</f>
        <v>0.16</v>
      </c>
      <c r="V67" s="4" t="s">
        <v>8</v>
      </c>
      <c r="W67" s="2">
        <f>SUM(W63:W66)</f>
        <v>14875.1</v>
      </c>
      <c r="X67" s="2">
        <f>SUM(X63:X66)</f>
        <v>17779.289999999997</v>
      </c>
      <c r="Y67" s="2">
        <f>SUM(Y63:Y66)</f>
        <v>17987.14</v>
      </c>
      <c r="AF67" s="4" t="s">
        <v>8</v>
      </c>
      <c r="AG67" s="2">
        <f>SUM(AG63:AG66)</f>
        <v>3.0000000000000041E-2</v>
      </c>
      <c r="AH67" s="2">
        <f>SUM(AH63:AH66)</f>
        <v>-1.599999999999998E-2</v>
      </c>
      <c r="AI67" s="2">
        <f>SUM(AI63:AI66)</f>
        <v>-9.9999999999999985E-3</v>
      </c>
      <c r="AK67" s="4" t="s">
        <v>8</v>
      </c>
      <c r="AL67" s="2">
        <f>AL64+AL63</f>
        <v>492.10000000000036</v>
      </c>
      <c r="AM67" s="2">
        <f>SUM(AM63:AM66)</f>
        <v>619.77999999999838</v>
      </c>
      <c r="AN67" s="2">
        <f>SUM(AN63:AN66)</f>
        <v>827.39999999999918</v>
      </c>
    </row>
    <row r="70" spans="2:40">
      <c r="E70" s="39" t="s">
        <v>54</v>
      </c>
      <c r="F70" s="39"/>
      <c r="G70" s="39"/>
      <c r="H70" s="39"/>
      <c r="T70" s="39" t="s">
        <v>54</v>
      </c>
      <c r="U70" s="39"/>
      <c r="V70" s="39"/>
      <c r="W70" s="39"/>
      <c r="AI70" s="39" t="s">
        <v>54</v>
      </c>
      <c r="AJ70" s="39"/>
      <c r="AK70" s="39"/>
      <c r="AL70" s="39"/>
    </row>
    <row r="71" spans="2:40">
      <c r="E71" s="3"/>
      <c r="F71" s="3">
        <v>2000</v>
      </c>
      <c r="G71" s="3">
        <v>2007</v>
      </c>
      <c r="H71" s="3">
        <v>2015</v>
      </c>
      <c r="T71" s="3"/>
      <c r="U71" s="3">
        <v>2000</v>
      </c>
      <c r="V71" s="3">
        <v>2007</v>
      </c>
      <c r="W71" s="3">
        <v>2015</v>
      </c>
      <c r="AI71" s="3"/>
      <c r="AJ71" s="3">
        <v>2000</v>
      </c>
      <c r="AK71" s="3">
        <v>2007</v>
      </c>
      <c r="AL71" s="3">
        <v>2015</v>
      </c>
    </row>
    <row r="72" spans="2:40">
      <c r="E72" s="3" t="s">
        <v>6</v>
      </c>
      <c r="F72" s="2">
        <f>'Ida + Regreso'!AK74</f>
        <v>2.71</v>
      </c>
      <c r="G72" s="2">
        <f>'Ida + Regreso'!AL74</f>
        <v>2.93</v>
      </c>
      <c r="H72" s="2" t="str">
        <f>'Ida + Regreso'!AM74</f>
        <v>NA</v>
      </c>
      <c r="T72" s="3" t="s">
        <v>6</v>
      </c>
      <c r="U72" s="8">
        <f>'Plano todo'!S73</f>
        <v>2.62</v>
      </c>
      <c r="V72" s="8">
        <f>'Plano todo'!T73</f>
        <v>2.85</v>
      </c>
      <c r="W72" s="8" t="str">
        <f>'Plano todo'!U73</f>
        <v>NA</v>
      </c>
      <c r="AI72" s="3" t="s">
        <v>6</v>
      </c>
      <c r="AJ72" s="2">
        <f>F72-U72</f>
        <v>8.9999999999999858E-2</v>
      </c>
      <c r="AK72" s="2">
        <f t="shared" ref="AK72:AK74" si="127">G72-V72</f>
        <v>8.0000000000000071E-2</v>
      </c>
      <c r="AL72" s="2" t="s">
        <v>93</v>
      </c>
    </row>
    <row r="73" spans="2:40">
      <c r="E73" s="3" t="s">
        <v>3</v>
      </c>
      <c r="F73" s="2">
        <f>'Ida + Regreso'!AK75</f>
        <v>1.6800000000000002</v>
      </c>
      <c r="G73" s="2">
        <f>'Ida + Regreso'!AL75</f>
        <v>1.3400000000000003</v>
      </c>
      <c r="H73" s="2">
        <f>'Ida + Regreso'!AM75</f>
        <v>0.63000000000000012</v>
      </c>
      <c r="T73" s="3" t="s">
        <v>3</v>
      </c>
      <c r="U73" s="8">
        <f>'Plano todo'!S74</f>
        <v>1.62</v>
      </c>
      <c r="V73" s="8">
        <f>'Plano todo'!T74</f>
        <v>1.28</v>
      </c>
      <c r="W73" s="8">
        <f>'Plano todo'!U74</f>
        <v>0.63</v>
      </c>
      <c r="AI73" s="3" t="s">
        <v>3</v>
      </c>
      <c r="AJ73" s="2">
        <f t="shared" ref="AJ73" si="128">F73-U73</f>
        <v>6.0000000000000053E-2</v>
      </c>
      <c r="AK73" s="2">
        <f t="shared" si="127"/>
        <v>6.0000000000000275E-2</v>
      </c>
      <c r="AL73" s="2">
        <f t="shared" ref="AL73:AL75" si="129">H73-W73</f>
        <v>0</v>
      </c>
    </row>
    <row r="74" spans="2:40">
      <c r="E74" s="3" t="s">
        <v>4</v>
      </c>
      <c r="F74" s="2" t="str">
        <f>'Ida + Regreso'!AK76</f>
        <v>NA</v>
      </c>
      <c r="G74" s="2">
        <f>'Ida + Regreso'!AL76</f>
        <v>0.99</v>
      </c>
      <c r="H74" s="2">
        <f>'Ida + Regreso'!AM76</f>
        <v>2.7199999999999998</v>
      </c>
      <c r="T74" s="3" t="s">
        <v>4</v>
      </c>
      <c r="U74" s="8" t="str">
        <f>'Plano todo'!S75</f>
        <v>NA</v>
      </c>
      <c r="V74" s="8">
        <f>'Plano todo'!T75</f>
        <v>0.94</v>
      </c>
      <c r="W74" s="8">
        <f>'Plano todo'!U75</f>
        <v>2.66</v>
      </c>
      <c r="AI74" s="3" t="s">
        <v>4</v>
      </c>
      <c r="AJ74" s="2" t="s">
        <v>93</v>
      </c>
      <c r="AK74" s="2">
        <f t="shared" si="127"/>
        <v>5.0000000000000044E-2</v>
      </c>
      <c r="AL74" s="2">
        <f t="shared" si="129"/>
        <v>5.9999999999999609E-2</v>
      </c>
    </row>
    <row r="75" spans="2:40">
      <c r="E75" s="3" t="s">
        <v>5</v>
      </c>
      <c r="F75" s="2" t="str">
        <f>'Ida + Regreso'!AK77</f>
        <v>NA</v>
      </c>
      <c r="G75" s="2" t="str">
        <f>'Ida + Regreso'!AL77</f>
        <v>NA</v>
      </c>
      <c r="H75" s="2">
        <f>'Ida + Regreso'!AM77</f>
        <v>2.0300000000000002</v>
      </c>
      <c r="T75" s="3" t="s">
        <v>5</v>
      </c>
      <c r="U75" s="8" t="str">
        <f>'Plano todo'!S76</f>
        <v>NA</v>
      </c>
      <c r="V75" s="8" t="str">
        <f>'Plano todo'!T76</f>
        <v>NA</v>
      </c>
      <c r="W75" s="8">
        <f>'Plano todo'!U76</f>
        <v>1.98</v>
      </c>
      <c r="AI75" s="3" t="s">
        <v>5</v>
      </c>
      <c r="AJ75" s="2" t="s">
        <v>93</v>
      </c>
      <c r="AK75" s="2" t="s">
        <v>93</v>
      </c>
      <c r="AL75" s="2">
        <f t="shared" si="129"/>
        <v>5.0000000000000266E-2</v>
      </c>
    </row>
    <row r="76" spans="2:40">
      <c r="E76" s="4" t="s">
        <v>8</v>
      </c>
      <c r="F76" s="2">
        <f>SUM(F72:F75)</f>
        <v>4.3900000000000006</v>
      </c>
      <c r="G76" s="2">
        <f>SUM(G72:G75)</f>
        <v>5.2600000000000007</v>
      </c>
      <c r="H76" s="2">
        <f>SUM(H72:H75)</f>
        <v>5.38</v>
      </c>
      <c r="T76" s="4" t="s">
        <v>8</v>
      </c>
      <c r="U76" s="2">
        <f>SUM(U72:U75)</f>
        <v>4.24</v>
      </c>
      <c r="V76" s="2">
        <f>SUM(V72:V75)</f>
        <v>5.07</v>
      </c>
      <c r="W76" s="2">
        <f>SUM(W72:W75)</f>
        <v>5.27</v>
      </c>
      <c r="AI76" s="4" t="s">
        <v>8</v>
      </c>
      <c r="AJ76" s="2">
        <f>SUM(AJ72:AJ75)</f>
        <v>0.14999999999999991</v>
      </c>
      <c r="AK76" s="2">
        <f>SUM(AK72:AK75)</f>
        <v>0.19000000000000039</v>
      </c>
      <c r="AL76" s="2">
        <f>SUM(AL72:AL75)</f>
        <v>0.10999999999999988</v>
      </c>
    </row>
  </sheetData>
  <mergeCells count="82">
    <mergeCell ref="C1:N1"/>
    <mergeCell ref="B3:J3"/>
    <mergeCell ref="L3:O3"/>
    <mergeCell ref="AG1:AR1"/>
    <mergeCell ref="AF3:AN3"/>
    <mergeCell ref="AP3:AS3"/>
    <mergeCell ref="R1:AC1"/>
    <mergeCell ref="Q3:Y3"/>
    <mergeCell ref="AA3:AD3"/>
    <mergeCell ref="B5:E5"/>
    <mergeCell ref="G5:J5"/>
    <mergeCell ref="L5:O5"/>
    <mergeCell ref="B13:E13"/>
    <mergeCell ref="G13:J13"/>
    <mergeCell ref="L13:O13"/>
    <mergeCell ref="E70:H70"/>
    <mergeCell ref="B45:E45"/>
    <mergeCell ref="G45:J45"/>
    <mergeCell ref="L45:O45"/>
    <mergeCell ref="B53:E53"/>
    <mergeCell ref="G53:J53"/>
    <mergeCell ref="B61:E61"/>
    <mergeCell ref="Q5:T5"/>
    <mergeCell ref="V5:Y5"/>
    <mergeCell ref="AA5:AD5"/>
    <mergeCell ref="Q13:T13"/>
    <mergeCell ref="V13:Y13"/>
    <mergeCell ref="AA13:AD13"/>
    <mergeCell ref="L21:O21"/>
    <mergeCell ref="G61:J61"/>
    <mergeCell ref="B29:E29"/>
    <mergeCell ref="V21:Y21"/>
    <mergeCell ref="AA21:AD21"/>
    <mergeCell ref="Q29:T29"/>
    <mergeCell ref="V29:Y29"/>
    <mergeCell ref="AA29:AD29"/>
    <mergeCell ref="L29:O29"/>
    <mergeCell ref="B37:E37"/>
    <mergeCell ref="G37:J37"/>
    <mergeCell ref="L37:O37"/>
    <mergeCell ref="B21:E21"/>
    <mergeCell ref="G21:J21"/>
    <mergeCell ref="G29:J29"/>
    <mergeCell ref="AI70:AL70"/>
    <mergeCell ref="AF45:AI45"/>
    <mergeCell ref="AF5:AI5"/>
    <mergeCell ref="AK5:AN5"/>
    <mergeCell ref="Q53:T53"/>
    <mergeCell ref="V53:Y53"/>
    <mergeCell ref="Q61:T61"/>
    <mergeCell ref="V61:Y61"/>
    <mergeCell ref="AK45:AN45"/>
    <mergeCell ref="Q37:T37"/>
    <mergeCell ref="V37:Y37"/>
    <mergeCell ref="AA37:AD37"/>
    <mergeCell ref="Q45:T45"/>
    <mergeCell ref="V45:Y45"/>
    <mergeCell ref="AA45:AD45"/>
    <mergeCell ref="Q21:T21"/>
    <mergeCell ref="AF61:AI61"/>
    <mergeCell ref="AK61:AN61"/>
    <mergeCell ref="T70:W70"/>
    <mergeCell ref="AP5:AS5"/>
    <mergeCell ref="AF13:AI13"/>
    <mergeCell ref="AK13:AN13"/>
    <mergeCell ref="AP13:AS13"/>
    <mergeCell ref="AF21:AI21"/>
    <mergeCell ref="AK21:AN21"/>
    <mergeCell ref="AP21:AS21"/>
    <mergeCell ref="AF29:AI29"/>
    <mergeCell ref="AK29:AN29"/>
    <mergeCell ref="AP29:AS29"/>
    <mergeCell ref="AF37:AI37"/>
    <mergeCell ref="AK37:AN37"/>
    <mergeCell ref="AP37:AS37"/>
    <mergeCell ref="BC3:BE3"/>
    <mergeCell ref="AW1:BE1"/>
    <mergeCell ref="AP45:AS45"/>
    <mergeCell ref="AF53:AI53"/>
    <mergeCell ref="AK53:AN53"/>
    <mergeCell ref="AW3:AY3"/>
    <mergeCell ref="AZ3:BB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20</vt:i4>
      </vt:variant>
    </vt:vector>
  </HeadingPairs>
  <TitlesOfParts>
    <vt:vector size="27" baseType="lpstr">
      <vt:lpstr>Plano todo</vt:lpstr>
      <vt:lpstr>Caso real</vt:lpstr>
      <vt:lpstr>Recorrido ida</vt:lpstr>
      <vt:lpstr>Recorrido regreso</vt:lpstr>
      <vt:lpstr>Ida + Regreso</vt:lpstr>
      <vt:lpstr>Recorrido real</vt:lpstr>
      <vt:lpstr>Real vs Plano</vt:lpstr>
      <vt:lpstr>FC, CO2 config plana</vt:lpstr>
      <vt:lpstr>CO, VOC, NMVOC config plana</vt:lpstr>
      <vt:lpstr>CH4, SO2 config plana</vt:lpstr>
      <vt:lpstr>NOx, NO, NO2 config plana</vt:lpstr>
      <vt:lpstr>N20, NH3 config plana</vt:lpstr>
      <vt:lpstr>PM, EC, OM config plana</vt:lpstr>
      <vt:lpstr>Pb, Cu, Zn config plana</vt:lpstr>
      <vt:lpstr>Cd, Ni, Se config plana</vt:lpstr>
      <vt:lpstr>FC, CO2 real</vt:lpstr>
      <vt:lpstr>CO, VOC, NMVOC real</vt:lpstr>
      <vt:lpstr>CH4, SO2 real 2</vt:lpstr>
      <vt:lpstr>NOx, NO, NO2 real</vt:lpstr>
      <vt:lpstr>N20, NH3 real</vt:lpstr>
      <vt:lpstr>PM, EC, OM real</vt:lpstr>
      <vt:lpstr>Pb, Cu, Zn real</vt:lpstr>
      <vt:lpstr>Cd, Ni, Se real</vt:lpstr>
      <vt:lpstr>FC, CO2 real vs plano</vt:lpstr>
      <vt:lpstr>Co, VOC, NMVOC real vs plano</vt:lpstr>
      <vt:lpstr>NOx, NO, NO2, N2O real vs plano</vt:lpstr>
      <vt:lpstr>particulado y cabrón realvsplan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Ceballos</dc:creator>
  <cp:lastModifiedBy>John Ceballos</cp:lastModifiedBy>
  <cp:lastPrinted>2016-01-20T14:28:23Z</cp:lastPrinted>
  <dcterms:created xsi:type="dcterms:W3CDTF">2015-11-25T14:09:16Z</dcterms:created>
  <dcterms:modified xsi:type="dcterms:W3CDTF">2016-02-02T09:49:59Z</dcterms:modified>
</cp:coreProperties>
</file>