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755" activeTab="1"/>
  </bookViews>
  <sheets>
    <sheet name="Hoja1" sheetId="1" r:id="rId1"/>
    <sheet name="Resultados" sheetId="2" r:id="rId2"/>
  </sheets>
  <calcPr calcId="145621"/>
</workbook>
</file>

<file path=xl/calcChain.xml><?xml version="1.0" encoding="utf-8"?>
<calcChain xmlns="http://schemas.openxmlformats.org/spreadsheetml/2006/main">
  <c r="E63" i="2" l="1"/>
  <c r="E12" i="2" l="1"/>
  <c r="E36" i="2"/>
  <c r="E52" i="2"/>
  <c r="E64" i="2"/>
  <c r="E13" i="2"/>
  <c r="E25" i="2"/>
  <c r="E53" i="2"/>
  <c r="E65" i="2"/>
  <c r="E14" i="2"/>
  <c r="E26" i="2"/>
  <c r="E42" i="2"/>
  <c r="E54" i="2"/>
  <c r="E66" i="2"/>
  <c r="E15" i="2"/>
  <c r="E43" i="2"/>
  <c r="E55" i="2"/>
  <c r="E56" i="2"/>
  <c r="E24" i="2"/>
  <c r="E16" i="2"/>
  <c r="E32" i="2"/>
  <c r="E44" i="2"/>
  <c r="E33" i="2"/>
  <c r="E45" i="2"/>
  <c r="E34" i="2"/>
  <c r="E46" i="2"/>
  <c r="E62" i="2"/>
  <c r="H62" i="2" s="1"/>
  <c r="E22" i="2"/>
  <c r="E23" i="2"/>
  <c r="E35" i="2"/>
  <c r="D62" i="2"/>
  <c r="D63" i="2"/>
  <c r="D64" i="2"/>
  <c r="D52" i="2"/>
  <c r="D53" i="2"/>
  <c r="D54" i="2"/>
  <c r="D42" i="2"/>
  <c r="D43" i="2"/>
  <c r="D44" i="2"/>
  <c r="D32" i="2"/>
  <c r="D33" i="2"/>
  <c r="D34" i="2"/>
  <c r="D22" i="2"/>
  <c r="D23" i="2"/>
  <c r="D24" i="2"/>
  <c r="D25" i="2"/>
  <c r="D26" i="2"/>
  <c r="D12" i="2"/>
  <c r="D13" i="2"/>
  <c r="D14" i="2"/>
  <c r="D15" i="2"/>
  <c r="D16" i="2"/>
  <c r="G62" i="2" l="1"/>
  <c r="F62" i="2" s="1"/>
  <c r="J62" i="2"/>
  <c r="H13" i="2"/>
  <c r="H12" i="2"/>
  <c r="H55" i="2"/>
  <c r="H54" i="2"/>
  <c r="H25" i="2"/>
  <c r="H23" i="2"/>
  <c r="H36" i="2"/>
  <c r="H34" i="2"/>
  <c r="H32" i="2"/>
  <c r="H45" i="2"/>
  <c r="H43" i="2"/>
  <c r="H56" i="2"/>
  <c r="H52" i="2"/>
  <c r="H65" i="2"/>
  <c r="H63" i="2"/>
  <c r="H14" i="2"/>
  <c r="H53" i="2"/>
  <c r="H26" i="2"/>
  <c r="H24" i="2"/>
  <c r="H22" i="2"/>
  <c r="H35" i="2"/>
  <c r="H33" i="2"/>
  <c r="H46" i="2"/>
  <c r="H44" i="2"/>
  <c r="H42" i="2"/>
  <c r="H66" i="2"/>
  <c r="H64" i="2"/>
  <c r="H15" i="2"/>
  <c r="H16" i="2"/>
  <c r="G64" i="2" l="1"/>
  <c r="F64" i="2" s="1"/>
  <c r="J64" i="2"/>
  <c r="G46" i="2"/>
  <c r="F46" i="2" s="1"/>
  <c r="G22" i="2"/>
  <c r="F22" i="2" s="1"/>
  <c r="G52" i="2"/>
  <c r="F52" i="2" s="1"/>
  <c r="G32" i="2"/>
  <c r="F32" i="2" s="1"/>
  <c r="J32" i="2"/>
  <c r="G23" i="2"/>
  <c r="F23" i="2" s="1"/>
  <c r="G12" i="2"/>
  <c r="F12" i="2" s="1"/>
  <c r="J12" i="2"/>
  <c r="G16" i="2"/>
  <c r="F16" i="2" s="1"/>
  <c r="G35" i="2"/>
  <c r="F35" i="2" s="1"/>
  <c r="G66" i="2"/>
  <c r="F66" i="2" s="1"/>
  <c r="G33" i="2"/>
  <c r="F33" i="2" s="1"/>
  <c r="G24" i="2"/>
  <c r="F24" i="2" s="1"/>
  <c r="G14" i="2"/>
  <c r="F14" i="2" s="1"/>
  <c r="J14" i="2"/>
  <c r="G56" i="2"/>
  <c r="F56" i="2" s="1"/>
  <c r="G34" i="2"/>
  <c r="F34" i="2" s="1"/>
  <c r="G25" i="2"/>
  <c r="F25" i="2" s="1"/>
  <c r="G13" i="2"/>
  <c r="F13" i="2" s="1"/>
  <c r="G42" i="2"/>
  <c r="F42" i="2" s="1"/>
  <c r="G26" i="2"/>
  <c r="F26" i="2" s="1"/>
  <c r="G63" i="2"/>
  <c r="F63" i="2" s="1"/>
  <c r="G43" i="2"/>
  <c r="F43" i="2" s="1"/>
  <c r="J43" i="2"/>
  <c r="G36" i="2"/>
  <c r="F36" i="2" s="1"/>
  <c r="G54" i="2"/>
  <c r="F54" i="2" s="1"/>
  <c r="G15" i="2"/>
  <c r="F15" i="2" s="1"/>
  <c r="G44" i="2"/>
  <c r="F44" i="2" s="1"/>
  <c r="G53" i="2"/>
  <c r="F53" i="2" s="1"/>
  <c r="G65" i="2"/>
  <c r="F65" i="2" s="1"/>
  <c r="G45" i="2"/>
  <c r="F45" i="2" s="1"/>
  <c r="G55" i="2"/>
  <c r="F55" i="2" s="1"/>
  <c r="J55" i="2"/>
  <c r="D66" i="2"/>
  <c r="D65" i="2"/>
  <c r="D56" i="2"/>
  <c r="D55" i="2"/>
  <c r="D46" i="2"/>
  <c r="D45" i="2"/>
  <c r="D36" i="2"/>
  <c r="D35" i="2"/>
  <c r="J54" i="2" l="1"/>
  <c r="J34" i="2"/>
  <c r="J44" i="2"/>
  <c r="J13" i="2"/>
  <c r="J35" i="2"/>
  <c r="J65" i="2"/>
  <c r="J26" i="2"/>
  <c r="J33" i="2"/>
  <c r="J22" i="2"/>
  <c r="J45" i="2"/>
  <c r="J53" i="2"/>
  <c r="J15" i="2"/>
  <c r="J36" i="2"/>
  <c r="J63" i="2"/>
  <c r="J42" i="2"/>
  <c r="J25" i="2"/>
  <c r="J56" i="2"/>
  <c r="J24" i="2"/>
  <c r="J66" i="2"/>
  <c r="J16" i="2"/>
  <c r="J23" i="2"/>
  <c r="J52" i="2"/>
  <c r="J46" i="2"/>
  <c r="T5" i="1"/>
  <c r="R5" i="1"/>
  <c r="Q5" i="1"/>
  <c r="P5" i="1"/>
  <c r="O5" i="1"/>
  <c r="N5" i="1"/>
  <c r="M5" i="1"/>
</calcChain>
</file>

<file path=xl/sharedStrings.xml><?xml version="1.0" encoding="utf-8"?>
<sst xmlns="http://schemas.openxmlformats.org/spreadsheetml/2006/main" count="131" uniqueCount="58">
  <si>
    <t>Nombre Vehículo</t>
  </si>
  <si>
    <t>Cilindrada</t>
  </si>
  <si>
    <t>num cilindros</t>
  </si>
  <si>
    <t>Potencia max</t>
  </si>
  <si>
    <t>rev máx</t>
  </si>
  <si>
    <t>Batalla</t>
  </si>
  <si>
    <t>Peso nominal</t>
  </si>
  <si>
    <t>Peso en vacío</t>
  </si>
  <si>
    <t>Sup frontal</t>
  </si>
  <si>
    <t>Coef aerod</t>
  </si>
  <si>
    <t>Final</t>
  </si>
  <si>
    <t>Motor</t>
  </si>
  <si>
    <t>Geométricas</t>
  </si>
  <si>
    <t>Ratios Transmisión</t>
  </si>
  <si>
    <t>Ruedas</t>
  </si>
  <si>
    <t>Diámetro</t>
  </si>
  <si>
    <t>Megáne RS</t>
  </si>
  <si>
    <t>475 a 8250</t>
  </si>
  <si>
    <t>Diam. Embrague</t>
  </si>
  <si>
    <t>Frenos</t>
  </si>
  <si>
    <t>Diam Traseros</t>
  </si>
  <si>
    <t>380mm</t>
  </si>
  <si>
    <t>245/35 20 F - 305/30 20 R</t>
  </si>
  <si>
    <t>Links</t>
  </si>
  <si>
    <t>http://press.porsche.com/vehicles/2014/2014-911-GT3-Technical-Specifications.pdf</t>
  </si>
  <si>
    <t>Capacidad Depósito</t>
  </si>
  <si>
    <t>Porsche 911 GT3 2014 (traccion trasera)</t>
  </si>
  <si>
    <t>vel max</t>
  </si>
  <si>
    <t>Diam Delanteros</t>
  </si>
  <si>
    <t>Dientes in.</t>
  </si>
  <si>
    <t>Dientes out.</t>
  </si>
  <si>
    <t>Ratio</t>
  </si>
  <si>
    <t>1a MARCHA</t>
  </si>
  <si>
    <t>Nom.</t>
  </si>
  <si>
    <t>2a MARCHA</t>
  </si>
  <si>
    <t>3a MARCHA</t>
  </si>
  <si>
    <t>4a MARCHA</t>
  </si>
  <si>
    <t>5a MARCHA</t>
  </si>
  <si>
    <t>6a MARCHA</t>
  </si>
  <si>
    <t>d1</t>
  </si>
  <si>
    <t>d2</t>
  </si>
  <si>
    <t>l</t>
  </si>
  <si>
    <t>Comercial (G)</t>
  </si>
  <si>
    <t>CAJA DE CAMBIOS 6 VEL. MK4 RENAULT</t>
  </si>
  <si>
    <t>Datos</t>
  </si>
  <si>
    <t>l=</t>
  </si>
  <si>
    <t>P</t>
  </si>
  <si>
    <t>Tiempo en Circuito (s)</t>
  </si>
  <si>
    <t>Tiempo en alcanzar Vmax (s)</t>
  </si>
  <si>
    <t>Tiempo de 0 a 100 (s)</t>
  </si>
  <si>
    <t xml:space="preserve">Con la primera marcha fiajda en 3.81 </t>
  </si>
  <si>
    <t>1ª: 3.81; 2ª: 2.105</t>
  </si>
  <si>
    <t>1ª: 3.81; 2ª: 2.105; 3ª: 1.448</t>
  </si>
  <si>
    <t>1ª: 3.81; 2ª: 2.105; 3ª: 1.448; 4ª: 0.902</t>
  </si>
  <si>
    <t>1ª: 3.81; 2ª: 2.105; 3ª: 1.448; 4ª: 0.902; 5ª: 0.707</t>
  </si>
  <si>
    <t>Distancia entre ejes</t>
  </si>
  <si>
    <t>RESULTADOS MATRICES DE CÁLCULO 1ª ITERACIÓN</t>
  </si>
  <si>
    <t>Cálculo de ratios de transmisión a usar como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</si>
</sst>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2" fillId="0" borderId="0" xfId="1"/>
    <xf numFmtId="0" fontId="3" fillId="2" borderId="0" xfId="0" applyFont="1" applyFill="1"/>
    <xf numFmtId="0" fontId="0" fillId="2" borderId="0" xfId="0" applyFill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5" borderId="0" xfId="0" applyFill="1" applyBorder="1"/>
    <xf numFmtId="0" fontId="0" fillId="5" borderId="5" xfId="0" applyFill="1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164" fontId="0" fillId="5" borderId="0" xfId="0" applyNumberFormat="1" applyFill="1" applyBorder="1"/>
    <xf numFmtId="164" fontId="1" fillId="3" borderId="10" xfId="0" applyNumberFormat="1" applyFont="1" applyFill="1" applyBorder="1" applyAlignment="1">
      <alignment horizontal="center"/>
    </xf>
    <xf numFmtId="164" fontId="0" fillId="0" borderId="0" xfId="0" applyNumberFormat="1" applyBorder="1"/>
    <xf numFmtId="164" fontId="0" fillId="4" borderId="0" xfId="0" applyNumberFormat="1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0" fontId="0" fillId="7" borderId="12" xfId="0" applyFill="1" applyBorder="1"/>
    <xf numFmtId="0" fontId="0" fillId="7" borderId="13" xfId="0" applyFill="1" applyBorder="1"/>
    <xf numFmtId="0" fontId="1" fillId="7" borderId="13" xfId="0" applyFont="1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64" fontId="1" fillId="5" borderId="2" xfId="0" applyNumberFormat="1" applyFont="1" applyFill="1" applyBorder="1" applyAlignment="1">
      <alignment horizontal="center"/>
    </xf>
    <xf numFmtId="164" fontId="1" fillId="5" borderId="3" xfId="0" applyNumberFormat="1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ress.porsche.com/vehicles/2014/2014-911-GT3-Technical-Specifications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opLeftCell="X1" workbookViewId="0">
      <selection activeCell="Y10" sqref="Y10"/>
    </sheetView>
  </sheetViews>
  <sheetFormatPr baseColWidth="10" defaultRowHeight="15" x14ac:dyDescent="0.25"/>
  <cols>
    <col min="1" max="1" width="35.5703125" bestFit="1" customWidth="1"/>
    <col min="2" max="2" width="10" bestFit="1" customWidth="1"/>
    <col min="3" max="3" width="13" bestFit="1" customWidth="1"/>
    <col min="4" max="4" width="12.85546875" bestFit="1" customWidth="1"/>
    <col min="5" max="5" width="7.85546875" bestFit="1" customWidth="1"/>
    <col min="6" max="6" width="8" bestFit="1" customWidth="1"/>
    <col min="7" max="8" width="13" bestFit="1" customWidth="1"/>
    <col min="9" max="9" width="7" bestFit="1" customWidth="1"/>
    <col min="10" max="10" width="18.5703125" bestFit="1" customWidth="1"/>
    <col min="11" max="12" width="10.7109375" bestFit="1" customWidth="1"/>
    <col min="13" max="15" width="12" bestFit="1" customWidth="1"/>
    <col min="16" max="19" width="5" bestFit="1" customWidth="1"/>
    <col min="20" max="20" width="5.28515625" bestFit="1" customWidth="1"/>
    <col min="21" max="21" width="15.42578125" bestFit="1" customWidth="1"/>
    <col min="22" max="22" width="22.42578125" bestFit="1" customWidth="1"/>
    <col min="23" max="23" width="19.5703125" bestFit="1" customWidth="1"/>
    <col min="24" max="24" width="13.42578125" bestFit="1" customWidth="1"/>
    <col min="25" max="25" width="76.42578125" bestFit="1" customWidth="1"/>
  </cols>
  <sheetData>
    <row r="1" spans="1:25" x14ac:dyDescent="0.25">
      <c r="A1" s="40" t="s">
        <v>11</v>
      </c>
      <c r="B1" s="40"/>
      <c r="C1" s="40"/>
      <c r="D1" s="40"/>
      <c r="E1" s="40"/>
      <c r="F1" s="40"/>
      <c r="G1" s="40" t="s">
        <v>12</v>
      </c>
      <c r="H1" s="40"/>
      <c r="I1" s="40"/>
      <c r="J1" s="40"/>
      <c r="K1" s="40"/>
      <c r="L1" s="40"/>
      <c r="M1" s="40" t="s">
        <v>13</v>
      </c>
      <c r="N1" s="40"/>
      <c r="O1" s="40"/>
      <c r="P1" s="40"/>
      <c r="Q1" s="40"/>
      <c r="R1" s="40"/>
      <c r="S1" s="40"/>
      <c r="T1" s="40"/>
      <c r="U1" s="2"/>
      <c r="V1" s="3" t="s">
        <v>14</v>
      </c>
      <c r="W1" s="3" t="s">
        <v>19</v>
      </c>
      <c r="X1" s="3"/>
      <c r="Y1" s="3" t="s">
        <v>23</v>
      </c>
    </row>
    <row r="2" spans="1: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27</v>
      </c>
      <c r="F2" s="1" t="s">
        <v>4</v>
      </c>
      <c r="G2" s="1" t="s">
        <v>7</v>
      </c>
      <c r="H2" s="1" t="s">
        <v>6</v>
      </c>
      <c r="I2" s="1" t="s">
        <v>5</v>
      </c>
      <c r="J2" s="1" t="s">
        <v>25</v>
      </c>
      <c r="K2" s="1" t="s">
        <v>8</v>
      </c>
      <c r="L2" s="1" t="s">
        <v>9</v>
      </c>
      <c r="M2" s="1">
        <v>1</v>
      </c>
      <c r="N2" s="1">
        <v>2</v>
      </c>
      <c r="O2" s="1">
        <v>3</v>
      </c>
      <c r="P2" s="1">
        <v>4</v>
      </c>
      <c r="Q2" s="1">
        <v>5</v>
      </c>
      <c r="R2" s="1">
        <v>6</v>
      </c>
      <c r="S2" s="1">
        <v>7</v>
      </c>
      <c r="T2" s="1" t="s">
        <v>10</v>
      </c>
      <c r="U2" s="1" t="s">
        <v>18</v>
      </c>
      <c r="V2" s="1" t="s">
        <v>15</v>
      </c>
      <c r="W2" s="1" t="s">
        <v>28</v>
      </c>
      <c r="X2" s="1" t="s">
        <v>20</v>
      </c>
      <c r="Y2" s="1"/>
    </row>
    <row r="3" spans="1:25" x14ac:dyDescent="0.25">
      <c r="A3" t="s">
        <v>16</v>
      </c>
      <c r="B3">
        <v>1998</v>
      </c>
      <c r="C3">
        <v>4</v>
      </c>
      <c r="D3">
        <v>275</v>
      </c>
    </row>
    <row r="4" spans="1:25" x14ac:dyDescent="0.25">
      <c r="A4" t="s">
        <v>26</v>
      </c>
      <c r="B4">
        <v>3800</v>
      </c>
      <c r="C4">
        <v>6</v>
      </c>
      <c r="D4" t="s">
        <v>17</v>
      </c>
      <c r="E4">
        <v>313</v>
      </c>
      <c r="F4">
        <v>9000</v>
      </c>
      <c r="G4">
        <v>1429</v>
      </c>
      <c r="H4">
        <v>1720</v>
      </c>
      <c r="I4">
        <v>2.4500000000000002</v>
      </c>
      <c r="J4">
        <v>64</v>
      </c>
      <c r="L4">
        <v>0.33</v>
      </c>
      <c r="M4">
        <v>3.75</v>
      </c>
      <c r="N4">
        <v>2.38</v>
      </c>
      <c r="O4">
        <v>1.72</v>
      </c>
      <c r="P4">
        <v>1.34</v>
      </c>
      <c r="Q4">
        <v>1.1100000000000001</v>
      </c>
      <c r="R4">
        <v>0.96</v>
      </c>
      <c r="S4">
        <v>0.84</v>
      </c>
      <c r="T4">
        <v>3.97</v>
      </c>
      <c r="U4">
        <v>202</v>
      </c>
      <c r="V4" t="s">
        <v>22</v>
      </c>
      <c r="W4" t="s">
        <v>21</v>
      </c>
      <c r="X4" t="s">
        <v>21</v>
      </c>
      <c r="Y4" s="10" t="s">
        <v>24</v>
      </c>
    </row>
    <row r="5" spans="1:25" x14ac:dyDescent="0.25">
      <c r="M5">
        <f>40/13</f>
        <v>3.0769230769230771</v>
      </c>
      <c r="N5">
        <f>37/19</f>
        <v>1.9473684210526316</v>
      </c>
      <c r="O5">
        <f>43/31</f>
        <v>1.3870967741935485</v>
      </c>
      <c r="P5">
        <f>39/38</f>
        <v>1.0263157894736843</v>
      </c>
      <c r="Q5">
        <f>31/38</f>
        <v>0.81578947368421051</v>
      </c>
      <c r="R5">
        <f>31/46</f>
        <v>0.67391304347826086</v>
      </c>
      <c r="T5">
        <f>67/16</f>
        <v>4.1875</v>
      </c>
    </row>
  </sheetData>
  <mergeCells count="3">
    <mergeCell ref="M1:T1"/>
    <mergeCell ref="G1:L1"/>
    <mergeCell ref="A1:F1"/>
  </mergeCells>
  <hyperlinks>
    <hyperlink ref="Y4" r:id="rId1"/>
  </hyperlinks>
  <pageMargins left="0.7" right="0.7" top="0.75" bottom="0.75" header="0.3" footer="0.3"/>
  <pageSetup paperSize="9" orientation="portrait" verticalDpi="598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workbookViewId="0">
      <selection activeCell="K12" sqref="K12"/>
    </sheetView>
  </sheetViews>
  <sheetFormatPr baseColWidth="10" defaultRowHeight="15" x14ac:dyDescent="0.25"/>
  <cols>
    <col min="1" max="1" width="13" bestFit="1" customWidth="1"/>
    <col min="9" max="9" width="11.42578125" style="37"/>
    <col min="10" max="10" width="11.42578125" style="18"/>
    <col min="11" max="11" width="20.5703125" bestFit="1" customWidth="1"/>
    <col min="12" max="12" width="26.5703125" bestFit="1" customWidth="1"/>
    <col min="13" max="13" width="19.5703125" bestFit="1" customWidth="1"/>
  </cols>
  <sheetData>
    <row r="1" spans="1:13" ht="26.25" x14ac:dyDescent="0.4">
      <c r="A1" s="11" t="s">
        <v>43</v>
      </c>
      <c r="B1" s="11"/>
      <c r="C1" s="11"/>
      <c r="D1" s="11"/>
      <c r="E1" s="12"/>
      <c r="F1" s="12"/>
      <c r="I1" s="36"/>
    </row>
    <row r="3" spans="1:13" x14ac:dyDescent="0.25">
      <c r="A3" t="s">
        <v>44</v>
      </c>
      <c r="B3" t="s">
        <v>55</v>
      </c>
      <c r="D3" t="s">
        <v>45</v>
      </c>
      <c r="E3">
        <v>135</v>
      </c>
    </row>
    <row r="4" spans="1:13" x14ac:dyDescent="0.25">
      <c r="K4" s="1" t="s">
        <v>56</v>
      </c>
    </row>
    <row r="6" spans="1:13" x14ac:dyDescent="0.25">
      <c r="B6" s="1" t="s">
        <v>57</v>
      </c>
      <c r="C6" s="1"/>
      <c r="D6" s="1"/>
      <c r="E6" s="1"/>
    </row>
    <row r="8" spans="1:13" x14ac:dyDescent="0.25">
      <c r="A8" s="50" t="s">
        <v>32</v>
      </c>
      <c r="B8" s="51"/>
      <c r="C8" s="51"/>
      <c r="D8" s="51"/>
      <c r="E8" s="51"/>
      <c r="F8" s="51"/>
      <c r="G8" s="51"/>
      <c r="H8" s="52"/>
      <c r="I8" s="38"/>
      <c r="J8" s="41" t="s">
        <v>32</v>
      </c>
      <c r="K8" s="42"/>
      <c r="L8" s="42"/>
      <c r="M8" s="43"/>
    </row>
    <row r="9" spans="1:13" x14ac:dyDescent="0.25">
      <c r="A9" s="13"/>
      <c r="B9" s="14"/>
      <c r="C9" s="14"/>
      <c r="D9" s="14"/>
      <c r="E9" s="45"/>
      <c r="F9" s="45"/>
      <c r="G9" s="45"/>
      <c r="H9" s="46"/>
      <c r="I9" s="38"/>
      <c r="J9" s="31"/>
      <c r="K9" s="20"/>
      <c r="L9" s="20"/>
      <c r="M9" s="21"/>
    </row>
    <row r="10" spans="1:13" x14ac:dyDescent="0.25">
      <c r="A10" s="15" t="s">
        <v>33</v>
      </c>
      <c r="B10" s="16" t="s">
        <v>29</v>
      </c>
      <c r="C10" s="16" t="s">
        <v>30</v>
      </c>
      <c r="D10" s="16" t="s">
        <v>31</v>
      </c>
      <c r="E10" s="16" t="s">
        <v>41</v>
      </c>
      <c r="F10" s="16" t="s">
        <v>46</v>
      </c>
      <c r="G10" s="16" t="s">
        <v>39</v>
      </c>
      <c r="H10" s="16" t="s">
        <v>40</v>
      </c>
      <c r="I10" s="38"/>
      <c r="J10" s="32" t="s">
        <v>31</v>
      </c>
      <c r="K10" s="16" t="s">
        <v>47</v>
      </c>
      <c r="L10" s="16" t="s">
        <v>48</v>
      </c>
      <c r="M10" s="17" t="s">
        <v>49</v>
      </c>
    </row>
    <row r="11" spans="1:13" x14ac:dyDescent="0.25">
      <c r="A11" s="53"/>
      <c r="B11" s="54"/>
      <c r="C11" s="54"/>
      <c r="D11" s="54"/>
      <c r="E11" s="54"/>
      <c r="F11" s="54"/>
      <c r="G11" s="54"/>
      <c r="H11" s="55"/>
      <c r="I11" s="39"/>
      <c r="J11" s="33"/>
      <c r="K11" s="22"/>
      <c r="L11" s="22"/>
      <c r="M11" s="23"/>
    </row>
    <row r="12" spans="1:13" x14ac:dyDescent="0.25">
      <c r="A12" s="4" t="s">
        <v>42</v>
      </c>
      <c r="B12" s="5">
        <v>13</v>
      </c>
      <c r="C12" s="5">
        <v>40</v>
      </c>
      <c r="D12" s="5">
        <f t="shared" ref="D11:D16" si="0">C12/B12</f>
        <v>3.0769230769230771</v>
      </c>
      <c r="E12" s="5">
        <f t="shared" ref="E11:E16" si="1">$E$3</f>
        <v>135</v>
      </c>
      <c r="F12" s="5">
        <f t="shared" ref="F11:F16" si="2">PI()*G12/B12</f>
        <v>16.004339933381967</v>
      </c>
      <c r="G12" s="5">
        <f t="shared" ref="G11:G16" si="3">B12/C12*H12</f>
        <v>66.226415094339629</v>
      </c>
      <c r="H12" s="6">
        <f t="shared" ref="H11:H16" si="4">(2*E12)/(1+B12/C12)</f>
        <v>203.77358490566039</v>
      </c>
      <c r="I12" s="39"/>
      <c r="J12" s="34">
        <f>H12/G12</f>
        <v>3.0769230769230766</v>
      </c>
      <c r="K12" s="24">
        <v>211.75</v>
      </c>
      <c r="L12" s="24">
        <v>109.36</v>
      </c>
      <c r="M12" s="25">
        <v>7.18</v>
      </c>
    </row>
    <row r="13" spans="1:13" x14ac:dyDescent="0.25">
      <c r="A13" s="4"/>
      <c r="B13" s="5">
        <v>15</v>
      </c>
      <c r="C13" s="5">
        <v>38</v>
      </c>
      <c r="D13" s="5">
        <f t="shared" si="0"/>
        <v>2.5333333333333332</v>
      </c>
      <c r="E13" s="5">
        <f t="shared" si="1"/>
        <v>135</v>
      </c>
      <c r="F13" s="5">
        <f t="shared" si="2"/>
        <v>16.00433993338196</v>
      </c>
      <c r="G13" s="5">
        <f t="shared" si="3"/>
        <v>76.415094339622627</v>
      </c>
      <c r="H13" s="6">
        <f t="shared" si="4"/>
        <v>193.58490566037733</v>
      </c>
      <c r="I13" s="39"/>
      <c r="J13" s="34">
        <f>H13/G13</f>
        <v>2.5333333333333337</v>
      </c>
      <c r="K13" s="24">
        <v>211.81</v>
      </c>
      <c r="L13" s="24">
        <v>110.19</v>
      </c>
      <c r="M13" s="25">
        <v>8.15</v>
      </c>
    </row>
    <row r="14" spans="1:13" x14ac:dyDescent="0.25">
      <c r="A14" s="4"/>
      <c r="B14" s="5">
        <v>14</v>
      </c>
      <c r="C14" s="5">
        <v>39</v>
      </c>
      <c r="D14" s="5">
        <f t="shared" si="0"/>
        <v>2.7857142857142856</v>
      </c>
      <c r="E14" s="5">
        <f t="shared" si="1"/>
        <v>135</v>
      </c>
      <c r="F14" s="5">
        <f t="shared" si="2"/>
        <v>16.004339933381964</v>
      </c>
      <c r="G14" s="5">
        <f t="shared" si="3"/>
        <v>71.320754716981128</v>
      </c>
      <c r="H14" s="6">
        <f t="shared" si="4"/>
        <v>198.67924528301887</v>
      </c>
      <c r="I14" s="39"/>
      <c r="J14" s="34">
        <f>H14/G14</f>
        <v>2.785714285714286</v>
      </c>
      <c r="K14" s="24">
        <v>212.57</v>
      </c>
      <c r="L14" s="24">
        <v>109.73</v>
      </c>
      <c r="M14" s="25">
        <v>7.49</v>
      </c>
    </row>
    <row r="15" spans="1:13" x14ac:dyDescent="0.25">
      <c r="A15" s="4"/>
      <c r="B15" s="5">
        <v>12</v>
      </c>
      <c r="C15" s="5">
        <v>41</v>
      </c>
      <c r="D15" s="5">
        <f t="shared" si="0"/>
        <v>3.4166666666666665</v>
      </c>
      <c r="E15" s="5">
        <f t="shared" si="1"/>
        <v>135</v>
      </c>
      <c r="F15" s="5">
        <f t="shared" si="2"/>
        <v>16.00433993338196</v>
      </c>
      <c r="G15" s="5">
        <f t="shared" si="3"/>
        <v>61.132075471698101</v>
      </c>
      <c r="H15" s="6">
        <f t="shared" si="4"/>
        <v>208.86792452830187</v>
      </c>
      <c r="I15" s="39"/>
      <c r="J15" s="34">
        <f>H15/G15</f>
        <v>3.416666666666667</v>
      </c>
      <c r="K15" s="24">
        <v>210.85</v>
      </c>
      <c r="L15" s="24">
        <v>108.85</v>
      </c>
      <c r="M15" s="25">
        <v>6.72</v>
      </c>
    </row>
    <row r="16" spans="1:13" x14ac:dyDescent="0.25">
      <c r="A16" s="7"/>
      <c r="B16" s="8">
        <v>11</v>
      </c>
      <c r="C16" s="8">
        <v>42</v>
      </c>
      <c r="D16" s="8">
        <f t="shared" si="0"/>
        <v>3.8181818181818183</v>
      </c>
      <c r="E16" s="8">
        <f t="shared" si="1"/>
        <v>135</v>
      </c>
      <c r="F16" s="8">
        <f t="shared" si="2"/>
        <v>16.004339933381967</v>
      </c>
      <c r="G16" s="8">
        <f t="shared" si="3"/>
        <v>56.03773584905661</v>
      </c>
      <c r="H16" s="9">
        <f t="shared" si="4"/>
        <v>213.96226415094341</v>
      </c>
      <c r="I16" s="39"/>
      <c r="J16" s="35">
        <f>H16/G16</f>
        <v>3.8181818181818179</v>
      </c>
      <c r="K16" s="26">
        <v>210.83</v>
      </c>
      <c r="L16" s="27">
        <v>108.72</v>
      </c>
      <c r="M16" s="28">
        <v>6.54</v>
      </c>
    </row>
    <row r="17" spans="1:13" x14ac:dyDescent="0.25">
      <c r="K17" s="19"/>
      <c r="L17" s="19"/>
      <c r="M17" s="19"/>
    </row>
    <row r="18" spans="1:13" x14ac:dyDescent="0.25">
      <c r="A18" s="50" t="s">
        <v>34</v>
      </c>
      <c r="B18" s="51"/>
      <c r="C18" s="51"/>
      <c r="D18" s="51"/>
      <c r="E18" s="51"/>
      <c r="F18" s="51"/>
      <c r="G18" s="51"/>
      <c r="H18" s="52"/>
      <c r="I18" s="38"/>
      <c r="J18" s="41" t="s">
        <v>34</v>
      </c>
      <c r="K18" s="42"/>
      <c r="L18" s="42"/>
      <c r="M18" s="43"/>
    </row>
    <row r="19" spans="1:13" x14ac:dyDescent="0.25">
      <c r="A19" s="13"/>
      <c r="B19" s="14"/>
      <c r="C19" s="14"/>
      <c r="D19" s="14"/>
      <c r="E19" s="45"/>
      <c r="F19" s="45"/>
      <c r="G19" s="45"/>
      <c r="H19" s="46"/>
      <c r="I19" s="38"/>
      <c r="J19" s="47" t="s">
        <v>50</v>
      </c>
      <c r="K19" s="48"/>
      <c r="L19" s="48"/>
      <c r="M19" s="49"/>
    </row>
    <row r="20" spans="1:13" x14ac:dyDescent="0.25">
      <c r="A20" s="15" t="s">
        <v>33</v>
      </c>
      <c r="B20" s="16" t="s">
        <v>29</v>
      </c>
      <c r="C20" s="16" t="s">
        <v>30</v>
      </c>
      <c r="D20" s="16" t="s">
        <v>31</v>
      </c>
      <c r="E20" s="16" t="s">
        <v>41</v>
      </c>
      <c r="F20" s="16" t="s">
        <v>46</v>
      </c>
      <c r="G20" s="16" t="s">
        <v>39</v>
      </c>
      <c r="H20" s="17" t="s">
        <v>40</v>
      </c>
      <c r="I20" s="38"/>
      <c r="J20" s="32" t="s">
        <v>31</v>
      </c>
      <c r="K20" s="16" t="s">
        <v>47</v>
      </c>
      <c r="L20" s="16" t="s">
        <v>48</v>
      </c>
      <c r="M20" s="17" t="s">
        <v>49</v>
      </c>
    </row>
    <row r="21" spans="1:13" x14ac:dyDescent="0.25">
      <c r="A21" s="4"/>
      <c r="B21" s="5"/>
      <c r="C21" s="5"/>
      <c r="D21" s="5"/>
      <c r="E21" s="5"/>
      <c r="F21" s="5"/>
      <c r="G21" s="5"/>
      <c r="H21" s="6"/>
      <c r="I21" s="39"/>
      <c r="J21" s="33"/>
      <c r="K21" s="22"/>
      <c r="L21" s="22"/>
      <c r="M21" s="23"/>
    </row>
    <row r="22" spans="1:13" x14ac:dyDescent="0.25">
      <c r="A22" s="4" t="s">
        <v>42</v>
      </c>
      <c r="B22" s="5">
        <v>19</v>
      </c>
      <c r="C22" s="5">
        <v>40</v>
      </c>
      <c r="D22" s="5">
        <f t="shared" ref="D21:D26" si="5">C22/B22</f>
        <v>2.1052631578947367</v>
      </c>
      <c r="E22" s="5">
        <f t="shared" ref="E21:E26" si="6">$E$3</f>
        <v>135</v>
      </c>
      <c r="F22" s="5">
        <f t="shared" ref="F21:F26" si="7">PI()*G22/B22</f>
        <v>14.376779940156679</v>
      </c>
      <c r="G22" s="5">
        <f t="shared" ref="G21:G26" si="8">B22/C22*H22</f>
        <v>86.949152542372872</v>
      </c>
      <c r="H22" s="6">
        <f t="shared" ref="H21:H26" si="9">(2*E22)/(1+B22/C22)</f>
        <v>183.0508474576271</v>
      </c>
      <c r="I22" s="39"/>
      <c r="J22" s="34">
        <f>H22/G22</f>
        <v>2.1052631578947367</v>
      </c>
      <c r="K22" s="29">
        <v>210.83</v>
      </c>
      <c r="L22" s="24">
        <v>108.72</v>
      </c>
      <c r="M22" s="25">
        <v>6.54</v>
      </c>
    </row>
    <row r="23" spans="1:13" x14ac:dyDescent="0.25">
      <c r="A23" s="4"/>
      <c r="B23" s="5">
        <v>18</v>
      </c>
      <c r="C23" s="5">
        <v>41</v>
      </c>
      <c r="D23" s="5">
        <f t="shared" si="5"/>
        <v>2.2777777777777777</v>
      </c>
      <c r="E23" s="5">
        <f t="shared" si="6"/>
        <v>135</v>
      </c>
      <c r="F23" s="5">
        <f t="shared" si="7"/>
        <v>14.376779940156682</v>
      </c>
      <c r="G23" s="5">
        <f t="shared" si="8"/>
        <v>82.372881355932208</v>
      </c>
      <c r="H23" s="6">
        <f t="shared" si="9"/>
        <v>187.62711864406779</v>
      </c>
      <c r="I23" s="39"/>
      <c r="J23" s="34">
        <f>H23/G23</f>
        <v>2.2777777777777777</v>
      </c>
      <c r="K23" s="24">
        <v>211.66</v>
      </c>
      <c r="L23" s="24">
        <v>109.11</v>
      </c>
      <c r="M23" s="25">
        <v>7.33</v>
      </c>
    </row>
    <row r="24" spans="1:13" x14ac:dyDescent="0.25">
      <c r="A24" s="4"/>
      <c r="B24" s="5">
        <v>17</v>
      </c>
      <c r="C24" s="5">
        <v>42</v>
      </c>
      <c r="D24" s="5">
        <f t="shared" si="5"/>
        <v>2.4705882352941178</v>
      </c>
      <c r="E24" s="5">
        <f t="shared" si="6"/>
        <v>135</v>
      </c>
      <c r="F24" s="5">
        <f t="shared" si="7"/>
        <v>14.37677994015668</v>
      </c>
      <c r="G24" s="5">
        <f t="shared" si="8"/>
        <v>77.79661016949153</v>
      </c>
      <c r="H24" s="6">
        <f t="shared" si="9"/>
        <v>192.20338983050848</v>
      </c>
      <c r="I24" s="39"/>
      <c r="J24" s="34">
        <f>H24/G24</f>
        <v>2.4705882352941178</v>
      </c>
      <c r="K24" s="24">
        <v>211.6</v>
      </c>
      <c r="L24" s="24">
        <v>109.51</v>
      </c>
      <c r="M24" s="25">
        <v>6.87</v>
      </c>
    </row>
    <row r="25" spans="1:13" x14ac:dyDescent="0.25">
      <c r="A25" s="4"/>
      <c r="B25" s="5">
        <v>20</v>
      </c>
      <c r="C25" s="5">
        <v>39</v>
      </c>
      <c r="D25" s="5">
        <f t="shared" si="5"/>
        <v>1.95</v>
      </c>
      <c r="E25" s="5">
        <f t="shared" si="6"/>
        <v>135</v>
      </c>
      <c r="F25" s="5">
        <f t="shared" si="7"/>
        <v>14.376779940156677</v>
      </c>
      <c r="G25" s="5">
        <f t="shared" si="8"/>
        <v>91.52542372881355</v>
      </c>
      <c r="H25" s="6">
        <f t="shared" si="9"/>
        <v>178.47457627118644</v>
      </c>
      <c r="I25" s="39"/>
      <c r="J25" s="34">
        <f>H25/G25</f>
        <v>1.9500000000000002</v>
      </c>
      <c r="K25" s="24">
        <v>211.97</v>
      </c>
      <c r="L25" s="24">
        <v>108.62</v>
      </c>
      <c r="M25" s="25">
        <v>6.45</v>
      </c>
    </row>
    <row r="26" spans="1:13" x14ac:dyDescent="0.25">
      <c r="A26" s="7"/>
      <c r="B26" s="8">
        <v>21</v>
      </c>
      <c r="C26" s="8">
        <v>38</v>
      </c>
      <c r="D26" s="8">
        <f t="shared" si="5"/>
        <v>1.8095238095238095</v>
      </c>
      <c r="E26" s="8">
        <f t="shared" si="6"/>
        <v>135</v>
      </c>
      <c r="F26" s="8">
        <f t="shared" si="7"/>
        <v>14.37677994015668</v>
      </c>
      <c r="G26" s="8">
        <f t="shared" si="8"/>
        <v>96.101694915254242</v>
      </c>
      <c r="H26" s="9">
        <f t="shared" si="9"/>
        <v>173.89830508474574</v>
      </c>
      <c r="I26" s="39"/>
      <c r="J26" s="35">
        <f>H26/G26</f>
        <v>1.8095238095238093</v>
      </c>
      <c r="K26" s="27">
        <v>211.56</v>
      </c>
      <c r="L26" s="27">
        <v>108.71</v>
      </c>
      <c r="M26" s="28">
        <v>5.81</v>
      </c>
    </row>
    <row r="28" spans="1:13" x14ac:dyDescent="0.25">
      <c r="A28" s="50" t="s">
        <v>35</v>
      </c>
      <c r="B28" s="51"/>
      <c r="C28" s="51"/>
      <c r="D28" s="51"/>
      <c r="E28" s="51"/>
      <c r="F28" s="51"/>
      <c r="G28" s="51"/>
      <c r="H28" s="52"/>
      <c r="I28" s="38"/>
      <c r="J28" s="41" t="s">
        <v>35</v>
      </c>
      <c r="K28" s="42"/>
      <c r="L28" s="42"/>
      <c r="M28" s="43"/>
    </row>
    <row r="29" spans="1:13" x14ac:dyDescent="0.25">
      <c r="A29" s="13"/>
      <c r="B29" s="14"/>
      <c r="C29" s="14"/>
      <c r="D29" s="14"/>
      <c r="E29" s="45"/>
      <c r="F29" s="45"/>
      <c r="G29" s="45"/>
      <c r="H29" s="46"/>
      <c r="I29" s="38"/>
      <c r="J29" s="44" t="s">
        <v>51</v>
      </c>
      <c r="K29" s="45"/>
      <c r="L29" s="45"/>
      <c r="M29" s="46"/>
    </row>
    <row r="30" spans="1:13" x14ac:dyDescent="0.25">
      <c r="A30" s="15" t="s">
        <v>33</v>
      </c>
      <c r="B30" s="16" t="s">
        <v>29</v>
      </c>
      <c r="C30" s="16" t="s">
        <v>30</v>
      </c>
      <c r="D30" s="16" t="s">
        <v>31</v>
      </c>
      <c r="E30" s="16" t="s">
        <v>41</v>
      </c>
      <c r="F30" s="16" t="s">
        <v>46</v>
      </c>
      <c r="G30" s="16" t="s">
        <v>39</v>
      </c>
      <c r="H30" s="17" t="s">
        <v>40</v>
      </c>
      <c r="I30" s="38"/>
      <c r="J30" s="32" t="s">
        <v>31</v>
      </c>
      <c r="K30" s="16" t="s">
        <v>47</v>
      </c>
      <c r="L30" s="16" t="s">
        <v>48</v>
      </c>
      <c r="M30" s="17" t="s">
        <v>49</v>
      </c>
    </row>
    <row r="31" spans="1:13" x14ac:dyDescent="0.25">
      <c r="A31" s="4"/>
      <c r="B31" s="5"/>
      <c r="C31" s="5"/>
      <c r="D31" s="5"/>
      <c r="E31" s="5"/>
      <c r="F31" s="5"/>
      <c r="G31" s="5"/>
      <c r="H31" s="6"/>
      <c r="I31" s="39"/>
      <c r="J31" s="33"/>
      <c r="K31" s="22"/>
      <c r="L31" s="22"/>
      <c r="M31" s="23"/>
    </row>
    <row r="32" spans="1:13" x14ac:dyDescent="0.25">
      <c r="A32" s="4" t="s">
        <v>42</v>
      </c>
      <c r="B32" s="5">
        <v>31</v>
      </c>
      <c r="C32" s="5">
        <v>40</v>
      </c>
      <c r="D32" s="5">
        <f t="shared" ref="D31:D36" si="10">C32/B32</f>
        <v>1.2903225806451613</v>
      </c>
      <c r="E32" s="5">
        <f t="shared" ref="E31:E36" si="11">$E$3</f>
        <v>135</v>
      </c>
      <c r="F32" s="5">
        <f t="shared" ref="F31:F36" si="12">PI()*G32/B32</f>
        <v>11.946901640411891</v>
      </c>
      <c r="G32" s="5">
        <f t="shared" ref="G31:G36" si="13">B32/C32*H32</f>
        <v>117.88732394366198</v>
      </c>
      <c r="H32" s="6">
        <f t="shared" ref="H31:H36" si="14">(2*E32)/(1+B32/C32)</f>
        <v>152.11267605633805</v>
      </c>
      <c r="I32" s="39"/>
      <c r="J32" s="34">
        <f>H32/G32</f>
        <v>1.2903225806451613</v>
      </c>
      <c r="K32" s="24">
        <v>210.83</v>
      </c>
      <c r="L32" s="24">
        <v>108.72</v>
      </c>
      <c r="M32" s="25">
        <v>6.54</v>
      </c>
    </row>
    <row r="33" spans="1:13" x14ac:dyDescent="0.25">
      <c r="A33" s="4"/>
      <c r="B33" s="5">
        <v>32</v>
      </c>
      <c r="C33" s="5">
        <v>39</v>
      </c>
      <c r="D33" s="5">
        <f t="shared" si="10"/>
        <v>1.21875</v>
      </c>
      <c r="E33" s="5">
        <f t="shared" si="11"/>
        <v>135</v>
      </c>
      <c r="F33" s="5">
        <f t="shared" si="12"/>
        <v>11.946901640411889</v>
      </c>
      <c r="G33" s="5">
        <f t="shared" si="13"/>
        <v>121.69014084507042</v>
      </c>
      <c r="H33" s="6">
        <f t="shared" si="14"/>
        <v>148.30985915492957</v>
      </c>
      <c r="I33" s="39"/>
      <c r="J33" s="34">
        <f>H33/G33</f>
        <v>1.21875</v>
      </c>
      <c r="K33" s="24">
        <v>209.97</v>
      </c>
      <c r="L33" s="24">
        <v>108.84</v>
      </c>
      <c r="M33" s="25">
        <v>6.57</v>
      </c>
    </row>
    <row r="34" spans="1:13" x14ac:dyDescent="0.25">
      <c r="A34" s="4"/>
      <c r="B34" s="5">
        <v>33</v>
      </c>
      <c r="C34" s="5">
        <v>38</v>
      </c>
      <c r="D34" s="5">
        <f t="shared" si="10"/>
        <v>1.1515151515151516</v>
      </c>
      <c r="E34" s="5">
        <f t="shared" si="11"/>
        <v>135</v>
      </c>
      <c r="F34" s="5">
        <f t="shared" si="12"/>
        <v>11.946901640411889</v>
      </c>
      <c r="G34" s="5">
        <f t="shared" si="13"/>
        <v>125.49295774647888</v>
      </c>
      <c r="H34" s="6">
        <f t="shared" si="14"/>
        <v>144.50704225352112</v>
      </c>
      <c r="I34" s="39"/>
      <c r="J34" s="34">
        <f>H34/G34</f>
        <v>1.1515151515151514</v>
      </c>
      <c r="K34" s="24">
        <v>211.97</v>
      </c>
      <c r="L34" s="24">
        <v>108.9</v>
      </c>
      <c r="M34" s="25">
        <v>6.61</v>
      </c>
    </row>
    <row r="35" spans="1:13" x14ac:dyDescent="0.25">
      <c r="A35" s="4"/>
      <c r="B35" s="5">
        <v>30</v>
      </c>
      <c r="C35" s="5">
        <v>41</v>
      </c>
      <c r="D35" s="5">
        <f t="shared" si="10"/>
        <v>1.3666666666666667</v>
      </c>
      <c r="E35" s="5">
        <f t="shared" si="11"/>
        <v>135</v>
      </c>
      <c r="F35" s="5">
        <f t="shared" si="12"/>
        <v>11.946901640411889</v>
      </c>
      <c r="G35" s="5">
        <f t="shared" si="13"/>
        <v>114.08450704225353</v>
      </c>
      <c r="H35" s="6">
        <f t="shared" si="14"/>
        <v>155.91549295774649</v>
      </c>
      <c r="I35" s="39"/>
      <c r="J35" s="34">
        <f>H35/G35</f>
        <v>1.3666666666666667</v>
      </c>
      <c r="K35" s="24">
        <v>211.85</v>
      </c>
      <c r="L35" s="24">
        <v>108.74</v>
      </c>
      <c r="M35" s="25">
        <v>6.52</v>
      </c>
    </row>
    <row r="36" spans="1:13" x14ac:dyDescent="0.25">
      <c r="A36" s="7"/>
      <c r="B36" s="8">
        <v>29</v>
      </c>
      <c r="C36" s="8">
        <v>42</v>
      </c>
      <c r="D36" s="8">
        <f t="shared" si="10"/>
        <v>1.4482758620689655</v>
      </c>
      <c r="E36" s="8">
        <f t="shared" si="11"/>
        <v>135</v>
      </c>
      <c r="F36" s="8">
        <f t="shared" si="12"/>
        <v>11.946901640411889</v>
      </c>
      <c r="G36" s="8">
        <f t="shared" si="13"/>
        <v>110.28169014084507</v>
      </c>
      <c r="H36" s="9">
        <f t="shared" si="14"/>
        <v>159.71830985915494</v>
      </c>
      <c r="I36" s="39"/>
      <c r="J36" s="35">
        <f>H36/G36</f>
        <v>1.4482758620689655</v>
      </c>
      <c r="K36" s="26">
        <v>209.63</v>
      </c>
      <c r="L36" s="27">
        <v>108.85</v>
      </c>
      <c r="M36" s="28">
        <v>6.5</v>
      </c>
    </row>
    <row r="38" spans="1:13" x14ac:dyDescent="0.25">
      <c r="A38" s="50" t="s">
        <v>36</v>
      </c>
      <c r="B38" s="51"/>
      <c r="C38" s="51"/>
      <c r="D38" s="51"/>
      <c r="E38" s="51"/>
      <c r="F38" s="51"/>
      <c r="G38" s="51"/>
      <c r="H38" s="52"/>
      <c r="I38" s="38"/>
      <c r="J38" s="41" t="s">
        <v>36</v>
      </c>
      <c r="K38" s="42"/>
      <c r="L38" s="42"/>
      <c r="M38" s="43"/>
    </row>
    <row r="39" spans="1:13" x14ac:dyDescent="0.25">
      <c r="A39" s="13"/>
      <c r="B39" s="14"/>
      <c r="C39" s="14"/>
      <c r="D39" s="14"/>
      <c r="E39" s="45"/>
      <c r="F39" s="45"/>
      <c r="G39" s="45"/>
      <c r="H39" s="46"/>
      <c r="I39" s="38"/>
      <c r="J39" s="44" t="s">
        <v>52</v>
      </c>
      <c r="K39" s="45"/>
      <c r="L39" s="45"/>
      <c r="M39" s="46"/>
    </row>
    <row r="40" spans="1:13" x14ac:dyDescent="0.25">
      <c r="A40" s="15" t="s">
        <v>33</v>
      </c>
      <c r="B40" s="16" t="s">
        <v>29</v>
      </c>
      <c r="C40" s="16" t="s">
        <v>30</v>
      </c>
      <c r="D40" s="16" t="s">
        <v>31</v>
      </c>
      <c r="E40" s="16" t="s">
        <v>41</v>
      </c>
      <c r="F40" s="16" t="s">
        <v>46</v>
      </c>
      <c r="G40" s="16" t="s">
        <v>39</v>
      </c>
      <c r="H40" s="17" t="s">
        <v>40</v>
      </c>
      <c r="I40" s="38"/>
      <c r="J40" s="32" t="s">
        <v>31</v>
      </c>
      <c r="K40" s="16" t="s">
        <v>47</v>
      </c>
      <c r="L40" s="16" t="s">
        <v>48</v>
      </c>
      <c r="M40" s="17" t="s">
        <v>49</v>
      </c>
    </row>
    <row r="41" spans="1:13" x14ac:dyDescent="0.25">
      <c r="A41" s="4"/>
      <c r="B41" s="5"/>
      <c r="C41" s="5"/>
      <c r="D41" s="5"/>
      <c r="E41" s="5"/>
      <c r="F41" s="5"/>
      <c r="G41" s="5"/>
      <c r="H41" s="6"/>
      <c r="I41" s="39"/>
      <c r="J41" s="33"/>
      <c r="K41" s="22"/>
      <c r="L41" s="22"/>
      <c r="M41" s="23"/>
    </row>
    <row r="42" spans="1:13" x14ac:dyDescent="0.25">
      <c r="A42" s="4" t="s">
        <v>42</v>
      </c>
      <c r="B42" s="5">
        <v>41</v>
      </c>
      <c r="C42" s="5">
        <v>37</v>
      </c>
      <c r="D42" s="5">
        <f t="shared" ref="D41:D46" si="15">C42/B42</f>
        <v>0.90243902439024393</v>
      </c>
      <c r="E42" s="5">
        <f t="shared" ref="E41:E46" si="16">$E$3</f>
        <v>135</v>
      </c>
      <c r="F42" s="5">
        <f t="shared" ref="F41:F46" si="17">PI()*G42/B42</f>
        <v>10.874743800887748</v>
      </c>
      <c r="G42" s="5">
        <f t="shared" ref="G41:G46" si="18">B42/C42*H42</f>
        <v>141.92307692307693</v>
      </c>
      <c r="H42" s="6">
        <f t="shared" ref="H41:H46" si="19">(2*E42)/(1+B42/C42)</f>
        <v>128.07692307692309</v>
      </c>
      <c r="I42" s="39"/>
      <c r="J42" s="34">
        <f>H42/G42</f>
        <v>0.90243902439024393</v>
      </c>
      <c r="K42" s="29">
        <v>209.63</v>
      </c>
      <c r="L42" s="24">
        <v>108.85</v>
      </c>
      <c r="M42" s="30">
        <v>6.5</v>
      </c>
    </row>
    <row r="43" spans="1:13" x14ac:dyDescent="0.25">
      <c r="A43" s="4"/>
      <c r="B43" s="5">
        <v>40</v>
      </c>
      <c r="C43" s="5">
        <v>38</v>
      </c>
      <c r="D43" s="5">
        <f t="shared" si="15"/>
        <v>0.95</v>
      </c>
      <c r="E43" s="5">
        <f t="shared" si="16"/>
        <v>135</v>
      </c>
      <c r="F43" s="5">
        <f t="shared" si="17"/>
        <v>10.874743800887746</v>
      </c>
      <c r="G43" s="5">
        <f t="shared" si="18"/>
        <v>138.46153846153845</v>
      </c>
      <c r="H43" s="6">
        <f t="shared" si="19"/>
        <v>131.53846153846155</v>
      </c>
      <c r="I43" s="39"/>
      <c r="J43" s="34">
        <f>H43/G43</f>
        <v>0.95000000000000018</v>
      </c>
      <c r="K43" s="24">
        <v>210.6</v>
      </c>
      <c r="L43" s="24">
        <v>108.65</v>
      </c>
      <c r="M43" s="30">
        <v>6.5</v>
      </c>
    </row>
    <row r="44" spans="1:13" x14ac:dyDescent="0.25">
      <c r="A44" s="4"/>
      <c r="B44" s="5">
        <v>39</v>
      </c>
      <c r="C44" s="5">
        <v>39</v>
      </c>
      <c r="D44" s="5">
        <f t="shared" si="15"/>
        <v>1</v>
      </c>
      <c r="E44" s="5">
        <f t="shared" si="16"/>
        <v>135</v>
      </c>
      <c r="F44" s="5">
        <f t="shared" si="17"/>
        <v>10.874743800887744</v>
      </c>
      <c r="G44" s="5">
        <f t="shared" si="18"/>
        <v>135</v>
      </c>
      <c r="H44" s="6">
        <f t="shared" si="19"/>
        <v>135</v>
      </c>
      <c r="I44" s="39"/>
      <c r="J44" s="34">
        <f>H44/G44</f>
        <v>1</v>
      </c>
      <c r="K44" s="24">
        <v>211.6</v>
      </c>
      <c r="L44" s="24">
        <v>108.6</v>
      </c>
      <c r="M44" s="30">
        <v>6.5</v>
      </c>
    </row>
    <row r="45" spans="1:13" x14ac:dyDescent="0.25">
      <c r="A45" s="4"/>
      <c r="B45" s="5">
        <v>42</v>
      </c>
      <c r="C45" s="5">
        <v>36</v>
      </c>
      <c r="D45" s="5">
        <f t="shared" si="15"/>
        <v>0.8571428571428571</v>
      </c>
      <c r="E45" s="5">
        <f t="shared" si="16"/>
        <v>135</v>
      </c>
      <c r="F45" s="5">
        <f t="shared" si="17"/>
        <v>10.874743800887746</v>
      </c>
      <c r="G45" s="5">
        <f t="shared" si="18"/>
        <v>145.38461538461539</v>
      </c>
      <c r="H45" s="6">
        <f t="shared" si="19"/>
        <v>124.6153846153846</v>
      </c>
      <c r="I45" s="39"/>
      <c r="J45" s="34">
        <f>H45/G45</f>
        <v>0.85714285714285698</v>
      </c>
      <c r="K45" s="24">
        <v>210.34</v>
      </c>
      <c r="L45" s="24">
        <v>109.45</v>
      </c>
      <c r="M45" s="30">
        <v>6.5</v>
      </c>
    </row>
    <row r="46" spans="1:13" x14ac:dyDescent="0.25">
      <c r="A46" s="7"/>
      <c r="B46" s="8">
        <v>43</v>
      </c>
      <c r="C46" s="8">
        <v>35</v>
      </c>
      <c r="D46" s="8">
        <f t="shared" si="15"/>
        <v>0.81395348837209303</v>
      </c>
      <c r="E46" s="8">
        <f t="shared" si="16"/>
        <v>135</v>
      </c>
      <c r="F46" s="8">
        <f t="shared" si="17"/>
        <v>10.874743800887744</v>
      </c>
      <c r="G46" s="8">
        <f t="shared" si="18"/>
        <v>148.84615384615384</v>
      </c>
      <c r="H46" s="9">
        <f t="shared" si="19"/>
        <v>121.15384615384615</v>
      </c>
      <c r="I46" s="39"/>
      <c r="J46" s="35">
        <f>H46/G46</f>
        <v>0.81395348837209303</v>
      </c>
      <c r="K46" s="27">
        <v>211.12</v>
      </c>
      <c r="L46" s="27">
        <v>110.67</v>
      </c>
      <c r="M46" s="28">
        <v>6.5</v>
      </c>
    </row>
    <row r="48" spans="1:13" x14ac:dyDescent="0.25">
      <c r="A48" s="50" t="s">
        <v>37</v>
      </c>
      <c r="B48" s="51"/>
      <c r="C48" s="51"/>
      <c r="D48" s="51"/>
      <c r="E48" s="51"/>
      <c r="F48" s="51"/>
      <c r="G48" s="51"/>
      <c r="H48" s="52"/>
      <c r="I48" s="38"/>
      <c r="J48" s="41" t="s">
        <v>37</v>
      </c>
      <c r="K48" s="42"/>
      <c r="L48" s="42"/>
      <c r="M48" s="43"/>
    </row>
    <row r="49" spans="1:13" x14ac:dyDescent="0.25">
      <c r="A49" s="13"/>
      <c r="B49" s="14"/>
      <c r="C49" s="14"/>
      <c r="D49" s="14"/>
      <c r="E49" s="45"/>
      <c r="F49" s="45"/>
      <c r="G49" s="45"/>
      <c r="H49" s="46"/>
      <c r="I49" s="38"/>
      <c r="J49" s="44" t="s">
        <v>53</v>
      </c>
      <c r="K49" s="45"/>
      <c r="L49" s="45"/>
      <c r="M49" s="46"/>
    </row>
    <row r="50" spans="1:13" x14ac:dyDescent="0.25">
      <c r="A50" s="15" t="s">
        <v>33</v>
      </c>
      <c r="B50" s="16" t="s">
        <v>29</v>
      </c>
      <c r="C50" s="16" t="s">
        <v>30</v>
      </c>
      <c r="D50" s="16" t="s">
        <v>31</v>
      </c>
      <c r="E50" s="16" t="s">
        <v>41</v>
      </c>
      <c r="F50" s="16" t="s">
        <v>46</v>
      </c>
      <c r="G50" s="16" t="s">
        <v>39</v>
      </c>
      <c r="H50" s="16" t="s">
        <v>40</v>
      </c>
      <c r="I50" s="38"/>
      <c r="J50" s="32" t="s">
        <v>31</v>
      </c>
      <c r="K50" s="16" t="s">
        <v>47</v>
      </c>
      <c r="L50" s="16" t="s">
        <v>48</v>
      </c>
      <c r="M50" s="17" t="s">
        <v>49</v>
      </c>
    </row>
    <row r="51" spans="1:13" x14ac:dyDescent="0.25">
      <c r="A51" s="53"/>
      <c r="B51" s="54"/>
      <c r="C51" s="54"/>
      <c r="D51" s="54"/>
      <c r="E51" s="54"/>
      <c r="F51" s="54"/>
      <c r="G51" s="54"/>
      <c r="H51" s="55"/>
      <c r="I51" s="39"/>
      <c r="J51" s="33"/>
      <c r="K51" s="22"/>
      <c r="L51" s="22"/>
      <c r="M51" s="23"/>
    </row>
    <row r="52" spans="1:13" x14ac:dyDescent="0.25">
      <c r="A52" s="4" t="s">
        <v>42</v>
      </c>
      <c r="B52" s="5">
        <v>41</v>
      </c>
      <c r="C52" s="5">
        <v>29</v>
      </c>
      <c r="D52" s="5">
        <f t="shared" ref="D51:D56" si="20">C52/B52</f>
        <v>0.70731707317073167</v>
      </c>
      <c r="E52" s="5">
        <f t="shared" ref="E51:E56" si="21">$E$3</f>
        <v>135</v>
      </c>
      <c r="F52" s="5">
        <f t="shared" ref="F51:F56" si="22">PI()*G52/B52</f>
        <v>12.117571663846345</v>
      </c>
      <c r="G52" s="5">
        <f t="shared" ref="G51:G56" si="23">B52/C52*H52</f>
        <v>158.14285714285714</v>
      </c>
      <c r="H52" s="6">
        <f t="shared" ref="H51:H56" si="24">(2*E52)/(1+B52/C52)</f>
        <v>111.85714285714286</v>
      </c>
      <c r="I52" s="39"/>
      <c r="J52" s="34">
        <f>H52/G52</f>
        <v>0.70731707317073178</v>
      </c>
      <c r="K52" s="29">
        <v>209.63200000000001</v>
      </c>
      <c r="L52" s="29">
        <v>108.85</v>
      </c>
      <c r="M52" s="30">
        <v>6.5</v>
      </c>
    </row>
    <row r="53" spans="1:13" x14ac:dyDescent="0.25">
      <c r="A53" s="4"/>
      <c r="B53" s="5">
        <v>40</v>
      </c>
      <c r="C53" s="5">
        <v>30</v>
      </c>
      <c r="D53" s="5">
        <f t="shared" si="20"/>
        <v>0.75</v>
      </c>
      <c r="E53" s="5">
        <f t="shared" si="21"/>
        <v>135</v>
      </c>
      <c r="F53" s="5">
        <f t="shared" si="22"/>
        <v>12.117571663846345</v>
      </c>
      <c r="G53" s="5">
        <f t="shared" si="23"/>
        <v>154.28571428571428</v>
      </c>
      <c r="H53" s="6">
        <f t="shared" si="24"/>
        <v>115.71428571428572</v>
      </c>
      <c r="I53" s="39"/>
      <c r="J53" s="34">
        <f>H53/G53</f>
        <v>0.75000000000000011</v>
      </c>
      <c r="K53" s="29">
        <v>209.63200000000001</v>
      </c>
      <c r="L53" s="24">
        <v>125.6</v>
      </c>
      <c r="M53" s="30">
        <v>6.5</v>
      </c>
    </row>
    <row r="54" spans="1:13" x14ac:dyDescent="0.25">
      <c r="A54" s="4"/>
      <c r="B54" s="5">
        <v>39</v>
      </c>
      <c r="C54" s="5">
        <v>31</v>
      </c>
      <c r="D54" s="5">
        <f t="shared" si="20"/>
        <v>0.79487179487179482</v>
      </c>
      <c r="E54" s="5">
        <f t="shared" si="21"/>
        <v>135</v>
      </c>
      <c r="F54" s="5">
        <f t="shared" si="22"/>
        <v>12.117571663846347</v>
      </c>
      <c r="G54" s="5">
        <f t="shared" si="23"/>
        <v>150.42857142857144</v>
      </c>
      <c r="H54" s="6">
        <f t="shared" si="24"/>
        <v>119.57142857142858</v>
      </c>
      <c r="I54" s="39"/>
      <c r="J54" s="34">
        <f>H54/G54</f>
        <v>0.79487179487179482</v>
      </c>
      <c r="K54" s="29">
        <v>209.63200000000001</v>
      </c>
      <c r="L54" s="24">
        <v>122.49</v>
      </c>
      <c r="M54" s="30">
        <v>6.5</v>
      </c>
    </row>
    <row r="55" spans="1:13" x14ac:dyDescent="0.25">
      <c r="A55" s="4"/>
      <c r="B55" s="5">
        <v>42</v>
      </c>
      <c r="C55" s="5">
        <v>28</v>
      </c>
      <c r="D55" s="5">
        <f t="shared" si="20"/>
        <v>0.66666666666666663</v>
      </c>
      <c r="E55" s="5">
        <f t="shared" si="21"/>
        <v>135</v>
      </c>
      <c r="F55" s="5">
        <f t="shared" si="22"/>
        <v>12.117571663846345</v>
      </c>
      <c r="G55" s="5">
        <f t="shared" si="23"/>
        <v>162</v>
      </c>
      <c r="H55" s="6">
        <f t="shared" si="24"/>
        <v>108</v>
      </c>
      <c r="I55" s="39"/>
      <c r="J55" s="34">
        <f>H55/G55</f>
        <v>0.66666666666666663</v>
      </c>
      <c r="K55" s="29">
        <v>209.63200000000001</v>
      </c>
      <c r="L55" s="24">
        <v>114.86</v>
      </c>
      <c r="M55" s="30">
        <v>6.5</v>
      </c>
    </row>
    <row r="56" spans="1:13" x14ac:dyDescent="0.25">
      <c r="A56" s="7"/>
      <c r="B56" s="8">
        <v>43</v>
      </c>
      <c r="C56" s="8">
        <v>27</v>
      </c>
      <c r="D56" s="8">
        <f t="shared" si="20"/>
        <v>0.62790697674418605</v>
      </c>
      <c r="E56" s="8">
        <f t="shared" si="21"/>
        <v>135</v>
      </c>
      <c r="F56" s="8">
        <f t="shared" si="22"/>
        <v>12.117571663846347</v>
      </c>
      <c r="G56" s="8">
        <f t="shared" si="23"/>
        <v>165.85714285714286</v>
      </c>
      <c r="H56" s="9">
        <f t="shared" si="24"/>
        <v>104.14285714285714</v>
      </c>
      <c r="I56" s="39"/>
      <c r="J56" s="35">
        <f>H56/G56</f>
        <v>0.62790697674418605</v>
      </c>
      <c r="K56" s="26">
        <v>209.63200000000001</v>
      </c>
      <c r="L56" s="27">
        <v>123.05</v>
      </c>
      <c r="M56" s="28">
        <v>6.5</v>
      </c>
    </row>
    <row r="58" spans="1:13" x14ac:dyDescent="0.25">
      <c r="A58" s="50" t="s">
        <v>38</v>
      </c>
      <c r="B58" s="51"/>
      <c r="C58" s="51"/>
      <c r="D58" s="51"/>
      <c r="E58" s="51"/>
      <c r="F58" s="51"/>
      <c r="G58" s="51"/>
      <c r="H58" s="52"/>
      <c r="I58" s="38"/>
      <c r="J58" s="41" t="s">
        <v>38</v>
      </c>
      <c r="K58" s="42"/>
      <c r="L58" s="42"/>
      <c r="M58" s="43"/>
    </row>
    <row r="59" spans="1:13" x14ac:dyDescent="0.25">
      <c r="A59" s="13"/>
      <c r="B59" s="14"/>
      <c r="C59" s="14"/>
      <c r="D59" s="14"/>
      <c r="E59" s="45"/>
      <c r="F59" s="45"/>
      <c r="G59" s="45"/>
      <c r="H59" s="46"/>
      <c r="I59" s="38"/>
      <c r="J59" s="44" t="s">
        <v>54</v>
      </c>
      <c r="K59" s="45"/>
      <c r="L59" s="45"/>
      <c r="M59" s="46"/>
    </row>
    <row r="60" spans="1:13" x14ac:dyDescent="0.25">
      <c r="A60" s="15" t="s">
        <v>33</v>
      </c>
      <c r="B60" s="16" t="s">
        <v>29</v>
      </c>
      <c r="C60" s="16" t="s">
        <v>30</v>
      </c>
      <c r="D60" s="16" t="s">
        <v>31</v>
      </c>
      <c r="E60" s="16" t="s">
        <v>41</v>
      </c>
      <c r="F60" s="16" t="s">
        <v>46</v>
      </c>
      <c r="G60" s="16" t="s">
        <v>39</v>
      </c>
      <c r="H60" s="16" t="s">
        <v>40</v>
      </c>
      <c r="I60" s="38"/>
      <c r="J60" s="32" t="s">
        <v>31</v>
      </c>
      <c r="K60" s="16" t="s">
        <v>47</v>
      </c>
      <c r="L60" s="16" t="s">
        <v>48</v>
      </c>
      <c r="M60" s="17" t="s">
        <v>49</v>
      </c>
    </row>
    <row r="61" spans="1:13" x14ac:dyDescent="0.25">
      <c r="A61" s="53"/>
      <c r="B61" s="54"/>
      <c r="C61" s="54"/>
      <c r="D61" s="54"/>
      <c r="E61" s="54"/>
      <c r="F61" s="54"/>
      <c r="G61" s="54"/>
      <c r="H61" s="55"/>
      <c r="I61" s="39"/>
      <c r="J61" s="33"/>
      <c r="K61" s="22"/>
      <c r="L61" s="22"/>
      <c r="M61" s="23"/>
    </row>
    <row r="62" spans="1:13" x14ac:dyDescent="0.25">
      <c r="A62" s="4" t="s">
        <v>42</v>
      </c>
      <c r="B62" s="5">
        <v>47</v>
      </c>
      <c r="C62" s="5">
        <v>30</v>
      </c>
      <c r="D62" s="5">
        <f t="shared" ref="D61:D66" si="25">C62/B62</f>
        <v>0.63829787234042556</v>
      </c>
      <c r="E62" s="5">
        <f t="shared" ref="E61:E66" si="26">$E$3</f>
        <v>135</v>
      </c>
      <c r="F62" s="5">
        <f t="shared" ref="F61:F66" si="27">PI()*G62/B62</f>
        <v>11.015974239860315</v>
      </c>
      <c r="G62" s="5">
        <f t="shared" ref="G61:G66" si="28">B62/C62*H62</f>
        <v>164.80519480519482</v>
      </c>
      <c r="H62" s="6">
        <f t="shared" ref="H61:H66" si="29">(2*E62)/(1+B62/C62)</f>
        <v>105.1948051948052</v>
      </c>
      <c r="I62" s="39"/>
      <c r="J62" s="34">
        <f>H62/G62</f>
        <v>0.63829787234042556</v>
      </c>
      <c r="K62" s="29">
        <v>209.63200000000001</v>
      </c>
      <c r="L62" s="29">
        <v>108.85</v>
      </c>
      <c r="M62" s="30">
        <v>6.5</v>
      </c>
    </row>
    <row r="63" spans="1:13" x14ac:dyDescent="0.25">
      <c r="A63" s="4"/>
      <c r="B63" s="5">
        <v>48</v>
      </c>
      <c r="C63" s="5">
        <v>29</v>
      </c>
      <c r="D63" s="5">
        <f t="shared" si="25"/>
        <v>0.60416666666666663</v>
      </c>
      <c r="E63" s="5">
        <f t="shared" si="26"/>
        <v>135</v>
      </c>
      <c r="F63" s="5">
        <f t="shared" si="27"/>
        <v>11.015974239860315</v>
      </c>
      <c r="G63" s="5">
        <f t="shared" si="28"/>
        <v>168.31168831168833</v>
      </c>
      <c r="H63" s="6">
        <f t="shared" si="29"/>
        <v>101.6883116883117</v>
      </c>
      <c r="I63" s="39"/>
      <c r="J63" s="34">
        <f>H63/G63</f>
        <v>0.60416666666666663</v>
      </c>
      <c r="K63" s="29">
        <v>209.63200000000001</v>
      </c>
      <c r="L63" s="29">
        <v>108.85</v>
      </c>
      <c r="M63" s="30">
        <v>6.5</v>
      </c>
    </row>
    <row r="64" spans="1:13" x14ac:dyDescent="0.25">
      <c r="A64" s="4"/>
      <c r="B64" s="5">
        <v>49</v>
      </c>
      <c r="C64" s="5">
        <v>28</v>
      </c>
      <c r="D64" s="5">
        <f t="shared" si="25"/>
        <v>0.5714285714285714</v>
      </c>
      <c r="E64" s="5">
        <f t="shared" si="26"/>
        <v>135</v>
      </c>
      <c r="F64" s="5">
        <f t="shared" si="27"/>
        <v>11.015974239860315</v>
      </c>
      <c r="G64" s="5">
        <f t="shared" si="28"/>
        <v>171.81818181818181</v>
      </c>
      <c r="H64" s="6">
        <f t="shared" si="29"/>
        <v>98.181818181818187</v>
      </c>
      <c r="I64" s="39"/>
      <c r="J64" s="34">
        <f>H64/G64</f>
        <v>0.57142857142857151</v>
      </c>
      <c r="K64" s="29">
        <v>209.63200000000001</v>
      </c>
      <c r="L64" s="29">
        <v>108.85</v>
      </c>
      <c r="M64" s="30">
        <v>6.5</v>
      </c>
    </row>
    <row r="65" spans="1:13" x14ac:dyDescent="0.25">
      <c r="A65" s="4"/>
      <c r="B65" s="5">
        <v>46</v>
      </c>
      <c r="C65" s="5">
        <v>31</v>
      </c>
      <c r="D65" s="5">
        <f t="shared" si="25"/>
        <v>0.67391304347826086</v>
      </c>
      <c r="E65" s="5">
        <f t="shared" si="26"/>
        <v>135</v>
      </c>
      <c r="F65" s="5">
        <f t="shared" si="27"/>
        <v>11.015974239860313</v>
      </c>
      <c r="G65" s="5">
        <f t="shared" si="28"/>
        <v>161.2987012987013</v>
      </c>
      <c r="H65" s="6">
        <f t="shared" si="29"/>
        <v>108.7012987012987</v>
      </c>
      <c r="I65" s="39"/>
      <c r="J65" s="34">
        <f>H65/G65</f>
        <v>0.67391304347826086</v>
      </c>
      <c r="K65" s="29">
        <v>209.63200000000001</v>
      </c>
      <c r="L65" s="29">
        <v>108.85</v>
      </c>
      <c r="M65" s="30">
        <v>6.5</v>
      </c>
    </row>
    <row r="66" spans="1:13" x14ac:dyDescent="0.25">
      <c r="A66" s="7"/>
      <c r="B66" s="8">
        <v>45</v>
      </c>
      <c r="C66" s="8">
        <v>32</v>
      </c>
      <c r="D66" s="8">
        <f t="shared" si="25"/>
        <v>0.71111111111111114</v>
      </c>
      <c r="E66" s="8">
        <f t="shared" si="26"/>
        <v>135</v>
      </c>
      <c r="F66" s="8">
        <f t="shared" si="27"/>
        <v>11.015974239860313</v>
      </c>
      <c r="G66" s="8">
        <f t="shared" si="28"/>
        <v>157.79220779220779</v>
      </c>
      <c r="H66" s="9">
        <f t="shared" si="29"/>
        <v>112.20779220779221</v>
      </c>
      <c r="I66" s="39"/>
      <c r="J66" s="35">
        <f>H66/G66</f>
        <v>0.71111111111111114</v>
      </c>
      <c r="K66" s="26">
        <v>209.63200000000001</v>
      </c>
      <c r="L66" s="26">
        <v>108.85</v>
      </c>
      <c r="M66" s="28">
        <v>6.5</v>
      </c>
    </row>
  </sheetData>
  <mergeCells count="23">
    <mergeCell ref="J8:M8"/>
    <mergeCell ref="J18:M18"/>
    <mergeCell ref="J19:M19"/>
    <mergeCell ref="E59:H59"/>
    <mergeCell ref="A8:H8"/>
    <mergeCell ref="A18:H18"/>
    <mergeCell ref="E19:H19"/>
    <mergeCell ref="A28:H28"/>
    <mergeCell ref="E29:H29"/>
    <mergeCell ref="A48:H48"/>
    <mergeCell ref="A38:H38"/>
    <mergeCell ref="E39:H39"/>
    <mergeCell ref="E49:H49"/>
    <mergeCell ref="A58:H58"/>
    <mergeCell ref="E9:H9"/>
    <mergeCell ref="J59:M59"/>
    <mergeCell ref="J28:M28"/>
    <mergeCell ref="J38:M38"/>
    <mergeCell ref="J48:M48"/>
    <mergeCell ref="J58:M58"/>
    <mergeCell ref="J29:M29"/>
    <mergeCell ref="J39:M39"/>
    <mergeCell ref="J49:M49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Resultados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MARTINEZ-RODRIGUEZ Juan</dc:creator>
  <cp:lastModifiedBy>Juanchi</cp:lastModifiedBy>
  <dcterms:created xsi:type="dcterms:W3CDTF">2016-05-17T05:14:12Z</dcterms:created>
  <dcterms:modified xsi:type="dcterms:W3CDTF">2016-09-06T17:52:56Z</dcterms:modified>
</cp:coreProperties>
</file>