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anwararos/Desktop/"/>
    </mc:Choice>
  </mc:AlternateContent>
  <xr:revisionPtr revIDLastSave="0" documentId="13_ncr:1_{809D98DC-8A0E-854E-8302-F1AE6A66A7D5}" xr6:coauthVersionLast="45" xr6:coauthVersionMax="45" xr10:uidLastSave="{00000000-0000-0000-0000-000000000000}"/>
  <bookViews>
    <workbookView xWindow="0" yWindow="0" windowWidth="25600" windowHeight="16000" tabRatio="500" xr2:uid="{00000000-000D-0000-FFFF-FFFF00000000}"/>
  </bookViews>
  <sheets>
    <sheet name="GENERAL" sheetId="1" r:id="rId1"/>
  </sheets>
  <definedNames>
    <definedName name="_xlnm._FilterDatabase" localSheetId="0" hidden="1">GENERAL!$A$11:$C$23</definedName>
    <definedName name="_xlnm.Print_Area" localSheetId="0">GENERAL!$A$1:$H$36</definedName>
  </definedNames>
  <calcPr calcId="191029" iterate="1" iterateCount="650" iterateDelta="1.0000000000000001E-5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3" i="1" l="1"/>
  <c r="B14" i="1" l="1"/>
  <c r="B28" i="1" l="1"/>
  <c r="B26" i="1"/>
  <c r="B16" i="1" l="1"/>
  <c r="B27" i="1"/>
  <c r="B19" i="1" l="1"/>
  <c r="B21" i="1"/>
  <c r="B23" i="1"/>
  <c r="F14" i="1"/>
  <c r="B17" i="1"/>
  <c r="F17" i="1"/>
  <c r="F21" i="1"/>
  <c r="F24" i="1"/>
  <c r="F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8" authorId="0" shapeId="0" xr:uid="{0D87E65D-CDFB-1742-A240-9C4B2D096DF9}">
      <text>
        <r>
          <rPr>
            <b/>
            <sz val="10"/>
            <color rgb="FF000000"/>
            <rFont val="Tahoma"/>
            <family val="2"/>
          </rPr>
          <t>Es necesario dar una altura entre 1,5 y 3 m para el depósito nodriza.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9" authorId="0" shapeId="0" xr:uid="{7300D469-530B-244E-A37D-465A3A3AC399}">
      <text>
        <r>
          <rPr>
            <b/>
            <sz val="10"/>
            <color rgb="FF000000"/>
            <rFont val="Tahoma"/>
            <family val="2"/>
          </rPr>
          <t>El valor de altura del sumidero se autocompleta con la altura del depósito nodriza.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12" authorId="0" shapeId="0" xr:uid="{423F22D7-7F3A-C543-9CFB-4AA6240CBFBF}">
      <text>
        <r>
          <rPr>
            <b/>
            <sz val="10"/>
            <color rgb="FF000000"/>
            <rFont val="Tahoma"/>
            <family val="2"/>
          </rPr>
          <t>Cambia el diámetro interior del conducto simplemente introduciendo el nuevo diámetro.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6" authorId="0" shapeId="0" xr:uid="{5642089F-75C2-5444-93AC-9F6C222B2B9A}">
      <text>
        <r>
          <rPr>
            <sz val="10"/>
            <color rgb="FF000000"/>
            <rFont val="Tahoma"/>
            <family val="2"/>
          </rPr>
          <t xml:space="preserve">Presión en la entrada al modelo.
</t>
        </r>
      </text>
    </comment>
    <comment ref="B29" authorId="0" shapeId="0" xr:uid="{9742C0FD-ACFC-E748-9FA6-527F84495D10}">
      <text>
        <r>
          <rPr>
            <b/>
            <sz val="10"/>
            <color rgb="FF000000"/>
            <rFont val="Tahoma"/>
            <family val="2"/>
          </rPr>
          <t>Se puede variar la temperatura, densidad y viscosidad en la lista desplegable.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<sst xmlns="http://schemas.openxmlformats.org/spreadsheetml/2006/main" count="62" uniqueCount="46">
  <si>
    <t>Instalación FONTAN</t>
  </si>
  <si>
    <t>[m]</t>
  </si>
  <si>
    <t>Conductos</t>
  </si>
  <si>
    <t>[mm]</t>
  </si>
  <si>
    <t>Diámetro</t>
  </si>
  <si>
    <t>Longitud Impulsión</t>
  </si>
  <si>
    <t>Longitud Retorno</t>
  </si>
  <si>
    <t>-</t>
  </si>
  <si>
    <t>Volumen depositos</t>
  </si>
  <si>
    <t>Deposito Descarga</t>
  </si>
  <si>
    <t>[l]</t>
  </si>
  <si>
    <t>Fluido</t>
  </si>
  <si>
    <t>Densidad</t>
  </si>
  <si>
    <t>Temperatura</t>
  </si>
  <si>
    <t>Viscosidad Cinématica</t>
  </si>
  <si>
    <t>[l/min]</t>
  </si>
  <si>
    <t>[W]</t>
  </si>
  <si>
    <t>CAUDAL POR MODELO</t>
  </si>
  <si>
    <t>[Pa]</t>
  </si>
  <si>
    <t>Longitud entre depositos</t>
  </si>
  <si>
    <t xml:space="preserve">Nodriza </t>
  </si>
  <si>
    <t>Caudal Max.</t>
  </si>
  <si>
    <t>Potencia Max.</t>
  </si>
  <si>
    <t>Altura Max.</t>
  </si>
  <si>
    <t>Volumen Conducto Impulsión</t>
  </si>
  <si>
    <t>Volumen Conducto Retorno</t>
  </si>
  <si>
    <t>Volumen Conducto entre Depositos</t>
  </si>
  <si>
    <r>
      <t xml:space="preserve">PRESIÓN EN MODELO </t>
    </r>
    <r>
      <rPr>
        <b/>
        <sz val="10"/>
        <color theme="1"/>
        <rFont val="Calibri (Cuerpo)"/>
      </rPr>
      <t>[manométrica]</t>
    </r>
  </si>
  <si>
    <t>[℃]</t>
  </si>
  <si>
    <t>Viscosidad Dinámica</t>
  </si>
  <si>
    <t>[Pa·s]</t>
  </si>
  <si>
    <t xml:space="preserve">Rugosidad </t>
  </si>
  <si>
    <t>VELOCIDAD POR MODELO</t>
  </si>
  <si>
    <t>[m/s]</t>
  </si>
  <si>
    <t>NÚMERO DE REYNOLDS</t>
  </si>
  <si>
    <t>Rugosidad Relativa</t>
  </si>
  <si>
    <t>COEF. FRICCIÓN</t>
  </si>
  <si>
    <t>Sección</t>
  </si>
  <si>
    <t>Depositos Superiores</t>
  </si>
  <si>
    <r>
      <t>[m</t>
    </r>
    <r>
      <rPr>
        <vertAlign val="superscript"/>
        <sz val="12"/>
        <color theme="1"/>
        <rFont val="Calibri (Cuerpo)"/>
      </rPr>
      <t>2</t>
    </r>
    <r>
      <rPr>
        <sz val="12"/>
        <color theme="1"/>
        <rFont val="Calibri"/>
        <family val="2"/>
        <scheme val="minor"/>
      </rPr>
      <t>/s]</t>
    </r>
  </si>
  <si>
    <r>
      <t>[kg/m</t>
    </r>
    <r>
      <rPr>
        <vertAlign val="superscript"/>
        <sz val="12"/>
        <color theme="1"/>
        <rFont val="Calibri (Cuerpo)"/>
      </rPr>
      <t>3</t>
    </r>
    <r>
      <rPr>
        <sz val="12"/>
        <color theme="1"/>
        <rFont val="Calibri"/>
        <family val="2"/>
        <scheme val="minor"/>
      </rPr>
      <t>]</t>
    </r>
  </si>
  <si>
    <r>
      <t>[mm</t>
    </r>
    <r>
      <rPr>
        <vertAlign val="superscript"/>
        <sz val="12"/>
        <color theme="1"/>
        <rFont val="Calibri (Cuerpo)"/>
      </rPr>
      <t>2</t>
    </r>
    <r>
      <rPr>
        <sz val="12"/>
        <color theme="1"/>
        <rFont val="Calibri"/>
        <family val="2"/>
        <scheme val="minor"/>
      </rPr>
      <t>]</t>
    </r>
  </si>
  <si>
    <t xml:space="preserve">Sumidero </t>
  </si>
  <si>
    <t>Coeficiente Fricción</t>
  </si>
  <si>
    <r>
      <rPr>
        <b/>
        <sz val="13"/>
        <color theme="1"/>
        <rFont val="Calibri (Cuerpo)"/>
      </rPr>
      <t xml:space="preserve">Altura depositos </t>
    </r>
    <r>
      <rPr>
        <sz val="8"/>
        <color theme="1"/>
        <rFont val="Calibri (Cuerpo)"/>
      </rPr>
      <t>(respecto el inicio del perfil)</t>
    </r>
  </si>
  <si>
    <r>
      <rPr>
        <b/>
        <sz val="13"/>
        <rFont val="Calibri (Cuerpo)"/>
      </rPr>
      <t>Bomba Hidráulica</t>
    </r>
    <r>
      <rPr>
        <b/>
        <sz val="12"/>
        <rFont val="Calibri"/>
        <family val="2"/>
        <scheme val="minor"/>
      </rPr>
      <t xml:space="preserve"> </t>
    </r>
    <r>
      <rPr>
        <sz val="9"/>
        <rFont val="Calibri (Cuerpo)"/>
      </rPr>
      <t>[IWAKI MD-100R]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</si>
</sst>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6" formatCode="_-* #,##0.000_-;\-* #,##0.000_-;_-* &quot;-&quot;??_-;_-@_-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 (Cuerpo)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Calibri (Cuerpo)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vertAlign val="superscript"/>
      <sz val="12"/>
      <color theme="1"/>
      <name val="Calibri (Cuerpo)"/>
    </font>
    <font>
      <sz val="8"/>
      <color theme="1"/>
      <name val="Calibri (Cuerpo)"/>
    </font>
    <font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 (Cuerpo)"/>
    </font>
    <font>
      <b/>
      <sz val="12"/>
      <color theme="1"/>
      <name val="Calibri (Cuerpo)"/>
    </font>
    <font>
      <b/>
      <sz val="13"/>
      <name val="Calibri (Cuerpo)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2" borderId="0" xfId="0" applyFill="1" applyAlignment="1">
      <alignment horizontal="right"/>
    </xf>
    <xf numFmtId="0" fontId="0" fillId="2" borderId="0" xfId="0" applyFill="1"/>
    <xf numFmtId="0" fontId="0" fillId="2" borderId="0" xfId="0" applyFont="1" applyFill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1" fontId="2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43" fontId="0" fillId="0" borderId="0" xfId="3" applyFont="1"/>
    <xf numFmtId="164" fontId="2" fillId="0" borderId="3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166" fontId="0" fillId="0" borderId="0" xfId="3" applyNumberFormat="1" applyFont="1"/>
    <xf numFmtId="2" fontId="16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17" fillId="0" borderId="4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12" fillId="0" borderId="0" xfId="0" applyFont="1"/>
    <xf numFmtId="0" fontId="12" fillId="0" borderId="0" xfId="0" applyFont="1" applyFill="1" applyAlignment="1">
      <alignment horizontal="left"/>
    </xf>
    <xf numFmtId="0" fontId="19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11" fontId="0" fillId="0" borderId="0" xfId="3" applyNumberFormat="1" applyFont="1" applyAlignment="1">
      <alignment horizontal="center"/>
    </xf>
    <xf numFmtId="0" fontId="0" fillId="0" borderId="0" xfId="3" applyNumberFormat="1" applyFont="1"/>
    <xf numFmtId="2" fontId="0" fillId="0" borderId="0" xfId="3" applyNumberFormat="1" applyFont="1"/>
    <xf numFmtId="2" fontId="0" fillId="0" borderId="0" xfId="0" applyNumberFormat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4">
    <cellStyle name="Hipervínculo" xfId="1" builtinId="8" hidden="1"/>
    <cellStyle name="Hipervínculo visitado" xfId="2" builtinId="9" hidden="1"/>
    <cellStyle name="Millares" xfId="3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M50"/>
  <sheetViews>
    <sheetView tabSelected="1" zoomScale="75" zoomScaleNormal="67" workbookViewId="0">
      <selection activeCell="G32" sqref="G32"/>
    </sheetView>
  </sheetViews>
  <sheetFormatPr baseColWidth="10" defaultRowHeight="16" x14ac:dyDescent="0.2"/>
  <cols>
    <col min="1" max="1" width="34.1640625" customWidth="1"/>
    <col min="2" max="2" width="12.6640625" bestFit="1" customWidth="1"/>
    <col min="5" max="5" width="10.33203125" customWidth="1"/>
    <col min="6" max="6" width="12.5" customWidth="1"/>
    <col min="7" max="7" width="18.83203125" customWidth="1"/>
    <col min="8" max="8" width="14.33203125" customWidth="1"/>
    <col min="9" max="9" width="13" customWidth="1"/>
    <col min="11" max="11" width="12.33203125" customWidth="1"/>
    <col min="12" max="12" width="11.6640625" bestFit="1" customWidth="1"/>
    <col min="13" max="13" width="13.6640625" bestFit="1" customWidth="1"/>
  </cols>
  <sheetData>
    <row r="1" spans="1:11" ht="26" x14ac:dyDescent="0.3">
      <c r="A1" s="14" t="s">
        <v>0</v>
      </c>
    </row>
    <row r="3" spans="1:11" ht="18" thickBot="1" x14ac:dyDescent="0.25">
      <c r="A3" s="25" t="s">
        <v>8</v>
      </c>
    </row>
    <row r="4" spans="1:11" x14ac:dyDescent="0.2">
      <c r="A4" s="4" t="s">
        <v>38</v>
      </c>
      <c r="B4" s="6">
        <v>1</v>
      </c>
      <c r="C4" s="3" t="s">
        <v>10</v>
      </c>
    </row>
    <row r="5" spans="1:11" ht="17" thickBot="1" x14ac:dyDescent="0.25">
      <c r="A5" s="4" t="s">
        <v>9</v>
      </c>
      <c r="B5" s="5">
        <v>3</v>
      </c>
      <c r="C5" s="3" t="s">
        <v>10</v>
      </c>
    </row>
    <row r="6" spans="1:11" x14ac:dyDescent="0.2">
      <c r="A6" s="1"/>
    </row>
    <row r="7" spans="1:11" ht="18" thickBot="1" x14ac:dyDescent="0.25">
      <c r="A7" s="27" t="s">
        <v>44</v>
      </c>
    </row>
    <row r="8" spans="1:11" x14ac:dyDescent="0.2">
      <c r="A8" s="2" t="s">
        <v>20</v>
      </c>
      <c r="B8" s="6">
        <v>3</v>
      </c>
      <c r="C8" s="3" t="s">
        <v>1</v>
      </c>
    </row>
    <row r="9" spans="1:11" ht="17" thickBot="1" x14ac:dyDescent="0.25">
      <c r="A9" s="2" t="s">
        <v>42</v>
      </c>
      <c r="B9" s="15">
        <f>ABS(B8-3)</f>
        <v>0</v>
      </c>
      <c r="C9" s="3" t="s">
        <v>1</v>
      </c>
    </row>
    <row r="11" spans="1:11" ht="18" thickBot="1" x14ac:dyDescent="0.25">
      <c r="A11" s="25" t="s">
        <v>2</v>
      </c>
    </row>
    <row r="12" spans="1:11" x14ac:dyDescent="0.2">
      <c r="A12" s="2" t="s">
        <v>4</v>
      </c>
      <c r="B12" s="6">
        <v>19</v>
      </c>
      <c r="C12" s="3" t="s">
        <v>3</v>
      </c>
    </row>
    <row r="13" spans="1:11" ht="17" thickBot="1" x14ac:dyDescent="0.25">
      <c r="A13" s="2" t="s">
        <v>4</v>
      </c>
      <c r="B13" s="9">
        <f>B12/1000</f>
        <v>1.9E-2</v>
      </c>
      <c r="C13" s="3" t="s">
        <v>1</v>
      </c>
      <c r="F13" s="34" t="s">
        <v>17</v>
      </c>
      <c r="G13" s="34"/>
    </row>
    <row r="14" spans="1:11" ht="16" customHeight="1" thickBot="1" x14ac:dyDescent="0.25">
      <c r="A14" s="2" t="s">
        <v>37</v>
      </c>
      <c r="B14" s="10">
        <f>B12^2*PI()/4</f>
        <v>283.5287369864788</v>
      </c>
      <c r="C14" s="3" t="s">
        <v>41</v>
      </c>
      <c r="F14" s="22">
        <f ca="1">SQRT(ABS(B8-B9)*PI()^2*9.8*B13^5/(8*(B17*B22+5*9.8*B13)))*60000</f>
        <v>16.002298820663295</v>
      </c>
      <c r="G14" s="24" t="s">
        <v>15</v>
      </c>
      <c r="J14" s="16"/>
      <c r="K14" s="28"/>
    </row>
    <row r="15" spans="1:11" x14ac:dyDescent="0.2">
      <c r="A15" s="2" t="s">
        <v>31</v>
      </c>
      <c r="B15" s="9">
        <v>1.5E-3</v>
      </c>
      <c r="C15" s="3" t="s">
        <v>3</v>
      </c>
      <c r="J15" s="16"/>
      <c r="K15" s="28"/>
    </row>
    <row r="16" spans="1:11" ht="17" thickBot="1" x14ac:dyDescent="0.25">
      <c r="A16" s="2" t="s">
        <v>35</v>
      </c>
      <c r="B16" s="9">
        <f>B15/B12</f>
        <v>7.8947368421052633E-5</v>
      </c>
      <c r="C16" s="3" t="s">
        <v>7</v>
      </c>
      <c r="F16" s="35" t="s">
        <v>27</v>
      </c>
      <c r="G16" s="35"/>
      <c r="J16" s="16"/>
      <c r="K16" s="28"/>
    </row>
    <row r="17" spans="1:13" ht="18" thickBot="1" x14ac:dyDescent="0.25">
      <c r="A17" s="2" t="s">
        <v>43</v>
      </c>
      <c r="B17" s="13">
        <f ca="1">IFERROR(F27,0.1)</f>
        <v>3.3159144505620998E-2</v>
      </c>
      <c r="C17" s="3" t="s">
        <v>7</v>
      </c>
      <c r="F17" s="18">
        <f ca="1">B26*9.8*(1.5+ABS(B8-B9)-4*(F14/60000)^2)</f>
        <v>51155.996765506323</v>
      </c>
      <c r="G17" s="23" t="s">
        <v>18</v>
      </c>
      <c r="J17" s="16"/>
      <c r="K17" s="28"/>
      <c r="M17" s="12"/>
    </row>
    <row r="18" spans="1:13" x14ac:dyDescent="0.2">
      <c r="A18" s="2" t="s">
        <v>5</v>
      </c>
      <c r="B18" s="9">
        <v>12</v>
      </c>
      <c r="C18" s="3" t="s">
        <v>1</v>
      </c>
      <c r="J18" s="16"/>
      <c r="K18" s="28"/>
      <c r="M18" s="12"/>
    </row>
    <row r="19" spans="1:13" x14ac:dyDescent="0.2">
      <c r="A19" s="2" t="s">
        <v>24</v>
      </c>
      <c r="B19" s="10">
        <f>PI()/4*B18*B12^2/1000</f>
        <v>3.4023448438377457</v>
      </c>
      <c r="C19" s="3" t="s">
        <v>10</v>
      </c>
      <c r="J19" s="16"/>
      <c r="K19" s="28"/>
      <c r="L19" s="29"/>
      <c r="M19" s="30"/>
    </row>
    <row r="20" spans="1:13" ht="17" thickBot="1" x14ac:dyDescent="0.25">
      <c r="A20" s="2" t="s">
        <v>6</v>
      </c>
      <c r="B20" s="9">
        <v>10</v>
      </c>
      <c r="C20" s="3" t="s">
        <v>1</v>
      </c>
      <c r="F20" s="34" t="s">
        <v>32</v>
      </c>
      <c r="G20" s="34"/>
      <c r="J20" s="16"/>
      <c r="K20" s="33"/>
      <c r="L20" s="33"/>
      <c r="M20" s="31"/>
    </row>
    <row r="21" spans="1:13" ht="17" thickBot="1" x14ac:dyDescent="0.25">
      <c r="A21" s="2" t="s">
        <v>25</v>
      </c>
      <c r="B21" s="10">
        <f>PI()/4*B20*B12^2/1000</f>
        <v>2.8352873698647882</v>
      </c>
      <c r="C21" s="3" t="s">
        <v>10</v>
      </c>
      <c r="F21" s="21">
        <f ca="1">ABS((F14/60000)/(B14/1000^2))</f>
        <v>0.94066295776257458</v>
      </c>
      <c r="G21" s="23" t="s">
        <v>33</v>
      </c>
      <c r="J21" s="16"/>
      <c r="K21" s="33"/>
      <c r="L21" s="33"/>
      <c r="M21" s="32"/>
    </row>
    <row r="22" spans="1:13" x14ac:dyDescent="0.2">
      <c r="A22" s="2" t="s">
        <v>19</v>
      </c>
      <c r="B22" s="9">
        <v>10</v>
      </c>
      <c r="C22" s="3" t="s">
        <v>1</v>
      </c>
      <c r="J22" s="16"/>
      <c r="K22" s="33"/>
      <c r="L22" s="33"/>
      <c r="M22" s="32"/>
    </row>
    <row r="23" spans="1:13" ht="17" thickBot="1" x14ac:dyDescent="0.25">
      <c r="A23" s="2" t="s">
        <v>26</v>
      </c>
      <c r="B23" s="11">
        <f>PI()/4*B22*B12^2/1000</f>
        <v>2.8352873698647882</v>
      </c>
      <c r="C23" s="3" t="s">
        <v>10</v>
      </c>
      <c r="F23" s="35" t="s">
        <v>34</v>
      </c>
      <c r="G23" s="35"/>
      <c r="J23" s="16"/>
      <c r="K23" s="33"/>
      <c r="L23" s="33"/>
      <c r="M23" s="32"/>
    </row>
    <row r="24" spans="1:13" ht="17" thickBot="1" x14ac:dyDescent="0.25">
      <c r="F24" s="20">
        <f ca="1">(F21*B13)/B28</f>
        <v>1930.085982450207</v>
      </c>
      <c r="G24" s="23" t="s">
        <v>7</v>
      </c>
      <c r="J24" s="16"/>
      <c r="K24" s="33"/>
      <c r="L24" s="33"/>
      <c r="M24" s="32"/>
    </row>
    <row r="25" spans="1:13" ht="18" thickBot="1" x14ac:dyDescent="0.25">
      <c r="A25" s="26" t="s">
        <v>11</v>
      </c>
      <c r="J25" s="16"/>
      <c r="K25" s="33"/>
      <c r="L25" s="33"/>
      <c r="M25" s="32"/>
    </row>
    <row r="26" spans="1:13" ht="20" thickBot="1" x14ac:dyDescent="0.25">
      <c r="A26" s="2" t="s">
        <v>12</v>
      </c>
      <c r="B26" s="6">
        <f>IF(B29=20,1160,IF(B29=25,1158,1156))</f>
        <v>1160</v>
      </c>
      <c r="C26" s="3" t="s">
        <v>40</v>
      </c>
      <c r="F26" s="35" t="s">
        <v>36</v>
      </c>
      <c r="G26" s="35"/>
      <c r="J26" s="16"/>
      <c r="K26" s="33"/>
      <c r="L26" s="33"/>
      <c r="M26" s="32"/>
    </row>
    <row r="27" spans="1:13" ht="17" thickBot="1" x14ac:dyDescent="0.25">
      <c r="A27" s="2" t="s">
        <v>29</v>
      </c>
      <c r="B27" s="7">
        <f>B26*B28</f>
        <v>1.0741599999999999E-2</v>
      </c>
      <c r="C27" s="3" t="s">
        <v>30</v>
      </c>
      <c r="F27" s="19">
        <f ca="1">64/F24</f>
        <v>3.3159144505444896E-2</v>
      </c>
      <c r="G27" s="23" t="s">
        <v>7</v>
      </c>
      <c r="J27" s="16"/>
      <c r="K27" s="33"/>
      <c r="L27" s="33"/>
      <c r="M27" s="32"/>
    </row>
    <row r="28" spans="1:13" ht="19" x14ac:dyDescent="0.2">
      <c r="A28" s="2" t="s">
        <v>14</v>
      </c>
      <c r="B28" s="7">
        <f>IF(B29=20,0.00000926,IF(B29=25,0.00000834,0.00000741))</f>
        <v>9.2599999999999994E-6</v>
      </c>
      <c r="C28" s="3" t="s">
        <v>39</v>
      </c>
      <c r="J28" s="16"/>
      <c r="K28" s="33"/>
      <c r="L28" s="33"/>
      <c r="M28" s="32"/>
    </row>
    <row r="29" spans="1:13" ht="17" thickBot="1" x14ac:dyDescent="0.25">
      <c r="A29" s="2" t="s">
        <v>13</v>
      </c>
      <c r="B29" s="5">
        <v>20</v>
      </c>
      <c r="C29" s="3" t="s">
        <v>28</v>
      </c>
      <c r="J29" s="16"/>
      <c r="K29" s="33"/>
      <c r="L29" s="33"/>
      <c r="M29" s="32"/>
    </row>
    <row r="30" spans="1:13" x14ac:dyDescent="0.2">
      <c r="J30" s="16"/>
      <c r="K30" s="33"/>
      <c r="L30" s="33"/>
      <c r="M30" s="32"/>
    </row>
    <row r="31" spans="1:13" ht="18" thickBot="1" x14ac:dyDescent="0.25">
      <c r="A31" s="8" t="s">
        <v>45</v>
      </c>
      <c r="F31" s="12"/>
      <c r="J31" s="16"/>
      <c r="K31" s="33"/>
      <c r="L31" s="33"/>
      <c r="M31" s="32"/>
    </row>
    <row r="32" spans="1:13" x14ac:dyDescent="0.2">
      <c r="A32" s="2" t="s">
        <v>21</v>
      </c>
      <c r="B32" s="6">
        <v>120</v>
      </c>
      <c r="C32" s="3" t="s">
        <v>15</v>
      </c>
      <c r="F32" s="12"/>
      <c r="J32" s="16"/>
      <c r="K32" s="33"/>
      <c r="L32" s="33"/>
      <c r="M32" s="32"/>
    </row>
    <row r="33" spans="1:13" x14ac:dyDescent="0.2">
      <c r="A33" s="2" t="s">
        <v>22</v>
      </c>
      <c r="B33" s="9">
        <v>245</v>
      </c>
      <c r="C33" s="3" t="s">
        <v>16</v>
      </c>
      <c r="F33" s="12"/>
      <c r="J33" s="16"/>
      <c r="K33" s="33"/>
      <c r="L33" s="33"/>
      <c r="M33" s="32"/>
    </row>
    <row r="34" spans="1:13" ht="17" thickBot="1" x14ac:dyDescent="0.25">
      <c r="A34" s="2" t="s">
        <v>23</v>
      </c>
      <c r="B34" s="5">
        <v>8.6</v>
      </c>
      <c r="C34" s="3" t="s">
        <v>1</v>
      </c>
      <c r="F34" s="12"/>
      <c r="J34" s="16"/>
      <c r="K34" s="33"/>
      <c r="L34" s="33"/>
      <c r="M34" s="32"/>
    </row>
    <row r="35" spans="1:13" x14ac:dyDescent="0.2">
      <c r="F35" s="12"/>
      <c r="J35" s="16"/>
      <c r="K35" s="33"/>
      <c r="L35" s="33"/>
      <c r="M35" s="32"/>
    </row>
    <row r="36" spans="1:13" x14ac:dyDescent="0.2">
      <c r="F36" s="12"/>
      <c r="J36" s="16"/>
      <c r="K36" s="33"/>
      <c r="L36" s="33"/>
      <c r="M36" s="32"/>
    </row>
    <row r="37" spans="1:13" x14ac:dyDescent="0.2">
      <c r="F37" s="12"/>
      <c r="J37" s="16"/>
      <c r="K37" s="33"/>
      <c r="L37" s="33"/>
      <c r="M37" s="32"/>
    </row>
    <row r="38" spans="1:13" x14ac:dyDescent="0.2">
      <c r="F38" s="12"/>
      <c r="J38" s="16"/>
      <c r="K38" s="33"/>
      <c r="L38" s="33"/>
      <c r="M38" s="32"/>
    </row>
    <row r="39" spans="1:13" x14ac:dyDescent="0.2">
      <c r="F39" s="17"/>
      <c r="J39" s="16"/>
      <c r="K39" s="33"/>
      <c r="L39" s="33"/>
      <c r="M39" s="32"/>
    </row>
    <row r="40" spans="1:13" x14ac:dyDescent="0.2">
      <c r="F40" s="17"/>
      <c r="J40" s="16"/>
      <c r="K40" s="33"/>
      <c r="L40" s="33"/>
      <c r="M40" s="32"/>
    </row>
    <row r="41" spans="1:13" x14ac:dyDescent="0.2">
      <c r="F41" s="17"/>
      <c r="J41" s="16"/>
      <c r="K41" s="33"/>
      <c r="L41" s="33"/>
      <c r="M41" s="32"/>
    </row>
    <row r="42" spans="1:13" x14ac:dyDescent="0.2">
      <c r="F42" s="17"/>
      <c r="J42" s="16"/>
      <c r="K42" s="33"/>
      <c r="L42" s="33"/>
      <c r="M42" s="32"/>
    </row>
    <row r="43" spans="1:13" x14ac:dyDescent="0.2">
      <c r="F43" s="17"/>
      <c r="J43" s="16"/>
      <c r="K43" s="33"/>
      <c r="L43" s="33"/>
      <c r="M43" s="32"/>
    </row>
    <row r="44" spans="1:13" x14ac:dyDescent="0.2">
      <c r="F44" s="17"/>
      <c r="J44" s="16"/>
      <c r="K44" s="33"/>
      <c r="L44" s="33"/>
      <c r="M44" s="32"/>
    </row>
    <row r="45" spans="1:13" x14ac:dyDescent="0.2">
      <c r="F45" s="17"/>
      <c r="K45" s="33"/>
      <c r="L45" s="33"/>
      <c r="M45" s="32"/>
    </row>
    <row r="46" spans="1:13" x14ac:dyDescent="0.2">
      <c r="F46" s="12"/>
      <c r="K46" s="33"/>
      <c r="L46" s="33"/>
      <c r="M46" s="32"/>
    </row>
    <row r="47" spans="1:13" x14ac:dyDescent="0.2">
      <c r="G47" s="16"/>
      <c r="K47" s="33"/>
      <c r="L47" s="33"/>
      <c r="M47" s="32"/>
    </row>
    <row r="48" spans="1:13" x14ac:dyDescent="0.2">
      <c r="K48" s="33"/>
      <c r="L48" s="33"/>
      <c r="M48" s="32"/>
    </row>
    <row r="49" spans="11:13" x14ac:dyDescent="0.2">
      <c r="K49" s="33"/>
      <c r="L49" s="33"/>
      <c r="M49" s="32"/>
    </row>
    <row r="50" spans="11:13" x14ac:dyDescent="0.2">
      <c r="K50" s="33"/>
      <c r="L50" s="33"/>
      <c r="M50" s="32"/>
    </row>
  </sheetData>
  <dataConsolidate/>
  <mergeCells count="5">
    <mergeCell ref="F13:G13"/>
    <mergeCell ref="F16:G16"/>
    <mergeCell ref="F20:G20"/>
    <mergeCell ref="F23:G23"/>
    <mergeCell ref="F26:G26"/>
  </mergeCells>
  <phoneticPr fontId="9" type="noConversion"/>
  <dataValidations count="15">
    <dataValidation type="decimal" allowBlank="1" showInputMessage="1" showErrorMessage="1" errorTitle="Error al introducir el valor." error="El valor de la altura debe estar comprendida entre 1,5 y 3 m." sqref="B8" xr:uid="{59FCE6E5-3CAF-D147-81F1-0B74A4FBCE3E}">
      <formula1>1.5</formula1>
      <formula2>3</formula2>
    </dataValidation>
    <dataValidation type="decimal" allowBlank="1" showInputMessage="1" showErrorMessage="1" errorTitle="Error al introducir el valor." error="El valor de la altura debe estar comprendida entre 2 y 4,5m." sqref="B10" xr:uid="{A4CB702D-8D07-7249-86E6-434850673062}">
      <formula1>2</formula1>
      <formula2>4.5</formula2>
    </dataValidation>
    <dataValidation type="whole" operator="greaterThan" allowBlank="1" showInputMessage="1" showErrorMessage="1" errorTitle="Error al introducir el valor." error="El valor del volumen debe ser positivo." sqref="B4:B5" xr:uid="{B3EEE6F1-40F5-8943-8FE3-8174404FFFF3}">
      <formula1>0</formula1>
    </dataValidation>
    <dataValidation type="whole" operator="greaterThan" allowBlank="1" showInputMessage="1" showErrorMessage="1" errorTitle="Error al introducir el valor." error="El valor del diámetro debe ser positivo." sqref="B12" xr:uid="{883754DA-B792-F643-B0FF-9B70734DF9D6}">
      <formula1>0</formula1>
    </dataValidation>
    <dataValidation type="decimal" operator="greaterThan" allowBlank="1" showInputMessage="1" showErrorMessage="1" errorTitle="Error al introducir el valor." error="El valor de la rugosidad debe ser positivo." sqref="B15" xr:uid="{3FE9CB59-5120-8246-B0DB-112A88E32B29}">
      <formula1>0</formula1>
    </dataValidation>
    <dataValidation type="decimal" operator="greaterThan" allowBlank="1" showInputMessage="1" showErrorMessage="1" errorTitle="Error al introducir el valor." error="El valor de la longitud de conducto debe ser positiva." sqref="B18 B20 B22" xr:uid="{97229FBA-41F5-D847-98B5-3CAA043366A5}">
      <formula1>0</formula1>
    </dataValidation>
    <dataValidation type="whole" operator="greaterThan" allowBlank="1" showInputMessage="1" showErrorMessage="1" errorTitle="Error al introducir el valor." error="El valor de la densidad del fluido debe ser positiva." sqref="B26" xr:uid="{AECF43A8-5F93-904C-ACA6-7B63A4C47F73}">
      <formula1>0</formula1>
    </dataValidation>
    <dataValidation allowBlank="1" showInputMessage="1" showErrorMessage="1" errorTitle="Error al introducir el valor." error="El valor de la viscosidad cinématica debe ser positivo." sqref="B28" xr:uid="{B2416679-6A86-EA4F-BE9E-81A31C4D9F86}"/>
    <dataValidation type="list" allowBlank="1" showInputMessage="1" showErrorMessage="1" sqref="B29" xr:uid="{B1F0D1A4-DE08-C540-9950-ECBF38F4BF04}">
      <formula1>"20 , 25 , 30"</formula1>
    </dataValidation>
    <dataValidation type="decimal" operator="greaterThan" allowBlank="1" showInputMessage="1" showErrorMessage="1" errorTitle="Error al introducir el valor." error="El valor introducido de caudal debe ser positivo." sqref="B32" xr:uid="{ADE0D602-F732-F449-949C-5CC617B0FF1C}">
      <formula1>0</formula1>
    </dataValidation>
    <dataValidation type="decimal" operator="greaterThan" allowBlank="1" showInputMessage="1" showErrorMessage="1" errorTitle="Error al introducir el valor." error="El valor introducido de potencia debe ser positivo." sqref="B33" xr:uid="{739E7E52-D160-F443-800B-044CC121BDDB}">
      <formula1>0</formula1>
    </dataValidation>
    <dataValidation type="decimal" operator="greaterThan" allowBlank="1" showInputMessage="1" showErrorMessage="1" errorTitle="Error al introducir el valor." error="El valor introducido de altura debe ser positivo." sqref="B34" xr:uid="{C15DE590-BB6A-4F49-A0EB-964773091EBD}">
      <formula1>0</formula1>
    </dataValidation>
    <dataValidation type="decimal" operator="greaterThan" allowBlank="1" showInputMessage="1" showErrorMessage="1" errorTitle="Error al introducir el valor." error="El valor de la sección debe ser positivo." sqref="B14" xr:uid="{5DD6805E-E80D-0947-878A-66D026647FE6}">
      <formula1>0</formula1>
    </dataValidation>
    <dataValidation operator="greaterThan" allowBlank="1" showInputMessage="1" showErrorMessage="1" sqref="B13" xr:uid="{D6373FD9-9641-E549-8CAD-85CB257FD6CF}"/>
    <dataValidation type="decimal" allowBlank="1" showInputMessage="1" showErrorMessage="1" errorTitle="Error al introducir el valor." error="El valor de la altura debe estar comprendida entre 0 y 1,5 m." sqref="B9" xr:uid="{FBE0E44E-A009-D141-850F-5CF3C1CB83EC}">
      <formula1>0</formula1>
      <formula2>1.5</formula2>
    </dataValidation>
  </dataValidations>
  <pageMargins left="0.7" right="0.7" top="0.75" bottom="0.75" header="0.3" footer="0.3"/>
  <pageSetup paperSize="9" scale="84"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GENERAL</vt:lpstr>
      <vt:lpstr>GENERAL!Área_de_impresión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Microsoft Office User</cp:lastModifiedBy>
  <cp:lastPrinted>2020-10-30T16:49:14Z</cp:lastPrinted>
  <dcterms:created xsi:type="dcterms:W3CDTF">2020-03-09T18:05:59Z</dcterms:created>
  <dcterms:modified xsi:type="dcterms:W3CDTF">2020-11-09T23:11:13Z</dcterms:modified>
</cp:coreProperties>
</file>