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l="1"/>
  <c r="C23" i="1" l="1"/>
  <c r="F19" i="1"/>
  <c r="D3" i="1"/>
  <c r="C3" i="1" l="1"/>
  <c r="D16" i="1"/>
  <c r="D19" i="1" s="1"/>
  <c r="E16" i="1"/>
  <c r="F16" i="1"/>
  <c r="G16" i="1"/>
  <c r="H16" i="1"/>
  <c r="H19" i="1" s="1"/>
  <c r="I16" i="1"/>
  <c r="J16" i="1"/>
  <c r="K16" i="1"/>
  <c r="K19" i="1" s="1"/>
  <c r="L16" i="1"/>
  <c r="M16" i="1"/>
  <c r="M19" i="1" s="1"/>
  <c r="N16" i="1"/>
  <c r="C16" i="1"/>
  <c r="I17" i="1"/>
  <c r="H17" i="1"/>
  <c r="G17" i="1"/>
  <c r="E17" i="1"/>
  <c r="K17" i="1" s="1"/>
  <c r="D17" i="1"/>
  <c r="M17" i="1" s="1"/>
  <c r="C17" i="1"/>
  <c r="N17" i="1" s="1"/>
  <c r="D23" i="1"/>
  <c r="D25" i="1" s="1"/>
  <c r="E23" i="1"/>
  <c r="E25" i="1" s="1"/>
  <c r="F23" i="1"/>
  <c r="F25" i="1" s="1"/>
  <c r="G23" i="1"/>
  <c r="G25" i="1" s="1"/>
  <c r="H23" i="1"/>
  <c r="H25" i="1" s="1"/>
  <c r="I23" i="1"/>
  <c r="I25" i="1" s="1"/>
  <c r="J23" i="1"/>
  <c r="J25" i="1" s="1"/>
  <c r="K23" i="1"/>
  <c r="K25" i="1" s="1"/>
  <c r="L23" i="1"/>
  <c r="L25" i="1" s="1"/>
  <c r="M23" i="1"/>
  <c r="M25" i="1" s="1"/>
  <c r="N23" i="1"/>
  <c r="N25" i="1" s="1"/>
  <c r="C25" i="1"/>
  <c r="C5" i="1" l="1"/>
  <c r="N19" i="1"/>
  <c r="N13" i="1" s="1"/>
  <c r="E3" i="1"/>
  <c r="F3" i="1" s="1"/>
  <c r="I6" i="1"/>
  <c r="M6" i="1"/>
  <c r="Q6" i="1"/>
  <c r="U6" i="1"/>
  <c r="Y6" i="1"/>
  <c r="AC6" i="1"/>
  <c r="AG6" i="1"/>
  <c r="AK6" i="1"/>
  <c r="AO6" i="1"/>
  <c r="AS6" i="1"/>
  <c r="AW6" i="1"/>
  <c r="H6" i="1"/>
  <c r="O6" i="1"/>
  <c r="S6" i="1"/>
  <c r="AE6" i="1"/>
  <c r="AM6" i="1"/>
  <c r="AU6" i="1"/>
  <c r="L6" i="1"/>
  <c r="P6" i="1"/>
  <c r="T6" i="1"/>
  <c r="X6" i="1"/>
  <c r="AF6" i="1"/>
  <c r="AJ6" i="1"/>
  <c r="AR6" i="1"/>
  <c r="J6" i="1"/>
  <c r="N6" i="1"/>
  <c r="R6" i="1"/>
  <c r="V6" i="1"/>
  <c r="Z6" i="1"/>
  <c r="AD6" i="1"/>
  <c r="AH6" i="1"/>
  <c r="AL6" i="1"/>
  <c r="AP6" i="1"/>
  <c r="AT6" i="1"/>
  <c r="AX6" i="1"/>
  <c r="K6" i="1"/>
  <c r="W6" i="1"/>
  <c r="AA6" i="1"/>
  <c r="AI6" i="1"/>
  <c r="AQ6" i="1"/>
  <c r="AB6" i="1"/>
  <c r="AN6" i="1"/>
  <c r="AV6" i="1"/>
  <c r="C19" i="1"/>
  <c r="K13" i="1"/>
  <c r="G19" i="1"/>
  <c r="G13" i="1" s="1"/>
  <c r="I19" i="1"/>
  <c r="I13" i="1" s="1"/>
  <c r="E19" i="1"/>
  <c r="E13" i="1" s="1"/>
  <c r="L17" i="1"/>
  <c r="L19" i="1" s="1"/>
  <c r="L13" i="1" s="1"/>
  <c r="H13" i="1"/>
  <c r="D13" i="1"/>
  <c r="J19" i="1"/>
  <c r="J13" i="1" s="1"/>
  <c r="M13" i="1"/>
  <c r="F17" i="1"/>
  <c r="J17" i="1" s="1"/>
  <c r="F13" i="1" l="1"/>
  <c r="D5" i="1"/>
  <c r="C13" i="1"/>
  <c r="K7" i="1" l="1"/>
  <c r="O7" i="1"/>
  <c r="S7" i="1"/>
  <c r="W7" i="1"/>
  <c r="AA7" i="1"/>
  <c r="AE7" i="1"/>
  <c r="AI7" i="1"/>
  <c r="AM7" i="1"/>
  <c r="AQ7" i="1"/>
  <c r="AU7" i="1"/>
  <c r="M7" i="1"/>
  <c r="U7" i="1"/>
  <c r="AC7" i="1"/>
  <c r="AK7" i="1"/>
  <c r="AS7" i="1"/>
  <c r="E5" i="1"/>
  <c r="F5" i="1" s="1"/>
  <c r="J7" i="1"/>
  <c r="R7" i="1"/>
  <c r="Z7" i="1"/>
  <c r="AH7" i="1"/>
  <c r="AP7" i="1"/>
  <c r="AX7" i="1"/>
  <c r="L7" i="1"/>
  <c r="P7" i="1"/>
  <c r="T7" i="1"/>
  <c r="X7" i="1"/>
  <c r="AB7" i="1"/>
  <c r="AF7" i="1"/>
  <c r="AJ7" i="1"/>
  <c r="AN7" i="1"/>
  <c r="AR7" i="1"/>
  <c r="AV7" i="1"/>
  <c r="H7" i="1"/>
  <c r="I7" i="1"/>
  <c r="Q7" i="1"/>
  <c r="Y7" i="1"/>
  <c r="AG7" i="1"/>
  <c r="AO7" i="1"/>
  <c r="AW7" i="1"/>
  <c r="N7" i="1"/>
  <c r="V7" i="1"/>
  <c r="AD7" i="1"/>
  <c r="AL7" i="1"/>
  <c r="AT7" i="1"/>
</calcChain>
</file>

<file path=xl/sharedStrings.xml><?xml version="1.0" encoding="utf-8"?>
<sst xmlns="http://schemas.openxmlformats.org/spreadsheetml/2006/main" count="79" uniqueCount="65">
  <si>
    <t>SIN SISTEMA</t>
  </si>
  <si>
    <t>CON SISTEMA</t>
  </si>
  <si>
    <t>Inversion</t>
  </si>
  <si>
    <t>Coste kWh</t>
  </si>
  <si>
    <t>Consumo aparato</t>
  </si>
  <si>
    <t>wh</t>
  </si>
  <si>
    <t>Años amortiz</t>
  </si>
  <si>
    <t xml:space="preserve">enero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</si>
  <si>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</si>
  <si>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</si>
  <si>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</si>
  <si>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</si>
  <si>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</si>
  <si>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</si>
  <si>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</si>
  <si>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</si>
  <si>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</si>
  <si>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</si>
  <si>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</si>
  <si>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Gasto energético anual kWh</t>
  </si>
  <si>
    <t>Hora</t>
  </si>
  <si>
    <t>Tarifa General 2.0A</t>
  </si>
  <si>
    <t>Discriminación 2.0DHA</t>
  </si>
  <si>
    <t>00-01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</si>
  <si>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</si>
  <si>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</si>
  <si>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</si>
  <si>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</si>
  <si>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</si>
  <si>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</si>
  <si>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</si>
  <si>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</si>
  <si>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</si>
  <si>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</si>
  <si>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</si>
  <si>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01-02</t>
  </si>
  <si>
    <t>02-03</t>
  </si>
  <si>
    <t>03-04</t>
  </si>
  <si>
    <t>04-05</t>
  </si>
  <si>
    <t>05-06</t>
  </si>
  <si>
    <t>06-07</t>
  </si>
  <si>
    <t>07-08</t>
  </si>
  <si>
    <t>08-09</t>
  </si>
  <si>
    <t>09-10</t>
  </si>
  <si>
    <t>10-11</t>
  </si>
  <si>
    <t>11-12</t>
  </si>
  <si>
    <t>12-13</t>
  </si>
  <si>
    <t>ahorro/mes</t>
  </si>
  <si>
    <t>horas</t>
  </si>
  <si>
    <t>COSTE NO CUBIERTO POR SISTEMA</t>
  </si>
  <si>
    <t>Coste h RED</t>
  </si>
  <si>
    <t>gasto/mes</t>
  </si>
  <si>
    <t>COSTE CUBIERTO POR SISTEMA</t>
  </si>
  <si>
    <t>coste h RED</t>
  </si>
  <si>
    <t>GASTO TOTAL mes</t>
  </si>
  <si>
    <t>por kWh</t>
  </si>
  <si>
    <t>€/kWh</t>
  </si>
  <si>
    <t>Toda la tabla en</t>
  </si>
  <si>
    <t>coste total anual</t>
  </si>
  <si>
    <t>Coste total energía periodo</t>
  </si>
  <si>
    <t>total</t>
  </si>
  <si>
    <t>amortizacion</t>
  </si>
  <si>
    <t>años</t>
  </si>
  <si>
    <t>kWh</t>
  </si>
  <si>
    <t>Energía total producida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</si>
</sst>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41474E"/>
      <name val="Trebuchet MS"/>
      <family val="2"/>
    </font>
    <font>
      <sz val="11"/>
      <color rgb="FF41474E"/>
      <name val="Arial"/>
      <family val="2"/>
    </font>
    <font>
      <b/>
      <sz val="8"/>
      <color rgb="FF41474E"/>
      <name val="Trebuchet MS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FF7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medium">
        <color rgb="FFC1D1E2"/>
      </right>
      <top/>
      <bottom style="medium">
        <color rgb="FFC1D1E2"/>
      </bottom>
      <diagonal/>
    </border>
    <border>
      <left/>
      <right style="medium">
        <color rgb="FFC1D1E2"/>
      </right>
      <top/>
      <bottom/>
      <diagonal/>
    </border>
    <border>
      <left style="medium">
        <color rgb="FFC1D1E2"/>
      </left>
      <right style="medium">
        <color rgb="FFC1D1E2"/>
      </right>
      <top style="medium">
        <color rgb="FFC1D1E2"/>
      </top>
      <bottom style="medium">
        <color rgb="FFC1D1E2"/>
      </bottom>
      <diagonal/>
    </border>
    <border>
      <left/>
      <right style="medium">
        <color rgb="FFC1D1E2"/>
      </right>
      <top style="medium">
        <color rgb="FFC1D1E2"/>
      </top>
      <bottom style="medium">
        <color rgb="FFC1D1E2"/>
      </bottom>
      <diagonal/>
    </border>
    <border>
      <left style="medium">
        <color rgb="FFC1D1E2"/>
      </left>
      <right style="medium">
        <color rgb="FFC1D1E2"/>
      </right>
      <top/>
      <bottom/>
      <diagonal/>
    </border>
    <border>
      <left style="medium">
        <color rgb="FFC1D1E2"/>
      </left>
      <right style="medium">
        <color rgb="FFC1D1E2"/>
      </right>
      <top/>
      <bottom style="medium">
        <color rgb="FFC1D1E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1" fillId="2" borderId="5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top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Amortizacion sistema prototipo 1</a:t>
            </a:r>
            <a:r>
              <a:rPr lang="es-ES" baseline="0"/>
              <a:t> única carga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Sin inversión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Hoja1!$H$6:$AX$6</c:f>
              <c:numCache>
                <c:formatCode>General</c:formatCode>
                <c:ptCount val="43"/>
                <c:pt idx="0">
                  <c:v>7.8846022499999986</c:v>
                </c:pt>
                <c:pt idx="1">
                  <c:v>15.769204499999997</c:v>
                </c:pt>
                <c:pt idx="2">
                  <c:v>23.653806749999994</c:v>
                </c:pt>
                <c:pt idx="3">
                  <c:v>31.538408999999994</c:v>
                </c:pt>
                <c:pt idx="4">
                  <c:v>39.423011249999995</c:v>
                </c:pt>
                <c:pt idx="5">
                  <c:v>47.307613499999988</c:v>
                </c:pt>
                <c:pt idx="6">
                  <c:v>55.192215749999988</c:v>
                </c:pt>
                <c:pt idx="7">
                  <c:v>63.076817999999989</c:v>
                </c:pt>
                <c:pt idx="8">
                  <c:v>70.961420249999989</c:v>
                </c:pt>
                <c:pt idx="9">
                  <c:v>78.846022499999989</c:v>
                </c:pt>
                <c:pt idx="10">
                  <c:v>86.73062474999999</c:v>
                </c:pt>
                <c:pt idx="11">
                  <c:v>94.615226999999976</c:v>
                </c:pt>
                <c:pt idx="12">
                  <c:v>102.49982924999998</c:v>
                </c:pt>
                <c:pt idx="13">
                  <c:v>110.38443149999998</c:v>
                </c:pt>
                <c:pt idx="14">
                  <c:v>118.26903374999998</c:v>
                </c:pt>
                <c:pt idx="15">
                  <c:v>126.15363599999998</c:v>
                </c:pt>
                <c:pt idx="16">
                  <c:v>134.03823824999998</c:v>
                </c:pt>
                <c:pt idx="17">
                  <c:v>141.92284049999998</c:v>
                </c:pt>
                <c:pt idx="18">
                  <c:v>149.80744274999998</c:v>
                </c:pt>
                <c:pt idx="19">
                  <c:v>157.69204499999998</c:v>
                </c:pt>
                <c:pt idx="20">
                  <c:v>165.57664724999998</c:v>
                </c:pt>
                <c:pt idx="21">
                  <c:v>173.46124949999998</c:v>
                </c:pt>
                <c:pt idx="22">
                  <c:v>181.34585174999998</c:v>
                </c:pt>
                <c:pt idx="23">
                  <c:v>189.23045399999995</c:v>
                </c:pt>
                <c:pt idx="24">
                  <c:v>197.11505624999995</c:v>
                </c:pt>
                <c:pt idx="25">
                  <c:v>204.99965849999995</c:v>
                </c:pt>
                <c:pt idx="26">
                  <c:v>212.88426074999995</c:v>
                </c:pt>
                <c:pt idx="27">
                  <c:v>220.76886299999995</c:v>
                </c:pt>
                <c:pt idx="28">
                  <c:v>228.65346524999995</c:v>
                </c:pt>
                <c:pt idx="29">
                  <c:v>236.53806749999995</c:v>
                </c:pt>
                <c:pt idx="30">
                  <c:v>244.42266974999995</c:v>
                </c:pt>
                <c:pt idx="31">
                  <c:v>252.30727199999995</c:v>
                </c:pt>
                <c:pt idx="32">
                  <c:v>260.19187424999996</c:v>
                </c:pt>
                <c:pt idx="33">
                  <c:v>268.07647649999996</c:v>
                </c:pt>
                <c:pt idx="34">
                  <c:v>275.96107874999996</c:v>
                </c:pt>
                <c:pt idx="35">
                  <c:v>283.84568099999996</c:v>
                </c:pt>
                <c:pt idx="36">
                  <c:v>291.73028324999996</c:v>
                </c:pt>
                <c:pt idx="37">
                  <c:v>299.61488549999996</c:v>
                </c:pt>
                <c:pt idx="38">
                  <c:v>307.49948774999996</c:v>
                </c:pt>
                <c:pt idx="39">
                  <c:v>315.38408999999996</c:v>
                </c:pt>
                <c:pt idx="40">
                  <c:v>323.26869224999996</c:v>
                </c:pt>
                <c:pt idx="41">
                  <c:v>331.15329449999996</c:v>
                </c:pt>
                <c:pt idx="42">
                  <c:v>339.03789674999996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8E-4F01-9370-E0591ADD873C}"/>
            </c:ext>
          </c:extLst>
        </c:ser>
        <c:ser>
          <c:idx val="1"/>
          <c:order val="1"/>
          <c:tx>
            <c:v>Con inversión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Hoja1!$H$7:$AX$7</c:f>
              <c:numCache>
                <c:formatCode>General</c:formatCode>
                <c:ptCount val="43"/>
                <c:pt idx="0">
                  <c:v>70.455770151198905</c:v>
                </c:pt>
                <c:pt idx="1">
                  <c:v>75.231540302397804</c:v>
                </c:pt>
                <c:pt idx="2">
                  <c:v>80.007310453596702</c:v>
                </c:pt>
                <c:pt idx="3">
                  <c:v>84.7830806047956</c:v>
                </c:pt>
                <c:pt idx="4">
                  <c:v>89.558850755994484</c:v>
                </c:pt>
                <c:pt idx="5">
                  <c:v>94.334620907193383</c:v>
                </c:pt>
                <c:pt idx="6">
                  <c:v>99.110391058392281</c:v>
                </c:pt>
                <c:pt idx="7">
                  <c:v>103.88616120959118</c:v>
                </c:pt>
                <c:pt idx="8">
                  <c:v>108.66193136079008</c:v>
                </c:pt>
                <c:pt idx="9">
                  <c:v>113.43770151198898</c:v>
                </c:pt>
                <c:pt idx="10">
                  <c:v>118.21347166318787</c:v>
                </c:pt>
                <c:pt idx="11">
                  <c:v>122.98924181438676</c:v>
                </c:pt>
                <c:pt idx="12">
                  <c:v>127.76501196558567</c:v>
                </c:pt>
                <c:pt idx="13">
                  <c:v>132.54078211678456</c:v>
                </c:pt>
                <c:pt idx="14">
                  <c:v>137.31655226798347</c:v>
                </c:pt>
                <c:pt idx="15">
                  <c:v>142.09232241918235</c:v>
                </c:pt>
                <c:pt idx="16">
                  <c:v>146.86809257038124</c:v>
                </c:pt>
                <c:pt idx="17">
                  <c:v>151.64386272158015</c:v>
                </c:pt>
                <c:pt idx="18">
                  <c:v>156.41963287277906</c:v>
                </c:pt>
                <c:pt idx="19">
                  <c:v>161.19540302397795</c:v>
                </c:pt>
                <c:pt idx="20">
                  <c:v>165.97117317517683</c:v>
                </c:pt>
                <c:pt idx="21">
                  <c:v>170.74694332637574</c:v>
                </c:pt>
                <c:pt idx="22">
                  <c:v>175.52271347757463</c:v>
                </c:pt>
                <c:pt idx="23">
                  <c:v>180.29848362877351</c:v>
                </c:pt>
                <c:pt idx="24">
                  <c:v>185.07425377997242</c:v>
                </c:pt>
                <c:pt idx="25">
                  <c:v>189.85002393117134</c:v>
                </c:pt>
                <c:pt idx="26">
                  <c:v>194.62579408237022</c:v>
                </c:pt>
                <c:pt idx="27">
                  <c:v>199.4015642335691</c:v>
                </c:pt>
                <c:pt idx="28">
                  <c:v>204.17733438476802</c:v>
                </c:pt>
                <c:pt idx="29">
                  <c:v>208.9531045359669</c:v>
                </c:pt>
                <c:pt idx="30">
                  <c:v>213.72887468716581</c:v>
                </c:pt>
                <c:pt idx="31">
                  <c:v>218.5046448383647</c:v>
                </c:pt>
                <c:pt idx="32">
                  <c:v>223.28041498956358</c:v>
                </c:pt>
                <c:pt idx="33">
                  <c:v>228.05618514076249</c:v>
                </c:pt>
                <c:pt idx="34">
                  <c:v>232.83195529196138</c:v>
                </c:pt>
                <c:pt idx="35">
                  <c:v>237.60772544316029</c:v>
                </c:pt>
                <c:pt idx="36">
                  <c:v>242.38349559435918</c:v>
                </c:pt>
                <c:pt idx="37">
                  <c:v>247.15926574555809</c:v>
                </c:pt>
                <c:pt idx="38">
                  <c:v>251.93503589675697</c:v>
                </c:pt>
                <c:pt idx="39">
                  <c:v>256.71080604795588</c:v>
                </c:pt>
                <c:pt idx="40">
                  <c:v>261.4865761991548</c:v>
                </c:pt>
                <c:pt idx="41">
                  <c:v>266.26234635035365</c:v>
                </c:pt>
                <c:pt idx="42">
                  <c:v>271.03811650155257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8E-4F01-9370-E0591ADD8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4258848"/>
        <c:axId val="574253408"/>
      </c:lineChart>
      <c:catAx>
        <c:axId val="574258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4253408"/>
        <c:crosses val="autoZero"/>
        <c:auto val="1"/>
        <c:lblAlgn val="ctr"/>
        <c:lblOffset val="100"/>
        <c:noMultiLvlLbl val="0"/>
      </c:catAx>
      <c:valAx>
        <c:axId val="57425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4258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253278</xdr:colOff>
      <xdr:row>10</xdr:row>
      <xdr:rowOff>155864</xdr:rowOff>
    </xdr:from>
    <xdr:to>
      <xdr:col>24</xdr:col>
      <xdr:colOff>666750</xdr:colOff>
      <xdr:row>31</xdr:row>
      <xdr:rowOff>104775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38100</xdr:colOff>
      <xdr:row>22</xdr:row>
      <xdr:rowOff>123825</xdr:rowOff>
    </xdr:from>
    <xdr:to>
      <xdr:col>20</xdr:col>
      <xdr:colOff>38100</xdr:colOff>
      <xdr:row>28</xdr:row>
      <xdr:rowOff>180975</xdr:rowOff>
    </xdr:to>
    <xdr:cxnSp macro="">
      <xdr:nvCxnSpPr>
        <xdr:cNvPr id="4" name="Conector recto de flecha 3"/>
        <xdr:cNvCxnSpPr/>
      </xdr:nvCxnSpPr>
      <xdr:spPr>
        <a:xfrm>
          <a:off x="15811500" y="4572000"/>
          <a:ext cx="0" cy="1323975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1"/>
  <sheetViews>
    <sheetView tabSelected="1" zoomScaleNormal="100" workbookViewId="0">
      <selection activeCell="D8" sqref="D8"/>
    </sheetView>
  </sheetViews>
  <sheetFormatPr baseColWidth="10" defaultRowHeight="15" x14ac:dyDescent="0.25"/>
  <cols>
    <col min="1" max="1" width="21.85546875" customWidth="1"/>
    <col min="4" max="4" width="12.85546875" customWidth="1"/>
  </cols>
  <sheetData>
    <row r="1" spans="1:50" x14ac:dyDescent="0.25">
      <c r="C1" s="12" t="s">
        <v>19</v>
      </c>
      <c r="D1" s="12" t="s">
        <v>58</v>
      </c>
      <c r="E1" s="12" t="s">
        <v>59</v>
      </c>
      <c r="F1" s="12" t="s">
        <v>60</v>
      </c>
      <c r="G1" t="s">
        <v>61</v>
      </c>
    </row>
    <row r="2" spans="1:50" ht="35.25" customHeight="1" x14ac:dyDescent="0.25">
      <c r="B2" t="s">
        <v>2</v>
      </c>
      <c r="C2" s="12"/>
      <c r="D2" s="12"/>
      <c r="E2" s="12"/>
      <c r="F2" s="12"/>
    </row>
    <row r="3" spans="1:50" x14ac:dyDescent="0.25">
      <c r="A3" t="s">
        <v>0</v>
      </c>
      <c r="B3">
        <v>0</v>
      </c>
      <c r="C3">
        <f>24*B9*365/1000</f>
        <v>61.32</v>
      </c>
      <c r="D3">
        <f>C3*B8</f>
        <v>7.8846022499999986</v>
      </c>
      <c r="E3">
        <f>B10*D3</f>
        <v>197.11505624999995</v>
      </c>
      <c r="F3">
        <f>E3+B3</f>
        <v>197.11505624999995</v>
      </c>
    </row>
    <row r="5" spans="1:50" x14ac:dyDescent="0.25">
      <c r="A5" t="s">
        <v>1</v>
      </c>
      <c r="B5">
        <v>65.680000000000007</v>
      </c>
      <c r="C5">
        <f>B9*(C16*31+D16*28+E16*31+F16*30+G16*31+H16*30+I16*31+J16*31+K16*30+L16*31+M16*30+N16*31)/1000</f>
        <v>37.023000000000003</v>
      </c>
      <c r="D5">
        <f>SUM(C19:N19)*B9/1000</f>
        <v>4.7757701511988966</v>
      </c>
      <c r="E5">
        <f>D5*B10</f>
        <v>119.39425377997242</v>
      </c>
      <c r="F5">
        <f>E5+B5</f>
        <v>185.07425377997242</v>
      </c>
    </row>
    <row r="6" spans="1:50" x14ac:dyDescent="0.25">
      <c r="H6">
        <f>$D$3*H8</f>
        <v>7.8846022499999986</v>
      </c>
      <c r="I6">
        <f t="shared" ref="I6:AX6" si="0">$D$3*I8</f>
        <v>15.769204499999997</v>
      </c>
      <c r="J6">
        <f t="shared" si="0"/>
        <v>23.653806749999994</v>
      </c>
      <c r="K6">
        <f t="shared" si="0"/>
        <v>31.538408999999994</v>
      </c>
      <c r="L6">
        <f t="shared" si="0"/>
        <v>39.423011249999995</v>
      </c>
      <c r="M6">
        <f t="shared" si="0"/>
        <v>47.307613499999988</v>
      </c>
      <c r="N6">
        <f t="shared" si="0"/>
        <v>55.192215749999988</v>
      </c>
      <c r="O6">
        <f t="shared" si="0"/>
        <v>63.076817999999989</v>
      </c>
      <c r="P6">
        <f t="shared" si="0"/>
        <v>70.961420249999989</v>
      </c>
      <c r="Q6">
        <f t="shared" si="0"/>
        <v>78.846022499999989</v>
      </c>
      <c r="R6">
        <f t="shared" si="0"/>
        <v>86.73062474999999</v>
      </c>
      <c r="S6">
        <f t="shared" si="0"/>
        <v>94.615226999999976</v>
      </c>
      <c r="T6">
        <f t="shared" si="0"/>
        <v>102.49982924999998</v>
      </c>
      <c r="U6">
        <f t="shared" si="0"/>
        <v>110.38443149999998</v>
      </c>
      <c r="V6">
        <f t="shared" si="0"/>
        <v>118.26903374999998</v>
      </c>
      <c r="W6">
        <f t="shared" si="0"/>
        <v>126.15363599999998</v>
      </c>
      <c r="X6">
        <f t="shared" si="0"/>
        <v>134.03823824999998</v>
      </c>
      <c r="Y6">
        <f t="shared" si="0"/>
        <v>141.92284049999998</v>
      </c>
      <c r="Z6">
        <f t="shared" si="0"/>
        <v>149.80744274999998</v>
      </c>
      <c r="AA6">
        <f t="shared" si="0"/>
        <v>157.69204499999998</v>
      </c>
      <c r="AB6">
        <f t="shared" si="0"/>
        <v>165.57664724999998</v>
      </c>
      <c r="AC6">
        <f t="shared" si="0"/>
        <v>173.46124949999998</v>
      </c>
      <c r="AD6">
        <f t="shared" si="0"/>
        <v>181.34585174999998</v>
      </c>
      <c r="AE6">
        <f t="shared" si="0"/>
        <v>189.23045399999995</v>
      </c>
      <c r="AF6">
        <f t="shared" si="0"/>
        <v>197.11505624999995</v>
      </c>
      <c r="AG6">
        <f t="shared" si="0"/>
        <v>204.99965849999995</v>
      </c>
      <c r="AH6">
        <f t="shared" si="0"/>
        <v>212.88426074999995</v>
      </c>
      <c r="AI6">
        <f t="shared" si="0"/>
        <v>220.76886299999995</v>
      </c>
      <c r="AJ6">
        <f t="shared" si="0"/>
        <v>228.65346524999995</v>
      </c>
      <c r="AK6">
        <f t="shared" si="0"/>
        <v>236.53806749999995</v>
      </c>
      <c r="AL6">
        <f t="shared" si="0"/>
        <v>244.42266974999995</v>
      </c>
      <c r="AM6">
        <f t="shared" si="0"/>
        <v>252.30727199999995</v>
      </c>
      <c r="AN6">
        <f t="shared" si="0"/>
        <v>260.19187424999996</v>
      </c>
      <c r="AO6">
        <f t="shared" si="0"/>
        <v>268.07647649999996</v>
      </c>
      <c r="AP6">
        <f t="shared" si="0"/>
        <v>275.96107874999996</v>
      </c>
      <c r="AQ6">
        <f t="shared" si="0"/>
        <v>283.84568099999996</v>
      </c>
      <c r="AR6">
        <f t="shared" si="0"/>
        <v>291.73028324999996</v>
      </c>
      <c r="AS6">
        <f t="shared" si="0"/>
        <v>299.61488549999996</v>
      </c>
      <c r="AT6">
        <f t="shared" si="0"/>
        <v>307.49948774999996</v>
      </c>
      <c r="AU6">
        <f t="shared" si="0"/>
        <v>315.38408999999996</v>
      </c>
      <c r="AV6">
        <f t="shared" si="0"/>
        <v>323.26869224999996</v>
      </c>
      <c r="AW6">
        <f t="shared" si="0"/>
        <v>331.15329449999996</v>
      </c>
      <c r="AX6">
        <f t="shared" si="0"/>
        <v>339.03789674999996</v>
      </c>
    </row>
    <row r="7" spans="1:50" x14ac:dyDescent="0.25">
      <c r="A7" t="s">
        <v>64</v>
      </c>
      <c r="B7">
        <f>SUM(C22:N22)*B9*B10/1000</f>
        <v>19.95</v>
      </c>
      <c r="C7" t="s">
        <v>63</v>
      </c>
      <c r="H7">
        <f>$B$5+$D$5*H8</f>
        <v>70.455770151198905</v>
      </c>
      <c r="I7">
        <f t="shared" ref="I7:AX7" si="1">$B$5+$D$5*I8</f>
        <v>75.231540302397804</v>
      </c>
      <c r="J7">
        <f t="shared" si="1"/>
        <v>80.007310453596702</v>
      </c>
      <c r="K7">
        <f t="shared" si="1"/>
        <v>84.7830806047956</v>
      </c>
      <c r="L7">
        <f t="shared" si="1"/>
        <v>89.558850755994484</v>
      </c>
      <c r="M7">
        <f t="shared" si="1"/>
        <v>94.334620907193383</v>
      </c>
      <c r="N7">
        <f t="shared" si="1"/>
        <v>99.110391058392281</v>
      </c>
      <c r="O7">
        <f t="shared" si="1"/>
        <v>103.88616120959118</v>
      </c>
      <c r="P7">
        <f t="shared" si="1"/>
        <v>108.66193136079008</v>
      </c>
      <c r="Q7">
        <f t="shared" si="1"/>
        <v>113.43770151198898</v>
      </c>
      <c r="R7">
        <f t="shared" si="1"/>
        <v>118.21347166318787</v>
      </c>
      <c r="S7">
        <f t="shared" si="1"/>
        <v>122.98924181438676</v>
      </c>
      <c r="T7">
        <f t="shared" si="1"/>
        <v>127.76501196558567</v>
      </c>
      <c r="U7">
        <f t="shared" si="1"/>
        <v>132.54078211678456</v>
      </c>
      <c r="V7">
        <f t="shared" si="1"/>
        <v>137.31655226798347</v>
      </c>
      <c r="W7">
        <f t="shared" si="1"/>
        <v>142.09232241918235</v>
      </c>
      <c r="X7">
        <f t="shared" si="1"/>
        <v>146.86809257038124</v>
      </c>
      <c r="Y7">
        <f t="shared" si="1"/>
        <v>151.64386272158015</v>
      </c>
      <c r="Z7">
        <f t="shared" si="1"/>
        <v>156.41963287277906</v>
      </c>
      <c r="AA7">
        <f t="shared" si="1"/>
        <v>161.19540302397795</v>
      </c>
      <c r="AB7">
        <f t="shared" si="1"/>
        <v>165.97117317517683</v>
      </c>
      <c r="AC7">
        <f t="shared" si="1"/>
        <v>170.74694332637574</v>
      </c>
      <c r="AD7">
        <f t="shared" si="1"/>
        <v>175.52271347757463</v>
      </c>
      <c r="AE7">
        <f t="shared" si="1"/>
        <v>180.29848362877351</v>
      </c>
      <c r="AF7">
        <f t="shared" si="1"/>
        <v>185.07425377997242</v>
      </c>
      <c r="AG7">
        <f t="shared" si="1"/>
        <v>189.85002393117134</v>
      </c>
      <c r="AH7">
        <f t="shared" si="1"/>
        <v>194.62579408237022</v>
      </c>
      <c r="AI7">
        <f t="shared" si="1"/>
        <v>199.4015642335691</v>
      </c>
      <c r="AJ7">
        <f t="shared" si="1"/>
        <v>204.17733438476802</v>
      </c>
      <c r="AK7">
        <f t="shared" si="1"/>
        <v>208.9531045359669</v>
      </c>
      <c r="AL7">
        <f t="shared" si="1"/>
        <v>213.72887468716581</v>
      </c>
      <c r="AM7">
        <f t="shared" si="1"/>
        <v>218.5046448383647</v>
      </c>
      <c r="AN7">
        <f t="shared" si="1"/>
        <v>223.28041498956358</v>
      </c>
      <c r="AO7">
        <f t="shared" si="1"/>
        <v>228.05618514076249</v>
      </c>
      <c r="AP7">
        <f t="shared" si="1"/>
        <v>232.83195529196138</v>
      </c>
      <c r="AQ7">
        <f t="shared" si="1"/>
        <v>237.60772544316029</v>
      </c>
      <c r="AR7">
        <f t="shared" si="1"/>
        <v>242.38349559435918</v>
      </c>
      <c r="AS7">
        <f t="shared" si="1"/>
        <v>247.15926574555809</v>
      </c>
      <c r="AT7">
        <f t="shared" si="1"/>
        <v>251.93503589675697</v>
      </c>
      <c r="AU7">
        <f t="shared" si="1"/>
        <v>256.71080604795588</v>
      </c>
      <c r="AV7">
        <f t="shared" si="1"/>
        <v>261.4865761991548</v>
      </c>
      <c r="AW7">
        <f t="shared" si="1"/>
        <v>266.26234635035365</v>
      </c>
      <c r="AX7">
        <f t="shared" si="1"/>
        <v>271.03811650155257</v>
      </c>
    </row>
    <row r="8" spans="1:50" x14ac:dyDescent="0.25">
      <c r="A8" t="s">
        <v>3</v>
      </c>
      <c r="B8">
        <f>AVERAGE(C28:C51)</f>
        <v>0.12858124999999998</v>
      </c>
      <c r="G8" t="s">
        <v>62</v>
      </c>
      <c r="H8">
        <v>1</v>
      </c>
      <c r="I8">
        <v>2</v>
      </c>
      <c r="J8">
        <v>3</v>
      </c>
      <c r="K8">
        <v>4</v>
      </c>
      <c r="L8">
        <v>5</v>
      </c>
      <c r="M8">
        <v>6</v>
      </c>
      <c r="N8">
        <v>7</v>
      </c>
      <c r="O8">
        <v>8</v>
      </c>
      <c r="P8">
        <v>9</v>
      </c>
      <c r="Q8">
        <v>10</v>
      </c>
      <c r="R8">
        <v>11</v>
      </c>
      <c r="S8">
        <v>12</v>
      </c>
      <c r="T8">
        <v>13</v>
      </c>
      <c r="U8">
        <v>14</v>
      </c>
      <c r="V8">
        <v>15</v>
      </c>
      <c r="W8">
        <v>16</v>
      </c>
      <c r="X8">
        <v>17</v>
      </c>
      <c r="Y8">
        <v>18</v>
      </c>
      <c r="Z8">
        <v>19</v>
      </c>
      <c r="AA8">
        <v>20</v>
      </c>
      <c r="AB8">
        <v>21</v>
      </c>
      <c r="AC8">
        <v>22</v>
      </c>
      <c r="AD8">
        <v>23</v>
      </c>
      <c r="AE8">
        <v>24</v>
      </c>
      <c r="AF8">
        <v>25</v>
      </c>
      <c r="AG8">
        <v>26</v>
      </c>
      <c r="AH8">
        <v>27</v>
      </c>
      <c r="AI8">
        <v>28</v>
      </c>
      <c r="AJ8">
        <v>29</v>
      </c>
      <c r="AK8">
        <v>30</v>
      </c>
      <c r="AL8">
        <v>31</v>
      </c>
      <c r="AM8">
        <v>32</v>
      </c>
      <c r="AN8">
        <v>33</v>
      </c>
      <c r="AO8">
        <v>34</v>
      </c>
      <c r="AP8">
        <v>35</v>
      </c>
      <c r="AQ8">
        <v>36</v>
      </c>
      <c r="AR8">
        <v>37</v>
      </c>
      <c r="AS8">
        <v>38</v>
      </c>
      <c r="AT8">
        <v>39</v>
      </c>
      <c r="AU8">
        <v>40</v>
      </c>
      <c r="AV8">
        <v>41</v>
      </c>
      <c r="AW8">
        <v>42</v>
      </c>
      <c r="AX8">
        <v>43</v>
      </c>
    </row>
    <row r="9" spans="1:50" x14ac:dyDescent="0.25">
      <c r="A9" t="s">
        <v>4</v>
      </c>
      <c r="B9">
        <v>7</v>
      </c>
      <c r="C9" t="s">
        <v>5</v>
      </c>
    </row>
    <row r="10" spans="1:50" x14ac:dyDescent="0.25">
      <c r="A10" t="s">
        <v>6</v>
      </c>
      <c r="B10">
        <v>25</v>
      </c>
    </row>
    <row r="12" spans="1:50" x14ac:dyDescent="0.25">
      <c r="A12" t="s">
        <v>55</v>
      </c>
    </row>
    <row r="13" spans="1:50" x14ac:dyDescent="0.25">
      <c r="A13" s="15" t="s">
        <v>54</v>
      </c>
      <c r="B13" s="15"/>
      <c r="C13">
        <f t="shared" ref="C13:N13" si="2">(C19+C25)/1000*$B$9</f>
        <v>0.66909232941176477</v>
      </c>
      <c r="D13">
        <f t="shared" si="2"/>
        <v>0.6048462</v>
      </c>
      <c r="E13">
        <f t="shared" si="2"/>
        <v>0.66961753911111122</v>
      </c>
      <c r="F13">
        <f t="shared" si="2"/>
        <v>0.64776068647923879</v>
      </c>
      <c r="G13">
        <f t="shared" si="2"/>
        <v>0.66965115000000008</v>
      </c>
      <c r="H13">
        <f t="shared" si="2"/>
        <v>0.64622214755244767</v>
      </c>
      <c r="I13">
        <f t="shared" si="2"/>
        <v>0.66965115000000008</v>
      </c>
      <c r="J13">
        <f t="shared" si="2"/>
        <v>0.66858417755031729</v>
      </c>
      <c r="K13">
        <f t="shared" si="2"/>
        <v>0.64801697333333341</v>
      </c>
      <c r="L13">
        <f t="shared" si="2"/>
        <v>0.66965115000000008</v>
      </c>
      <c r="M13">
        <f t="shared" si="2"/>
        <v>0.65484416666666667</v>
      </c>
      <c r="N13">
        <f t="shared" si="2"/>
        <v>0.66965115000000008</v>
      </c>
    </row>
    <row r="15" spans="1:50" x14ac:dyDescent="0.25">
      <c r="A15" t="s">
        <v>55</v>
      </c>
      <c r="C15" t="s">
        <v>7</v>
      </c>
      <c r="D15" t="s">
        <v>8</v>
      </c>
      <c r="E15" t="s">
        <v>9</v>
      </c>
      <c r="F15" t="s">
        <v>10</v>
      </c>
      <c r="G15" t="s">
        <v>11</v>
      </c>
      <c r="H15" t="s">
        <v>12</v>
      </c>
      <c r="I15" t="s">
        <v>13</v>
      </c>
      <c r="J15" t="s">
        <v>14</v>
      </c>
      <c r="K15" t="s">
        <v>15</v>
      </c>
      <c r="L15" t="s">
        <v>16</v>
      </c>
      <c r="M15" t="s">
        <v>17</v>
      </c>
      <c r="N15" t="s">
        <v>18</v>
      </c>
    </row>
    <row r="16" spans="1:50" ht="15" customHeight="1" x14ac:dyDescent="0.25">
      <c r="A16" s="14" t="s">
        <v>49</v>
      </c>
      <c r="B16" t="s">
        <v>48</v>
      </c>
      <c r="C16">
        <f t="shared" ref="C16:N16" si="3">24-C22</f>
        <v>16</v>
      </c>
      <c r="D16">
        <f t="shared" si="3"/>
        <v>16</v>
      </c>
      <c r="E16">
        <f t="shared" si="3"/>
        <v>14</v>
      </c>
      <c r="F16">
        <f t="shared" si="3"/>
        <v>14</v>
      </c>
      <c r="G16">
        <f t="shared" si="3"/>
        <v>13</v>
      </c>
      <c r="H16">
        <f t="shared" si="3"/>
        <v>13</v>
      </c>
      <c r="I16">
        <f t="shared" si="3"/>
        <v>13</v>
      </c>
      <c r="J16">
        <f t="shared" si="3"/>
        <v>13</v>
      </c>
      <c r="K16">
        <f t="shared" si="3"/>
        <v>14</v>
      </c>
      <c r="L16">
        <f t="shared" si="3"/>
        <v>15</v>
      </c>
      <c r="M16">
        <f t="shared" si="3"/>
        <v>16</v>
      </c>
      <c r="N16">
        <f t="shared" si="3"/>
        <v>17</v>
      </c>
    </row>
    <row r="17" spans="1:14" ht="15" customHeight="1" x14ac:dyDescent="0.25">
      <c r="A17" s="14"/>
      <c r="B17" s="13" t="s">
        <v>50</v>
      </c>
      <c r="C17">
        <f>AVERAGE(C28:C36,C44:C51)</f>
        <v>0.12933235294117648</v>
      </c>
      <c r="D17">
        <f>AVERAGE(C28:C35,C44:C51)</f>
        <v>0.130651875</v>
      </c>
      <c r="E17">
        <f>AVERAGE(C28:C35,C45:C51)</f>
        <v>0.12863933333333336</v>
      </c>
      <c r="F17">
        <f>AVERAGE(C17:E17,C28:C34,C45:C51)</f>
        <v>0.12999962125144177</v>
      </c>
      <c r="G17">
        <f>AVERAGE(C28:C34,C46:C51)</f>
        <v>0.12755384615384616</v>
      </c>
      <c r="H17">
        <f>AVERAGE(C28:C33,C47:C51)</f>
        <v>0.12622454545454545</v>
      </c>
      <c r="I17">
        <f>AVERAGE(C28:C34,C46:C51)</f>
        <v>0.12755384615384616</v>
      </c>
      <c r="J17">
        <f>F17</f>
        <v>0.12999962125144177</v>
      </c>
      <c r="K17">
        <f>E17</f>
        <v>0.12863933333333336</v>
      </c>
      <c r="L17">
        <f>E17</f>
        <v>0.12863933333333336</v>
      </c>
      <c r="M17">
        <f>D17</f>
        <v>0.130651875</v>
      </c>
      <c r="N17">
        <f>C17</f>
        <v>0.12933235294117648</v>
      </c>
    </row>
    <row r="18" spans="1:14" x14ac:dyDescent="0.25">
      <c r="A18" s="14"/>
      <c r="B18" s="13"/>
    </row>
    <row r="19" spans="1:14" x14ac:dyDescent="0.25">
      <c r="A19" s="14"/>
      <c r="B19" t="s">
        <v>51</v>
      </c>
      <c r="C19">
        <f t="shared" ref="C19:N19" si="4">C16*C17*31</f>
        <v>64.148847058823534</v>
      </c>
      <c r="D19">
        <f>D16*D17*28</f>
        <v>58.532040000000002</v>
      </c>
      <c r="E19">
        <f t="shared" si="4"/>
        <v>55.82947066666668</v>
      </c>
      <c r="F19">
        <f>F16*F17*30</f>
        <v>54.599840925605541</v>
      </c>
      <c r="G19">
        <f t="shared" si="4"/>
        <v>51.404200000000003</v>
      </c>
      <c r="H19">
        <f>H16*H17*30</f>
        <v>49.227572727272729</v>
      </c>
      <c r="I19">
        <f t="shared" si="4"/>
        <v>51.404200000000003</v>
      </c>
      <c r="J19">
        <f t="shared" si="4"/>
        <v>52.389847364331033</v>
      </c>
      <c r="K19">
        <f>K16*K17*30</f>
        <v>54.028520000000015</v>
      </c>
      <c r="L19">
        <f t="shared" si="4"/>
        <v>59.817290000000014</v>
      </c>
      <c r="M19">
        <f>M16*M17*30</f>
        <v>62.712899999999998</v>
      </c>
      <c r="N19">
        <f t="shared" si="4"/>
        <v>68.158150000000006</v>
      </c>
    </row>
    <row r="20" spans="1:14" x14ac:dyDescent="0.25">
      <c r="A20" s="11"/>
    </row>
    <row r="21" spans="1:14" x14ac:dyDescent="0.25">
      <c r="A21" t="s">
        <v>55</v>
      </c>
      <c r="C21" t="s">
        <v>7</v>
      </c>
      <c r="D21" t="s">
        <v>8</v>
      </c>
      <c r="E21" t="s">
        <v>9</v>
      </c>
      <c r="F21" t="s">
        <v>10</v>
      </c>
      <c r="G21" t="s">
        <v>11</v>
      </c>
      <c r="H21" t="s">
        <v>12</v>
      </c>
      <c r="I21" t="s">
        <v>13</v>
      </c>
      <c r="J21" t="s">
        <v>14</v>
      </c>
      <c r="K21" t="s">
        <v>15</v>
      </c>
      <c r="L21" t="s">
        <v>16</v>
      </c>
      <c r="M21" t="s">
        <v>17</v>
      </c>
      <c r="N21" t="s">
        <v>18</v>
      </c>
    </row>
    <row r="22" spans="1:14" x14ac:dyDescent="0.25">
      <c r="A22" s="14" t="s">
        <v>52</v>
      </c>
      <c r="C22">
        <v>8</v>
      </c>
      <c r="D22">
        <v>8</v>
      </c>
      <c r="E22">
        <v>10</v>
      </c>
      <c r="F22">
        <v>10</v>
      </c>
      <c r="G22">
        <v>11</v>
      </c>
      <c r="H22">
        <v>11</v>
      </c>
      <c r="I22">
        <v>11</v>
      </c>
      <c r="J22">
        <v>11</v>
      </c>
      <c r="K22">
        <v>10</v>
      </c>
      <c r="L22">
        <v>9</v>
      </c>
      <c r="M22">
        <v>8</v>
      </c>
      <c r="N22">
        <v>7</v>
      </c>
    </row>
    <row r="23" spans="1:14" x14ac:dyDescent="0.25">
      <c r="A23" s="14"/>
      <c r="B23" s="13" t="s">
        <v>53</v>
      </c>
      <c r="C23">
        <f>AVERAGE(E37:E43)</f>
        <v>0.12675714285714287</v>
      </c>
      <c r="D23">
        <f t="shared" ref="D23:N23" si="5">AVERAGE(F34:F46)</f>
        <v>0.12444000000000001</v>
      </c>
      <c r="E23">
        <f t="shared" si="5"/>
        <v>0.12848444444444446</v>
      </c>
      <c r="F23">
        <f t="shared" si="5"/>
        <v>0.12645800000000001</v>
      </c>
      <c r="G23">
        <f t="shared" si="5"/>
        <v>0.12979545454545457</v>
      </c>
      <c r="H23">
        <f t="shared" si="5"/>
        <v>0.13057538461538462</v>
      </c>
      <c r="I23">
        <f t="shared" si="5"/>
        <v>0.12979545454545457</v>
      </c>
      <c r="J23">
        <f t="shared" si="5"/>
        <v>0.12645800000000001</v>
      </c>
      <c r="K23">
        <f t="shared" si="5"/>
        <v>0.12848444444444446</v>
      </c>
      <c r="L23">
        <f t="shared" si="5"/>
        <v>0.12848444444444446</v>
      </c>
      <c r="M23">
        <f t="shared" si="5"/>
        <v>0.12848444444444446</v>
      </c>
      <c r="N23">
        <f t="shared" si="5"/>
        <v>0.12675714285714287</v>
      </c>
    </row>
    <row r="24" spans="1:14" x14ac:dyDescent="0.25">
      <c r="A24" s="14"/>
      <c r="B24" s="13"/>
    </row>
    <row r="25" spans="1:14" x14ac:dyDescent="0.25">
      <c r="A25" s="14"/>
      <c r="B25" t="s">
        <v>47</v>
      </c>
      <c r="C25">
        <f>C22*C23*31</f>
        <v>31.435771428571432</v>
      </c>
      <c r="D25">
        <f>D22*D23*28</f>
        <v>27.874560000000002</v>
      </c>
      <c r="E25">
        <f>E22*E23*31</f>
        <v>39.830177777777777</v>
      </c>
      <c r="F25">
        <f>F22*F23*30</f>
        <v>37.937400000000004</v>
      </c>
      <c r="G25">
        <f>G22*G23*31</f>
        <v>44.260250000000006</v>
      </c>
      <c r="H25">
        <f>H22*H23*30</f>
        <v>43.089876923076922</v>
      </c>
      <c r="I25">
        <f>I22*I23*31</f>
        <v>44.260250000000006</v>
      </c>
      <c r="J25">
        <f>J22*J23*31</f>
        <v>43.122178000000005</v>
      </c>
      <c r="K25">
        <f>K22*K23*30</f>
        <v>38.545333333333332</v>
      </c>
      <c r="L25">
        <f>L22*L23*31</f>
        <v>35.847160000000002</v>
      </c>
      <c r="M25">
        <f>M22*M23*30</f>
        <v>30.83626666666667</v>
      </c>
      <c r="N25">
        <f>N22*N23*31</f>
        <v>27.506300000000003</v>
      </c>
    </row>
    <row r="26" spans="1:14" ht="15.75" thickBot="1" x14ac:dyDescent="0.3"/>
    <row r="27" spans="1:14" s="9" customFormat="1" ht="22.5" customHeight="1" thickBot="1" x14ac:dyDescent="0.25">
      <c r="A27" s="7" t="s">
        <v>20</v>
      </c>
      <c r="B27" s="8" t="s">
        <v>21</v>
      </c>
      <c r="C27" s="8" t="s">
        <v>22</v>
      </c>
      <c r="D27" s="9" t="s">
        <v>57</v>
      </c>
      <c r="G27" s="10"/>
    </row>
    <row r="28" spans="1:14" ht="16.5" x14ac:dyDescent="0.25">
      <c r="A28" s="3" t="s">
        <v>23</v>
      </c>
      <c r="B28" s="1">
        <v>0.15271999999999999</v>
      </c>
      <c r="C28" s="1">
        <v>0.10209</v>
      </c>
      <c r="D28" t="s">
        <v>56</v>
      </c>
      <c r="G28" s="5"/>
    </row>
    <row r="29" spans="1:14" ht="16.5" x14ac:dyDescent="0.25">
      <c r="A29" s="6" t="s">
        <v>35</v>
      </c>
      <c r="B29" s="1">
        <v>0.14774999999999999</v>
      </c>
      <c r="C29" s="1">
        <v>9.7140000000000004E-2</v>
      </c>
      <c r="G29" s="5"/>
    </row>
    <row r="30" spans="1:14" ht="16.5" x14ac:dyDescent="0.25">
      <c r="A30" s="6" t="s">
        <v>36</v>
      </c>
      <c r="B30" s="1">
        <v>0.14840999999999999</v>
      </c>
      <c r="C30" s="1">
        <v>9.7610000000000002E-2</v>
      </c>
      <c r="G30" s="5"/>
    </row>
    <row r="31" spans="1:14" ht="16.5" x14ac:dyDescent="0.25">
      <c r="A31" s="6" t="s">
        <v>37</v>
      </c>
      <c r="B31" s="1">
        <v>0.15034</v>
      </c>
      <c r="C31" s="1">
        <v>9.9460000000000007E-2</v>
      </c>
      <c r="G31" s="5"/>
    </row>
    <row r="32" spans="1:14" ht="16.5" x14ac:dyDescent="0.25">
      <c r="A32" s="6" t="s">
        <v>38</v>
      </c>
      <c r="B32" s="1">
        <v>0.15040000000000001</v>
      </c>
      <c r="C32" s="1">
        <v>9.9519999999999997E-2</v>
      </c>
      <c r="G32" s="5"/>
    </row>
    <row r="33" spans="1:16" ht="16.5" x14ac:dyDescent="0.25">
      <c r="A33" s="6" t="s">
        <v>39</v>
      </c>
      <c r="B33" s="1">
        <v>0.15468999999999999</v>
      </c>
      <c r="C33" s="1">
        <v>0.1038</v>
      </c>
      <c r="G33" s="5"/>
    </row>
    <row r="34" spans="1:16" ht="16.5" x14ac:dyDescent="0.25">
      <c r="A34" s="6" t="s">
        <v>40</v>
      </c>
      <c r="B34" s="1">
        <v>0.15609000000000001</v>
      </c>
      <c r="C34" s="1">
        <v>0.1055</v>
      </c>
      <c r="G34" s="5"/>
      <c r="J34" s="1">
        <v>0.1055</v>
      </c>
    </row>
    <row r="35" spans="1:16" ht="16.5" x14ac:dyDescent="0.25">
      <c r="A35" s="6" t="s">
        <v>41</v>
      </c>
      <c r="B35" s="1">
        <v>0.15476000000000001</v>
      </c>
      <c r="C35" s="1">
        <v>0.10822</v>
      </c>
      <c r="G35" s="1"/>
      <c r="H35" s="1">
        <v>0.10822</v>
      </c>
      <c r="I35" s="1">
        <v>0.10822</v>
      </c>
      <c r="J35" s="1">
        <v>0.10822</v>
      </c>
      <c r="K35" s="1">
        <v>0.10822</v>
      </c>
      <c r="L35" s="1">
        <v>0.10822</v>
      </c>
    </row>
    <row r="36" spans="1:16" ht="16.5" x14ac:dyDescent="0.25">
      <c r="A36" s="6" t="s">
        <v>42</v>
      </c>
      <c r="B36" s="1">
        <v>0.15792</v>
      </c>
      <c r="C36" s="1">
        <v>0.10822</v>
      </c>
      <c r="F36" s="1">
        <v>0.10822</v>
      </c>
      <c r="G36" s="1">
        <v>0.10822</v>
      </c>
      <c r="H36" s="1">
        <v>0.10822</v>
      </c>
      <c r="I36" s="1">
        <v>0.10822</v>
      </c>
      <c r="J36" s="1">
        <v>0.10822</v>
      </c>
      <c r="K36" s="1">
        <v>0.10822</v>
      </c>
      <c r="L36" s="1">
        <v>0.10822</v>
      </c>
      <c r="M36" s="1">
        <v>0.10822</v>
      </c>
      <c r="N36" s="1">
        <v>0.10822</v>
      </c>
      <c r="O36" s="1">
        <v>0.10822</v>
      </c>
    </row>
    <row r="37" spans="1:16" ht="16.5" x14ac:dyDescent="0.25">
      <c r="A37" s="6" t="s">
        <v>43</v>
      </c>
      <c r="B37" s="1">
        <v>0.15101999999999999</v>
      </c>
      <c r="C37" s="1">
        <v>0.10191</v>
      </c>
      <c r="E37" s="1">
        <v>0.10191</v>
      </c>
      <c r="F37" s="1">
        <v>0.10191</v>
      </c>
      <c r="G37" s="1">
        <v>0.10191</v>
      </c>
      <c r="H37" s="1">
        <v>0.10191</v>
      </c>
      <c r="I37" s="1">
        <v>0.10191</v>
      </c>
      <c r="J37" s="1">
        <v>0.10191</v>
      </c>
      <c r="K37" s="1">
        <v>0.10191</v>
      </c>
      <c r="L37" s="1">
        <v>0.10191</v>
      </c>
      <c r="M37" s="1">
        <v>0.10191</v>
      </c>
      <c r="N37" s="1">
        <v>0.10191</v>
      </c>
      <c r="O37" s="1">
        <v>0.10191</v>
      </c>
      <c r="P37" s="1">
        <v>0.10191</v>
      </c>
    </row>
    <row r="38" spans="1:16" ht="16.5" x14ac:dyDescent="0.25">
      <c r="A38" s="6" t="s">
        <v>44</v>
      </c>
      <c r="B38" s="1">
        <v>0.14768000000000001</v>
      </c>
      <c r="C38" s="1">
        <v>9.8750000000000004E-2</v>
      </c>
      <c r="E38" s="1">
        <v>9.8750000000000004E-2</v>
      </c>
      <c r="F38" s="1">
        <v>9.8750000000000004E-2</v>
      </c>
      <c r="G38" s="1">
        <v>9.8750000000000004E-2</v>
      </c>
      <c r="H38" s="1">
        <v>9.8750000000000004E-2</v>
      </c>
      <c r="I38" s="1">
        <v>9.8750000000000004E-2</v>
      </c>
      <c r="J38" s="1">
        <v>9.8750000000000004E-2</v>
      </c>
      <c r="K38" s="1">
        <v>9.8750000000000004E-2</v>
      </c>
      <c r="L38" s="1">
        <v>9.8750000000000004E-2</v>
      </c>
      <c r="M38" s="1">
        <v>9.8750000000000004E-2</v>
      </c>
      <c r="N38" s="1">
        <v>9.8750000000000004E-2</v>
      </c>
      <c r="O38" s="1">
        <v>9.8750000000000004E-2</v>
      </c>
      <c r="P38" s="1">
        <v>9.8750000000000004E-2</v>
      </c>
    </row>
    <row r="39" spans="1:16" ht="16.5" x14ac:dyDescent="0.25">
      <c r="A39" s="6" t="s">
        <v>45</v>
      </c>
      <c r="B39" s="1">
        <v>0.14699999999999999</v>
      </c>
      <c r="C39" s="1">
        <v>9.8000000000000004E-2</v>
      </c>
      <c r="E39" s="1">
        <v>9.8000000000000004E-2</v>
      </c>
      <c r="F39" s="1">
        <v>9.8000000000000004E-2</v>
      </c>
      <c r="G39" s="1">
        <v>9.8000000000000004E-2</v>
      </c>
      <c r="H39" s="1">
        <v>9.8000000000000004E-2</v>
      </c>
      <c r="I39" s="1">
        <v>9.8000000000000004E-2</v>
      </c>
      <c r="J39" s="1">
        <v>9.8000000000000004E-2</v>
      </c>
      <c r="K39" s="1">
        <v>9.8000000000000004E-2</v>
      </c>
      <c r="L39" s="1">
        <v>9.8000000000000004E-2</v>
      </c>
      <c r="M39" s="1">
        <v>9.8000000000000004E-2</v>
      </c>
      <c r="N39" s="1">
        <v>9.8000000000000004E-2</v>
      </c>
      <c r="O39" s="1">
        <v>9.8000000000000004E-2</v>
      </c>
      <c r="P39" s="1">
        <v>9.8000000000000004E-2</v>
      </c>
    </row>
    <row r="40" spans="1:16" ht="16.5" x14ac:dyDescent="0.25">
      <c r="A40" s="6" t="s">
        <v>46</v>
      </c>
      <c r="B40" s="1">
        <v>0.1477</v>
      </c>
      <c r="C40" s="1">
        <v>9.8680000000000004E-2</v>
      </c>
      <c r="E40" s="1">
        <v>9.8680000000000004E-2</v>
      </c>
      <c r="F40" s="1">
        <v>9.8680000000000004E-2</v>
      </c>
      <c r="G40" s="1">
        <v>9.8680000000000004E-2</v>
      </c>
      <c r="H40" s="1">
        <v>9.8680000000000004E-2</v>
      </c>
      <c r="I40" s="1">
        <v>9.8680000000000004E-2</v>
      </c>
      <c r="J40" s="1">
        <v>9.8680000000000004E-2</v>
      </c>
      <c r="K40" s="1">
        <v>9.8680000000000004E-2</v>
      </c>
      <c r="L40" s="1">
        <v>9.8680000000000004E-2</v>
      </c>
      <c r="M40" s="1">
        <v>9.8680000000000004E-2</v>
      </c>
      <c r="N40" s="1">
        <v>9.8680000000000004E-2</v>
      </c>
      <c r="O40" s="1">
        <v>9.8680000000000004E-2</v>
      </c>
      <c r="P40" s="1">
        <v>9.8680000000000004E-2</v>
      </c>
    </row>
    <row r="41" spans="1:16" ht="16.5" x14ac:dyDescent="0.25">
      <c r="A41" s="3" t="s">
        <v>24</v>
      </c>
      <c r="B41" s="1">
        <v>0.14618999999999999</v>
      </c>
      <c r="C41" s="1">
        <v>0.16497000000000001</v>
      </c>
      <c r="E41" s="1">
        <v>0.16497000000000001</v>
      </c>
      <c r="F41" s="1">
        <v>0.16497000000000001</v>
      </c>
      <c r="G41" s="1">
        <v>0.16497000000000001</v>
      </c>
      <c r="H41" s="1">
        <v>0.16497000000000001</v>
      </c>
      <c r="I41" s="1">
        <v>0.16497000000000001</v>
      </c>
      <c r="J41" s="1">
        <v>0.16497000000000001</v>
      </c>
      <c r="K41" s="1">
        <v>0.16497000000000001</v>
      </c>
      <c r="L41" s="1">
        <v>0.16497000000000001</v>
      </c>
      <c r="M41" s="1">
        <v>0.16497000000000001</v>
      </c>
      <c r="N41" s="1">
        <v>0.16497000000000001</v>
      </c>
      <c r="O41" s="1">
        <v>0.16497000000000001</v>
      </c>
      <c r="P41" s="1">
        <v>0.16497000000000001</v>
      </c>
    </row>
    <row r="42" spans="1:16" ht="16.5" x14ac:dyDescent="0.25">
      <c r="A42" s="3" t="s">
        <v>25</v>
      </c>
      <c r="B42" s="1">
        <v>0.14532</v>
      </c>
      <c r="C42" s="1">
        <v>0.1641</v>
      </c>
      <c r="E42" s="1">
        <v>0.1641</v>
      </c>
      <c r="F42" s="1">
        <v>0.1641</v>
      </c>
      <c r="G42" s="1">
        <v>0.1641</v>
      </c>
      <c r="H42" s="1">
        <v>0.1641</v>
      </c>
      <c r="I42" s="1">
        <v>0.1641</v>
      </c>
      <c r="J42" s="1">
        <v>0.1641</v>
      </c>
      <c r="K42" s="1">
        <v>0.1641</v>
      </c>
      <c r="L42" s="1">
        <v>0.1641</v>
      </c>
      <c r="M42" s="1">
        <v>0.1641</v>
      </c>
      <c r="N42" s="1">
        <v>0.1641</v>
      </c>
      <c r="O42" s="1">
        <v>0.1641</v>
      </c>
      <c r="P42" s="1">
        <v>0.1641</v>
      </c>
    </row>
    <row r="43" spans="1:16" ht="16.5" x14ac:dyDescent="0.25">
      <c r="A43" s="3" t="s">
        <v>26</v>
      </c>
      <c r="B43" s="1">
        <v>0.14204</v>
      </c>
      <c r="C43" s="1">
        <v>0.16089000000000001</v>
      </c>
      <c r="E43" s="1">
        <v>0.16089000000000001</v>
      </c>
      <c r="F43" s="1">
        <v>0.16089000000000001</v>
      </c>
      <c r="G43" s="1">
        <v>0.16089000000000001</v>
      </c>
      <c r="H43" s="1">
        <v>0.16089000000000001</v>
      </c>
      <c r="I43" s="1">
        <v>0.16089000000000001</v>
      </c>
      <c r="J43" s="1">
        <v>0.16089000000000001</v>
      </c>
      <c r="K43" s="1">
        <v>0.16089000000000001</v>
      </c>
      <c r="L43" s="1">
        <v>0.16089000000000001</v>
      </c>
      <c r="M43" s="1">
        <v>0.16089000000000001</v>
      </c>
      <c r="N43" s="1">
        <v>0.16089000000000001</v>
      </c>
      <c r="O43" s="1">
        <v>0.16089000000000001</v>
      </c>
      <c r="P43" s="1">
        <v>0.16089000000000001</v>
      </c>
    </row>
    <row r="44" spans="1:16" ht="16.5" x14ac:dyDescent="0.25">
      <c r="A44" s="3" t="s">
        <v>27</v>
      </c>
      <c r="B44" s="1">
        <v>0.14208999999999999</v>
      </c>
      <c r="C44" s="1">
        <v>0.16084000000000001</v>
      </c>
      <c r="F44" s="1"/>
      <c r="G44" s="1">
        <v>0.16084000000000001</v>
      </c>
      <c r="H44" s="1">
        <v>0.16084000000000001</v>
      </c>
      <c r="I44" s="1">
        <v>0.16084000000000001</v>
      </c>
      <c r="J44" s="1">
        <v>0.16084000000000001</v>
      </c>
      <c r="K44" s="1">
        <v>0.16084000000000001</v>
      </c>
      <c r="L44" s="1">
        <v>0.16084000000000001</v>
      </c>
      <c r="M44" s="1">
        <v>0.16084000000000001</v>
      </c>
      <c r="N44" s="1">
        <v>0.16084000000000001</v>
      </c>
      <c r="O44" s="1">
        <v>0.16084000000000001</v>
      </c>
    </row>
    <row r="45" spans="1:16" ht="16.5" x14ac:dyDescent="0.25">
      <c r="A45" s="3" t="s">
        <v>28</v>
      </c>
      <c r="B45" s="1">
        <v>0.14430999999999999</v>
      </c>
      <c r="C45" s="1">
        <v>0.16317000000000001</v>
      </c>
      <c r="G45" s="1"/>
      <c r="H45" s="1"/>
      <c r="I45" s="1">
        <v>0.16317000000000001</v>
      </c>
      <c r="J45" s="1">
        <v>0.16317000000000001</v>
      </c>
      <c r="K45" s="1">
        <v>0.16317000000000001</v>
      </c>
    </row>
    <row r="46" spans="1:16" ht="16.5" x14ac:dyDescent="0.25">
      <c r="A46" s="3" t="s">
        <v>29</v>
      </c>
      <c r="B46" s="1">
        <v>0.14545</v>
      </c>
      <c r="C46" s="1">
        <v>0.16422999999999999</v>
      </c>
      <c r="J46" s="1">
        <v>0.16422999999999999</v>
      </c>
    </row>
    <row r="47" spans="1:16" ht="16.5" x14ac:dyDescent="0.25">
      <c r="A47" s="3" t="s">
        <v>30</v>
      </c>
      <c r="B47" s="1">
        <v>0.14779</v>
      </c>
      <c r="C47" s="1">
        <v>0.16666</v>
      </c>
    </row>
    <row r="48" spans="1:16" ht="16.5" x14ac:dyDescent="0.25">
      <c r="A48" s="3" t="s">
        <v>31</v>
      </c>
      <c r="B48" s="1">
        <v>0.15198999999999999</v>
      </c>
      <c r="C48" s="1">
        <v>0.17088999999999999</v>
      </c>
    </row>
    <row r="49" spans="1:3" ht="16.5" x14ac:dyDescent="0.25">
      <c r="A49" s="3" t="s">
        <v>32</v>
      </c>
      <c r="B49" s="1">
        <v>0.15617</v>
      </c>
      <c r="C49" s="1">
        <v>0.17519999999999999</v>
      </c>
    </row>
    <row r="50" spans="1:3" ht="16.5" x14ac:dyDescent="0.25">
      <c r="A50" s="3" t="s">
        <v>33</v>
      </c>
      <c r="B50" s="1">
        <v>0.15364</v>
      </c>
      <c r="C50" s="1">
        <v>0.17272999999999999</v>
      </c>
    </row>
    <row r="51" spans="1:3" ht="17.25" thickBot="1" x14ac:dyDescent="0.3">
      <c r="A51" s="4" t="s">
        <v>34</v>
      </c>
      <c r="B51" s="2">
        <v>0.15387000000000001</v>
      </c>
      <c r="C51" s="2">
        <v>0.10337</v>
      </c>
    </row>
  </sheetData>
  <mergeCells count="9">
    <mergeCell ref="F1:F2"/>
    <mergeCell ref="C1:C2"/>
    <mergeCell ref="B23:B24"/>
    <mergeCell ref="B17:B18"/>
    <mergeCell ref="A22:A25"/>
    <mergeCell ref="A16:A19"/>
    <mergeCell ref="A13:B13"/>
    <mergeCell ref="D1:D2"/>
    <mergeCell ref="E1:E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UVa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</dc:creator>
  <cp:lastModifiedBy>Usuario</cp:lastModifiedBy>
  <dcterms:created xsi:type="dcterms:W3CDTF">2021-05-26T06:49:42Z</dcterms:created>
  <dcterms:modified xsi:type="dcterms:W3CDTF">2021-06-15T09:27:22Z</dcterms:modified>
</cp:coreProperties>
</file>