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ad57ee5b31a95e7/One Drive/TFG/"/>
    </mc:Choice>
  </mc:AlternateContent>
  <xr:revisionPtr revIDLastSave="2290" documentId="11_3BCC64DA8FEFF815021AE0E14C3F354A78C758A5" xr6:coauthVersionLast="47" xr6:coauthVersionMax="47" xr10:uidLastSave="{EE11CC8B-0E52-4E19-9BA9-E14AED214959}"/>
  <bookViews>
    <workbookView xWindow="-120" yWindow="-120" windowWidth="20730" windowHeight="11160" xr2:uid="{00000000-000D-0000-FFFF-FFFF00000000}"/>
  </bookViews>
  <sheets>
    <sheet name="Hoja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43" i="1" l="1"/>
  <c r="C17" i="1"/>
  <c r="D17" i="1"/>
  <c r="E17" i="1"/>
  <c r="F17" i="1"/>
  <c r="G17" i="1"/>
  <c r="H17" i="1"/>
  <c r="I17" i="1"/>
  <c r="J17" i="1"/>
  <c r="K17" i="1"/>
  <c r="B17" i="1"/>
  <c r="K44" i="1" l="1"/>
  <c r="K45" i="1"/>
  <c r="K24" i="1"/>
  <c r="K25" i="1"/>
  <c r="C91" i="1"/>
  <c r="D91" i="1"/>
  <c r="E91" i="1"/>
  <c r="G91" i="1"/>
  <c r="H91" i="1"/>
  <c r="I91" i="1"/>
  <c r="J5" i="1"/>
  <c r="J4" i="1"/>
  <c r="K86" i="1" s="1"/>
  <c r="D54" i="1"/>
  <c r="E54" i="1"/>
  <c r="F54" i="1"/>
  <c r="G54" i="1"/>
  <c r="H54" i="1"/>
  <c r="I54" i="1"/>
  <c r="J54" i="1"/>
  <c r="D55" i="1"/>
  <c r="E55" i="1"/>
  <c r="F55" i="1"/>
  <c r="G55" i="1"/>
  <c r="H55" i="1"/>
  <c r="I55" i="1"/>
  <c r="J55" i="1"/>
  <c r="D56" i="1"/>
  <c r="E56" i="1"/>
  <c r="F56" i="1"/>
  <c r="G56" i="1"/>
  <c r="H56" i="1"/>
  <c r="I56" i="1"/>
  <c r="J56" i="1"/>
  <c r="D57" i="1"/>
  <c r="E57" i="1"/>
  <c r="F57" i="1"/>
  <c r="G57" i="1"/>
  <c r="H57" i="1"/>
  <c r="I57" i="1"/>
  <c r="J57" i="1"/>
  <c r="D59" i="1"/>
  <c r="E59" i="1"/>
  <c r="F59" i="1"/>
  <c r="G59" i="1"/>
  <c r="H59" i="1"/>
  <c r="I59" i="1"/>
  <c r="J59" i="1"/>
  <c r="D61" i="1"/>
  <c r="E61" i="1"/>
  <c r="F61" i="1"/>
  <c r="G61" i="1"/>
  <c r="H61" i="1"/>
  <c r="I61" i="1"/>
  <c r="J61" i="1"/>
  <c r="D63" i="1"/>
  <c r="E63" i="1"/>
  <c r="F63" i="1"/>
  <c r="G63" i="1"/>
  <c r="H63" i="1"/>
  <c r="I63" i="1"/>
  <c r="J63" i="1"/>
  <c r="C55" i="1"/>
  <c r="C56" i="1"/>
  <c r="C57" i="1"/>
  <c r="C59" i="1"/>
  <c r="C61" i="1"/>
  <c r="C63" i="1"/>
  <c r="C54" i="1"/>
  <c r="C48" i="1"/>
  <c r="C50" i="1" s="1"/>
  <c r="C60" i="1" s="1"/>
  <c r="D48" i="1"/>
  <c r="D50" i="1" s="1"/>
  <c r="D60" i="1" s="1"/>
  <c r="E48" i="1"/>
  <c r="E50" i="1" s="1"/>
  <c r="F48" i="1"/>
  <c r="F50" i="1" s="1"/>
  <c r="F60" i="1" s="1"/>
  <c r="G48" i="1"/>
  <c r="G58" i="1" s="1"/>
  <c r="H48" i="1"/>
  <c r="H50" i="1" s="1"/>
  <c r="H60" i="1" s="1"/>
  <c r="I48" i="1"/>
  <c r="I58" i="1" s="1"/>
  <c r="J48" i="1"/>
  <c r="J50" i="1" s="1"/>
  <c r="J60" i="1" s="1"/>
  <c r="D34" i="1"/>
  <c r="E34" i="1"/>
  <c r="F34" i="1"/>
  <c r="G34" i="1"/>
  <c r="H34" i="1"/>
  <c r="I34" i="1"/>
  <c r="J34" i="1"/>
  <c r="D35" i="1"/>
  <c r="E35" i="1"/>
  <c r="F35" i="1"/>
  <c r="G35" i="1"/>
  <c r="H35" i="1"/>
  <c r="I35" i="1"/>
  <c r="J35" i="1"/>
  <c r="D36" i="1"/>
  <c r="E36" i="1"/>
  <c r="F36" i="1"/>
  <c r="G36" i="1"/>
  <c r="H36" i="1"/>
  <c r="I36" i="1"/>
  <c r="J36" i="1"/>
  <c r="D37" i="1"/>
  <c r="E37" i="1"/>
  <c r="F37" i="1"/>
  <c r="G37" i="1"/>
  <c r="H37" i="1"/>
  <c r="I37" i="1"/>
  <c r="J37" i="1"/>
  <c r="D39" i="1"/>
  <c r="E39" i="1"/>
  <c r="F39" i="1"/>
  <c r="G39" i="1"/>
  <c r="H39" i="1"/>
  <c r="I39" i="1"/>
  <c r="J39" i="1"/>
  <c r="D41" i="1"/>
  <c r="E41" i="1"/>
  <c r="F41" i="1"/>
  <c r="G41" i="1"/>
  <c r="H41" i="1"/>
  <c r="I41" i="1"/>
  <c r="J41" i="1"/>
  <c r="D43" i="1"/>
  <c r="E43" i="1"/>
  <c r="F43" i="1"/>
  <c r="G43" i="1"/>
  <c r="H43" i="1"/>
  <c r="I43" i="1"/>
  <c r="J43" i="1"/>
  <c r="C35" i="1"/>
  <c r="C36" i="1"/>
  <c r="C37" i="1"/>
  <c r="C39" i="1"/>
  <c r="C41" i="1"/>
  <c r="C43" i="1"/>
  <c r="C34" i="1"/>
  <c r="K53" i="1"/>
  <c r="K51" i="1"/>
  <c r="K49" i="1"/>
  <c r="K47" i="1"/>
  <c r="K46" i="1"/>
  <c r="C30" i="1"/>
  <c r="D30" i="1"/>
  <c r="D40" i="1" s="1"/>
  <c r="E30" i="1"/>
  <c r="E40" i="1" s="1"/>
  <c r="F30" i="1"/>
  <c r="F40" i="1" s="1"/>
  <c r="G30" i="1"/>
  <c r="G40" i="1" s="1"/>
  <c r="H30" i="1"/>
  <c r="H40" i="1" s="1"/>
  <c r="I30" i="1"/>
  <c r="I40" i="1" s="1"/>
  <c r="J30" i="1"/>
  <c r="J40" i="1" s="1"/>
  <c r="C28" i="1"/>
  <c r="C38" i="1" s="1"/>
  <c r="D28" i="1"/>
  <c r="D38" i="1" s="1"/>
  <c r="E28" i="1"/>
  <c r="E38" i="1" s="1"/>
  <c r="F28" i="1"/>
  <c r="F38" i="1" s="1"/>
  <c r="G28" i="1"/>
  <c r="G38" i="1" s="1"/>
  <c r="H28" i="1"/>
  <c r="H38" i="1" s="1"/>
  <c r="I28" i="1"/>
  <c r="I38" i="1" s="1"/>
  <c r="J28" i="1"/>
  <c r="J38" i="1" s="1"/>
  <c r="K27" i="1"/>
  <c r="K29" i="1"/>
  <c r="K31" i="1"/>
  <c r="K33" i="1"/>
  <c r="K26" i="1"/>
  <c r="G333" i="1"/>
  <c r="B335" i="1"/>
  <c r="B337" i="1" s="1"/>
  <c r="C344" i="1"/>
  <c r="D344" i="1"/>
  <c r="E344" i="1"/>
  <c r="F344" i="1"/>
  <c r="G344" i="1"/>
  <c r="H344" i="1"/>
  <c r="I344" i="1"/>
  <c r="J344" i="1"/>
  <c r="K344" i="1"/>
  <c r="L344" i="1"/>
  <c r="M344" i="1"/>
  <c r="N344" i="1"/>
  <c r="O345" i="1"/>
  <c r="C346" i="1"/>
  <c r="D346" i="1"/>
  <c r="E346" i="1"/>
  <c r="F346" i="1"/>
  <c r="G346" i="1"/>
  <c r="L346" i="1"/>
  <c r="M346" i="1"/>
  <c r="N346" i="1"/>
  <c r="D23" i="1"/>
  <c r="E23" i="1"/>
  <c r="F23" i="1"/>
  <c r="G23" i="1"/>
  <c r="H23" i="1"/>
  <c r="I23" i="1"/>
  <c r="J23" i="1"/>
  <c r="C23" i="1"/>
  <c r="C7" i="1"/>
  <c r="D7" i="1"/>
  <c r="F7" i="1"/>
  <c r="G7" i="1"/>
  <c r="H7" i="1"/>
  <c r="B7" i="1"/>
  <c r="K54" i="1" l="1"/>
  <c r="N54" i="1" s="1"/>
  <c r="K55" i="1"/>
  <c r="N55" i="1" s="1"/>
  <c r="C5" i="1" s="1"/>
  <c r="K34" i="1"/>
  <c r="N34" i="1" s="1"/>
  <c r="K35" i="1"/>
  <c r="K57" i="1"/>
  <c r="N57" i="1" s="1"/>
  <c r="E5" i="1" s="1"/>
  <c r="K36" i="1"/>
  <c r="N36" i="1" s="1"/>
  <c r="D4" i="1" s="1"/>
  <c r="E86" i="1" s="1"/>
  <c r="C360" i="1" s="1"/>
  <c r="K38" i="1"/>
  <c r="N38" i="1" s="1"/>
  <c r="F4" i="1" s="1"/>
  <c r="J58" i="1"/>
  <c r="K63" i="1"/>
  <c r="N63" i="1" s="1"/>
  <c r="K5" i="1" s="1"/>
  <c r="L81" i="1" s="1"/>
  <c r="K56" i="1"/>
  <c r="N56" i="1" s="1"/>
  <c r="D5" i="1" s="1"/>
  <c r="H58" i="1"/>
  <c r="K39" i="1"/>
  <c r="N39" i="1" s="1"/>
  <c r="G4" i="1" s="1"/>
  <c r="H86" i="1" s="1"/>
  <c r="F363" i="1" s="1"/>
  <c r="K37" i="1"/>
  <c r="N37" i="1" s="1"/>
  <c r="E4" i="1" s="1"/>
  <c r="F86" i="1" s="1"/>
  <c r="F361" i="1" s="1"/>
  <c r="K61" i="1"/>
  <c r="N61" i="1" s="1"/>
  <c r="I5" i="1" s="1"/>
  <c r="F58" i="1"/>
  <c r="K43" i="1"/>
  <c r="N43" i="1" s="1"/>
  <c r="K4" i="1" s="1"/>
  <c r="L86" i="1" s="1"/>
  <c r="D367" i="1" s="1"/>
  <c r="K41" i="1"/>
  <c r="N41" i="1" s="1"/>
  <c r="I4" i="1" s="1"/>
  <c r="J86" i="1" s="1"/>
  <c r="F365" i="1" s="1"/>
  <c r="K59" i="1"/>
  <c r="N59" i="1" s="1"/>
  <c r="G5" i="1" s="1"/>
  <c r="D58" i="1"/>
  <c r="E60" i="1"/>
  <c r="I50" i="1"/>
  <c r="I60" i="1" s="1"/>
  <c r="C58" i="1"/>
  <c r="E58" i="1"/>
  <c r="K48" i="1"/>
  <c r="G50" i="1"/>
  <c r="G60" i="1" s="1"/>
  <c r="K30" i="1"/>
  <c r="C40" i="1"/>
  <c r="K40" i="1" s="1"/>
  <c r="N40" i="1" s="1"/>
  <c r="H4" i="1" s="1"/>
  <c r="I86" i="1" s="1"/>
  <c r="D364" i="1" s="1"/>
  <c r="K28" i="1"/>
  <c r="O346" i="1"/>
  <c r="O344" i="1"/>
  <c r="C366" i="1"/>
  <c r="D366" i="1"/>
  <c r="E366" i="1"/>
  <c r="F366" i="1"/>
  <c r="G366" i="1"/>
  <c r="L366" i="1"/>
  <c r="M366" i="1"/>
  <c r="N366" i="1"/>
  <c r="D365" i="1"/>
  <c r="M365" i="1"/>
  <c r="K6" i="1"/>
  <c r="J6" i="1"/>
  <c r="I6" i="1"/>
  <c r="J91" i="1" s="1"/>
  <c r="C94" i="1"/>
  <c r="U2" i="1" s="1"/>
  <c r="K70" i="1"/>
  <c r="N70" i="1"/>
  <c r="M71" i="1"/>
  <c r="M70" i="1"/>
  <c r="K71" i="1"/>
  <c r="A115" i="1"/>
  <c r="B33" i="1" s="1"/>
  <c r="B43" i="1" s="1"/>
  <c r="A114" i="1"/>
  <c r="B32" i="1" s="1"/>
  <c r="B42" i="1" s="1"/>
  <c r="A113" i="1"/>
  <c r="B31" i="1" s="1"/>
  <c r="B41" i="1" s="1"/>
  <c r="A125" i="1"/>
  <c r="A124" i="1"/>
  <c r="A123" i="1"/>
  <c r="H100" i="1"/>
  <c r="I100" i="1"/>
  <c r="J100" i="1"/>
  <c r="K100" i="1"/>
  <c r="L100" i="1"/>
  <c r="H96" i="1"/>
  <c r="I96" i="1"/>
  <c r="J96" i="1"/>
  <c r="K96" i="1"/>
  <c r="L96" i="1"/>
  <c r="L94" i="1"/>
  <c r="AD2" i="1" s="1"/>
  <c r="K94" i="1"/>
  <c r="AC2" i="1" s="1"/>
  <c r="J94" i="1"/>
  <c r="AB2" i="1" s="1"/>
  <c r="I94" i="1"/>
  <c r="H94" i="1"/>
  <c r="K81" i="1"/>
  <c r="G15" i="1"/>
  <c r="G14" i="1"/>
  <c r="I15" i="1"/>
  <c r="J15" i="1"/>
  <c r="K15" i="1"/>
  <c r="I14" i="1"/>
  <c r="J14" i="1"/>
  <c r="K14" i="1"/>
  <c r="L79" i="1"/>
  <c r="S75" i="1" s="1"/>
  <c r="K79" i="1"/>
  <c r="S67" i="1" s="1"/>
  <c r="J79" i="1"/>
  <c r="S59" i="1" s="1"/>
  <c r="I79" i="1"/>
  <c r="S51" i="1" s="1"/>
  <c r="H79" i="1"/>
  <c r="S43" i="1" s="1"/>
  <c r="E14" i="1"/>
  <c r="F14" i="1"/>
  <c r="H14" i="1"/>
  <c r="F15" i="1"/>
  <c r="H15" i="1"/>
  <c r="C15" i="1"/>
  <c r="D15" i="1"/>
  <c r="E15" i="1"/>
  <c r="B15" i="1"/>
  <c r="C14" i="1"/>
  <c r="D14" i="1"/>
  <c r="B14" i="1"/>
  <c r="G79" i="1"/>
  <c r="S35" i="1" s="1"/>
  <c r="E6" i="1"/>
  <c r="F91" i="1" s="1"/>
  <c r="D100" i="1"/>
  <c r="E100" i="1"/>
  <c r="F100" i="1"/>
  <c r="G100" i="1"/>
  <c r="C100" i="1"/>
  <c r="D96" i="1"/>
  <c r="E96" i="1"/>
  <c r="F96" i="1"/>
  <c r="G96" i="1"/>
  <c r="C96" i="1"/>
  <c r="D94" i="1"/>
  <c r="V2" i="1" s="1"/>
  <c r="E94" i="1"/>
  <c r="F94" i="1"/>
  <c r="G94" i="1"/>
  <c r="F79" i="1"/>
  <c r="S27" i="1" s="1"/>
  <c r="D79" i="1"/>
  <c r="S11" i="1" s="1"/>
  <c r="E79" i="1"/>
  <c r="S19" i="1" s="1"/>
  <c r="C79" i="1"/>
  <c r="S3" i="1" s="1"/>
  <c r="K22" i="1"/>
  <c r="K23" i="1" s="1"/>
  <c r="G361" i="1" l="1"/>
  <c r="N360" i="1"/>
  <c r="E361" i="1"/>
  <c r="L365" i="1"/>
  <c r="C365" i="1"/>
  <c r="M361" i="1"/>
  <c r="M383" i="1" s="1"/>
  <c r="D361" i="1"/>
  <c r="D383" i="1" s="1"/>
  <c r="G365" i="1"/>
  <c r="G387" i="1" s="1"/>
  <c r="L361" i="1"/>
  <c r="C361" i="1"/>
  <c r="E365" i="1"/>
  <c r="E387" i="1" s="1"/>
  <c r="N35" i="1"/>
  <c r="C4" i="1" s="1"/>
  <c r="D86" i="1" s="1"/>
  <c r="B4" i="1"/>
  <c r="C86" i="1" s="1"/>
  <c r="J7" i="1"/>
  <c r="K91" i="1"/>
  <c r="K7" i="1"/>
  <c r="L91" i="1"/>
  <c r="R341" i="1"/>
  <c r="C131" i="1"/>
  <c r="C239" i="1" s="1"/>
  <c r="C186" i="1"/>
  <c r="C294" i="1" s="1"/>
  <c r="C159" i="1"/>
  <c r="C267" i="1" s="1"/>
  <c r="Q341" i="1"/>
  <c r="C104" i="1"/>
  <c r="C212" i="1" s="1"/>
  <c r="D81" i="1"/>
  <c r="D348" i="1" s="1"/>
  <c r="E81" i="1"/>
  <c r="D349" i="1" s="1"/>
  <c r="G86" i="1"/>
  <c r="E362" i="1" s="1"/>
  <c r="F360" i="1"/>
  <c r="F382" i="1" s="1"/>
  <c r="N361" i="1"/>
  <c r="N383" i="1" s="1"/>
  <c r="N365" i="1"/>
  <c r="N387" i="1" s="1"/>
  <c r="M362" i="1"/>
  <c r="M384" i="1" s="1"/>
  <c r="M363" i="1"/>
  <c r="M385" i="1" s="1"/>
  <c r="F81" i="1"/>
  <c r="E350" i="1" s="1"/>
  <c r="E363" i="1"/>
  <c r="E407" i="1" s="1"/>
  <c r="G367" i="1"/>
  <c r="G389" i="1" s="1"/>
  <c r="C367" i="1"/>
  <c r="C411" i="1" s="1"/>
  <c r="M360" i="1"/>
  <c r="M382" i="1" s="1"/>
  <c r="E360" i="1"/>
  <c r="E404" i="1" s="1"/>
  <c r="L360" i="1"/>
  <c r="L382" i="1" s="1"/>
  <c r="D360" i="1"/>
  <c r="D382" i="1" s="1"/>
  <c r="C364" i="1"/>
  <c r="C408" i="1" s="1"/>
  <c r="G360" i="1"/>
  <c r="G404" i="1" s="1"/>
  <c r="J81" i="1"/>
  <c r="F354" i="1" s="1"/>
  <c r="H81" i="1"/>
  <c r="F352" i="1" s="1"/>
  <c r="L363" i="1"/>
  <c r="L407" i="1" s="1"/>
  <c r="D363" i="1"/>
  <c r="D407" i="1" s="1"/>
  <c r="N367" i="1"/>
  <c r="N411" i="1" s="1"/>
  <c r="F367" i="1"/>
  <c r="F411" i="1" s="1"/>
  <c r="G363" i="1"/>
  <c r="G385" i="1" s="1"/>
  <c r="C363" i="1"/>
  <c r="C407" i="1" s="1"/>
  <c r="M367" i="1"/>
  <c r="M411" i="1" s="1"/>
  <c r="E367" i="1"/>
  <c r="E389" i="1" s="1"/>
  <c r="N363" i="1"/>
  <c r="N407" i="1" s="1"/>
  <c r="G364" i="1"/>
  <c r="G386" i="1" s="1"/>
  <c r="L367" i="1"/>
  <c r="L389" i="1" s="1"/>
  <c r="K60" i="1"/>
  <c r="N60" i="1" s="1"/>
  <c r="H5" i="1" s="1"/>
  <c r="F364" i="1"/>
  <c r="F386" i="1" s="1"/>
  <c r="M364" i="1"/>
  <c r="M408" i="1" s="1"/>
  <c r="E364" i="1"/>
  <c r="E386" i="1" s="1"/>
  <c r="K58" i="1"/>
  <c r="N58" i="1" s="1"/>
  <c r="F5" i="1" s="1"/>
  <c r="N364" i="1"/>
  <c r="N386" i="1" s="1"/>
  <c r="L364" i="1"/>
  <c r="L386" i="1" s="1"/>
  <c r="K50" i="1"/>
  <c r="B62" i="1"/>
  <c r="B52" i="1"/>
  <c r="B63" i="1"/>
  <c r="B53" i="1"/>
  <c r="B51" i="1"/>
  <c r="B61" i="1"/>
  <c r="A434" i="1"/>
  <c r="A460" i="1" s="1"/>
  <c r="A485" i="1" s="1"/>
  <c r="A510" i="1" s="1"/>
  <c r="A536" i="1" s="1"/>
  <c r="A562" i="1" s="1"/>
  <c r="A587" i="1" s="1"/>
  <c r="A436" i="1"/>
  <c r="A462" i="1" s="1"/>
  <c r="A487" i="1" s="1"/>
  <c r="A512" i="1" s="1"/>
  <c r="A538" i="1" s="1"/>
  <c r="A564" i="1" s="1"/>
  <c r="A589" i="1" s="1"/>
  <c r="A435" i="1"/>
  <c r="A461" i="1" s="1"/>
  <c r="A486" i="1" s="1"/>
  <c r="A511" i="1" s="1"/>
  <c r="A537" i="1" s="1"/>
  <c r="A563" i="1" s="1"/>
  <c r="A588" i="1" s="1"/>
  <c r="G349" i="1"/>
  <c r="C356" i="1"/>
  <c r="D356" i="1"/>
  <c r="E356" i="1"/>
  <c r="F356" i="1"/>
  <c r="G356" i="1"/>
  <c r="L356" i="1"/>
  <c r="M356" i="1"/>
  <c r="N356" i="1"/>
  <c r="C355" i="1"/>
  <c r="D355" i="1"/>
  <c r="E355" i="1"/>
  <c r="F355" i="1"/>
  <c r="G355" i="1"/>
  <c r="L355" i="1"/>
  <c r="M355" i="1"/>
  <c r="N355" i="1"/>
  <c r="B354" i="1"/>
  <c r="A424" i="1"/>
  <c r="A450" i="1" s="1"/>
  <c r="A475" i="1" s="1"/>
  <c r="A500" i="1" s="1"/>
  <c r="B355" i="1"/>
  <c r="A425" i="1"/>
  <c r="A451" i="1" s="1"/>
  <c r="A476" i="1" s="1"/>
  <c r="A501" i="1" s="1"/>
  <c r="B356" i="1"/>
  <c r="A426" i="1"/>
  <c r="A452" i="1" s="1"/>
  <c r="A477" i="1" s="1"/>
  <c r="A502" i="1" s="1"/>
  <c r="N382" i="1"/>
  <c r="N404" i="1"/>
  <c r="E382" i="1"/>
  <c r="C382" i="1"/>
  <c r="C404" i="1"/>
  <c r="N405" i="1"/>
  <c r="L383" i="1"/>
  <c r="L405" i="1"/>
  <c r="G383" i="1"/>
  <c r="G405" i="1"/>
  <c r="F383" i="1"/>
  <c r="F405" i="1"/>
  <c r="E383" i="1"/>
  <c r="E405" i="1"/>
  <c r="M406" i="1"/>
  <c r="F385" i="1"/>
  <c r="F407" i="1"/>
  <c r="D386" i="1"/>
  <c r="D408" i="1"/>
  <c r="M387" i="1"/>
  <c r="M409" i="1"/>
  <c r="L387" i="1"/>
  <c r="L409" i="1"/>
  <c r="F387" i="1"/>
  <c r="F409" i="1"/>
  <c r="E409" i="1"/>
  <c r="D387" i="1"/>
  <c r="D409" i="1"/>
  <c r="C387" i="1"/>
  <c r="C409" i="1"/>
  <c r="N388" i="1"/>
  <c r="N410" i="1"/>
  <c r="M388" i="1"/>
  <c r="M410" i="1"/>
  <c r="L388" i="1"/>
  <c r="L410" i="1"/>
  <c r="G388" i="1"/>
  <c r="G410" i="1"/>
  <c r="F388" i="1"/>
  <c r="F410" i="1"/>
  <c r="E388" i="1"/>
  <c r="E410" i="1"/>
  <c r="D388" i="1"/>
  <c r="D410" i="1"/>
  <c r="O366" i="1"/>
  <c r="C388" i="1"/>
  <c r="C410" i="1"/>
  <c r="O410" i="1" s="1"/>
  <c r="D389" i="1"/>
  <c r="D411" i="1"/>
  <c r="A150" i="1"/>
  <c r="A178" i="1" s="1"/>
  <c r="A205" i="1" s="1"/>
  <c r="A152" i="1"/>
  <c r="A180" i="1" s="1"/>
  <c r="A207" i="1" s="1"/>
  <c r="A141" i="1"/>
  <c r="A169" i="1" s="1"/>
  <c r="A196" i="1" s="1"/>
  <c r="A140" i="1"/>
  <c r="A168" i="1" s="1"/>
  <c r="A195" i="1" s="1"/>
  <c r="E7" i="1"/>
  <c r="I7" i="1"/>
  <c r="A151" i="1"/>
  <c r="A142" i="1"/>
  <c r="A112" i="1"/>
  <c r="B30" i="1" s="1"/>
  <c r="B40" i="1" s="1"/>
  <c r="A120" i="1"/>
  <c r="Y2" i="1"/>
  <c r="A119" i="1"/>
  <c r="X2" i="1"/>
  <c r="A118" i="1"/>
  <c r="W2" i="1"/>
  <c r="A121" i="1"/>
  <c r="Z2" i="1"/>
  <c r="A122" i="1"/>
  <c r="AA2" i="1"/>
  <c r="A108" i="1"/>
  <c r="B26" i="1" s="1"/>
  <c r="B36" i="1" s="1"/>
  <c r="A109" i="1"/>
  <c r="B27" i="1" s="1"/>
  <c r="B37" i="1" s="1"/>
  <c r="A110" i="1"/>
  <c r="B28" i="1" s="1"/>
  <c r="B38" i="1" s="1"/>
  <c r="A111" i="1"/>
  <c r="B29" i="1" s="1"/>
  <c r="B39" i="1" s="1"/>
  <c r="D95" i="1"/>
  <c r="D97" i="1" s="1"/>
  <c r="J80" i="1"/>
  <c r="K80" i="1"/>
  <c r="L80" i="1"/>
  <c r="L95" i="1"/>
  <c r="L97" i="1" s="1"/>
  <c r="K95" i="1"/>
  <c r="K97" i="1" s="1"/>
  <c r="J95" i="1"/>
  <c r="J97" i="1" s="1"/>
  <c r="A106" i="1"/>
  <c r="B24" i="1" s="1"/>
  <c r="B34" i="1" s="1"/>
  <c r="A107" i="1"/>
  <c r="B25" i="1" s="1"/>
  <c r="B35" i="1" s="1"/>
  <c r="A116" i="1"/>
  <c r="A427" i="1" s="1"/>
  <c r="A453" i="1" s="1"/>
  <c r="A478" i="1" s="1"/>
  <c r="A503" i="1" s="1"/>
  <c r="A117" i="1"/>
  <c r="D80" i="1"/>
  <c r="C80" i="1"/>
  <c r="H80" i="1"/>
  <c r="G80" i="1"/>
  <c r="I80" i="1"/>
  <c r="F80" i="1"/>
  <c r="E80" i="1"/>
  <c r="C95" i="1"/>
  <c r="G95" i="1"/>
  <c r="G97" i="1" s="1"/>
  <c r="F95" i="1"/>
  <c r="F97" i="1" s="1"/>
  <c r="I95" i="1"/>
  <c r="I97" i="1" s="1"/>
  <c r="H95" i="1"/>
  <c r="H97" i="1" s="1"/>
  <c r="E95" i="1"/>
  <c r="E97" i="1" s="1"/>
  <c r="B822" i="1" l="1"/>
  <c r="B505" i="1"/>
  <c r="C505" i="1"/>
  <c r="D505" i="1"/>
  <c r="E505" i="1"/>
  <c r="F505" i="1"/>
  <c r="G505" i="1"/>
  <c r="H505" i="1"/>
  <c r="I505" i="1"/>
  <c r="J505" i="1"/>
  <c r="K505" i="1"/>
  <c r="L505" i="1"/>
  <c r="M505" i="1"/>
  <c r="N505" i="1"/>
  <c r="O505" i="1"/>
  <c r="P505" i="1"/>
  <c r="Q505" i="1"/>
  <c r="R505" i="1"/>
  <c r="S505" i="1"/>
  <c r="T505" i="1"/>
  <c r="U505" i="1"/>
  <c r="B508" i="1"/>
  <c r="C508" i="1"/>
  <c r="D508" i="1"/>
  <c r="E508" i="1"/>
  <c r="F508" i="1"/>
  <c r="G508" i="1"/>
  <c r="H508" i="1"/>
  <c r="I508" i="1"/>
  <c r="J508" i="1"/>
  <c r="K508" i="1"/>
  <c r="L508" i="1"/>
  <c r="M508" i="1"/>
  <c r="N508" i="1"/>
  <c r="O508" i="1"/>
  <c r="P508" i="1"/>
  <c r="Q508" i="1"/>
  <c r="R508" i="1"/>
  <c r="S508" i="1"/>
  <c r="T508" i="1"/>
  <c r="U508" i="1"/>
  <c r="B509" i="1"/>
  <c r="C509" i="1"/>
  <c r="D509" i="1"/>
  <c r="E509" i="1"/>
  <c r="F509" i="1"/>
  <c r="G509" i="1"/>
  <c r="H509" i="1"/>
  <c r="I509" i="1"/>
  <c r="J509" i="1"/>
  <c r="K509" i="1"/>
  <c r="L509" i="1"/>
  <c r="M509" i="1"/>
  <c r="N509" i="1"/>
  <c r="O509" i="1"/>
  <c r="P509" i="1"/>
  <c r="Q509" i="1"/>
  <c r="R509" i="1"/>
  <c r="S509" i="1"/>
  <c r="T509" i="1"/>
  <c r="U509" i="1"/>
  <c r="C823" i="1"/>
  <c r="B506" i="1"/>
  <c r="C506" i="1"/>
  <c r="D506" i="1"/>
  <c r="E506" i="1"/>
  <c r="F506" i="1"/>
  <c r="G506" i="1"/>
  <c r="H506" i="1"/>
  <c r="I506" i="1"/>
  <c r="J506" i="1"/>
  <c r="K506" i="1"/>
  <c r="L506" i="1"/>
  <c r="M506" i="1"/>
  <c r="N506" i="1"/>
  <c r="O506" i="1"/>
  <c r="P506" i="1"/>
  <c r="Q506" i="1"/>
  <c r="R506" i="1"/>
  <c r="S506" i="1"/>
  <c r="T506" i="1"/>
  <c r="U506" i="1"/>
  <c r="B507" i="1"/>
  <c r="C507" i="1"/>
  <c r="D507" i="1"/>
  <c r="E507" i="1"/>
  <c r="F507" i="1"/>
  <c r="G507" i="1"/>
  <c r="H507" i="1"/>
  <c r="I507" i="1"/>
  <c r="J507" i="1"/>
  <c r="K507" i="1"/>
  <c r="L507" i="1"/>
  <c r="M507" i="1"/>
  <c r="N507" i="1"/>
  <c r="O507" i="1"/>
  <c r="P507" i="1"/>
  <c r="Q507" i="1"/>
  <c r="R507" i="1"/>
  <c r="S507" i="1"/>
  <c r="T507" i="1"/>
  <c r="U507" i="1"/>
  <c r="B510" i="1"/>
  <c r="C510" i="1"/>
  <c r="D510" i="1"/>
  <c r="E510" i="1"/>
  <c r="F510" i="1"/>
  <c r="G510" i="1"/>
  <c r="H510" i="1"/>
  <c r="I510" i="1"/>
  <c r="J510" i="1"/>
  <c r="K510" i="1"/>
  <c r="L510" i="1"/>
  <c r="M510" i="1"/>
  <c r="N510" i="1"/>
  <c r="O510" i="1"/>
  <c r="P510" i="1"/>
  <c r="Q510" i="1"/>
  <c r="R510" i="1"/>
  <c r="S510" i="1"/>
  <c r="T510" i="1"/>
  <c r="U510" i="1"/>
  <c r="B511" i="1"/>
  <c r="C511" i="1"/>
  <c r="D511" i="1"/>
  <c r="E511" i="1"/>
  <c r="F511" i="1"/>
  <c r="G511" i="1"/>
  <c r="H511" i="1"/>
  <c r="I511" i="1"/>
  <c r="J511" i="1"/>
  <c r="K511" i="1"/>
  <c r="L511" i="1"/>
  <c r="M511" i="1"/>
  <c r="N511" i="1"/>
  <c r="O511" i="1"/>
  <c r="P511" i="1"/>
  <c r="Q511" i="1"/>
  <c r="R511" i="1"/>
  <c r="S511" i="1"/>
  <c r="T511" i="1"/>
  <c r="U511" i="1"/>
  <c r="B512" i="1"/>
  <c r="C512" i="1"/>
  <c r="D512" i="1"/>
  <c r="E512" i="1"/>
  <c r="F512" i="1"/>
  <c r="G512" i="1"/>
  <c r="H512" i="1"/>
  <c r="I512" i="1"/>
  <c r="J512" i="1"/>
  <c r="K512" i="1"/>
  <c r="L512" i="1"/>
  <c r="M512" i="1"/>
  <c r="N512" i="1"/>
  <c r="O512" i="1"/>
  <c r="P512" i="1"/>
  <c r="Q512" i="1"/>
  <c r="R512" i="1"/>
  <c r="S512" i="1"/>
  <c r="T512" i="1"/>
  <c r="U512" i="1"/>
  <c r="B504" i="1"/>
  <c r="C504" i="1"/>
  <c r="D504" i="1"/>
  <c r="E504" i="1"/>
  <c r="F504" i="1"/>
  <c r="G504" i="1"/>
  <c r="H504" i="1"/>
  <c r="I504" i="1"/>
  <c r="J504" i="1"/>
  <c r="K504" i="1"/>
  <c r="L504" i="1"/>
  <c r="M504" i="1"/>
  <c r="N504" i="1"/>
  <c r="O504" i="1"/>
  <c r="P504" i="1"/>
  <c r="Q504" i="1"/>
  <c r="R504" i="1"/>
  <c r="S504" i="1"/>
  <c r="T504" i="1"/>
  <c r="U504" i="1"/>
  <c r="O407" i="1"/>
  <c r="O361" i="1"/>
  <c r="D405" i="1"/>
  <c r="G409" i="1"/>
  <c r="C349" i="1"/>
  <c r="M352" i="1"/>
  <c r="D350" i="1"/>
  <c r="D372" i="1" s="1"/>
  <c r="D294" i="1"/>
  <c r="D212" i="1"/>
  <c r="C405" i="1"/>
  <c r="O405" i="1" s="1"/>
  <c r="C362" i="1"/>
  <c r="C406" i="1" s="1"/>
  <c r="D239" i="1"/>
  <c r="C383" i="1"/>
  <c r="O383" i="1" s="1"/>
  <c r="M405" i="1"/>
  <c r="Q405" i="1" s="1"/>
  <c r="G362" i="1"/>
  <c r="G384" i="1" s="1"/>
  <c r="L362" i="1"/>
  <c r="L406" i="1" s="1"/>
  <c r="D267" i="1"/>
  <c r="F359" i="1"/>
  <c r="L359" i="1"/>
  <c r="L381" i="1" s="1"/>
  <c r="C359" i="1"/>
  <c r="C381" i="1" s="1"/>
  <c r="M359" i="1"/>
  <c r="E359" i="1"/>
  <c r="E381" i="1" s="1"/>
  <c r="N359" i="1"/>
  <c r="N381" i="1" s="1"/>
  <c r="D359" i="1"/>
  <c r="G359" i="1"/>
  <c r="L350" i="1"/>
  <c r="G348" i="1"/>
  <c r="N348" i="1"/>
  <c r="N392" i="1" s="1"/>
  <c r="F348" i="1"/>
  <c r="F370" i="1" s="1"/>
  <c r="C348" i="1"/>
  <c r="D358" i="1"/>
  <c r="L358" i="1"/>
  <c r="C358" i="1"/>
  <c r="E358" i="1"/>
  <c r="M358" i="1"/>
  <c r="G358" i="1"/>
  <c r="F358" i="1"/>
  <c r="N358" i="1"/>
  <c r="N349" i="1"/>
  <c r="F349" i="1"/>
  <c r="F393" i="1" s="1"/>
  <c r="G382" i="1"/>
  <c r="M348" i="1"/>
  <c r="M392" i="1" s="1"/>
  <c r="E348" i="1"/>
  <c r="E370" i="1" s="1"/>
  <c r="M349" i="1"/>
  <c r="E349" i="1"/>
  <c r="N389" i="1"/>
  <c r="O365" i="1"/>
  <c r="L348" i="1"/>
  <c r="L370" i="1" s="1"/>
  <c r="L349" i="1"/>
  <c r="N409" i="1"/>
  <c r="E406" i="1"/>
  <c r="E384" i="1"/>
  <c r="M386" i="1"/>
  <c r="F404" i="1"/>
  <c r="D385" i="1"/>
  <c r="L385" i="1"/>
  <c r="D362" i="1"/>
  <c r="F362" i="1"/>
  <c r="E385" i="1"/>
  <c r="E352" i="1"/>
  <c r="E396" i="1" s="1"/>
  <c r="N362" i="1"/>
  <c r="M354" i="1"/>
  <c r="L354" i="1"/>
  <c r="F389" i="1"/>
  <c r="E354" i="1"/>
  <c r="E376" i="1" s="1"/>
  <c r="M389" i="1"/>
  <c r="A648" i="1"/>
  <c r="D354" i="1"/>
  <c r="D376" i="1" s="1"/>
  <c r="G408" i="1"/>
  <c r="C350" i="1"/>
  <c r="C386" i="1"/>
  <c r="C385" i="1"/>
  <c r="M404" i="1"/>
  <c r="A673" i="1"/>
  <c r="N350" i="1"/>
  <c r="N372" i="1" s="1"/>
  <c r="F350" i="1"/>
  <c r="F372" i="1" s="1"/>
  <c r="G350" i="1"/>
  <c r="G372" i="1" s="1"/>
  <c r="L408" i="1"/>
  <c r="A647" i="1"/>
  <c r="M350" i="1"/>
  <c r="M394" i="1" s="1"/>
  <c r="M407" i="1"/>
  <c r="E411" i="1"/>
  <c r="G411" i="1"/>
  <c r="L404" i="1"/>
  <c r="G354" i="1"/>
  <c r="C354" i="1"/>
  <c r="C376" i="1" s="1"/>
  <c r="C389" i="1"/>
  <c r="N385" i="1"/>
  <c r="A724" i="1"/>
  <c r="A752" i="1" s="1"/>
  <c r="A778" i="1" s="1"/>
  <c r="A803" i="1" s="1"/>
  <c r="A828" i="1" s="1"/>
  <c r="N354" i="1"/>
  <c r="N376" i="1" s="1"/>
  <c r="O367" i="1"/>
  <c r="Q367" i="1" s="1"/>
  <c r="G407" i="1"/>
  <c r="O360" i="1"/>
  <c r="F408" i="1"/>
  <c r="O363" i="1"/>
  <c r="R363" i="1" s="1"/>
  <c r="D404" i="1"/>
  <c r="N408" i="1"/>
  <c r="O408" i="1" s="1"/>
  <c r="L411" i="1"/>
  <c r="E408" i="1"/>
  <c r="L352" i="1"/>
  <c r="L396" i="1" s="1"/>
  <c r="D352" i="1"/>
  <c r="D396" i="1" s="1"/>
  <c r="G352" i="1"/>
  <c r="G374" i="1" s="1"/>
  <c r="C352" i="1"/>
  <c r="C374" i="1" s="1"/>
  <c r="N352" i="1"/>
  <c r="N396" i="1" s="1"/>
  <c r="A675" i="1"/>
  <c r="A649" i="1"/>
  <c r="O364" i="1"/>
  <c r="Q364" i="1" s="1"/>
  <c r="G81" i="1"/>
  <c r="G82" i="1" s="1"/>
  <c r="I81" i="1"/>
  <c r="I82" i="1" s="1"/>
  <c r="A723" i="1"/>
  <c r="A751" i="1" s="1"/>
  <c r="A777" i="1" s="1"/>
  <c r="A802" i="1" s="1"/>
  <c r="A827" i="1" s="1"/>
  <c r="A698" i="1"/>
  <c r="B56" i="1"/>
  <c r="B46" i="1"/>
  <c r="B44" i="1"/>
  <c r="B54" i="1"/>
  <c r="B59" i="1"/>
  <c r="B49" i="1"/>
  <c r="B58" i="1"/>
  <c r="B48" i="1"/>
  <c r="B55" i="1"/>
  <c r="B45" i="1"/>
  <c r="B47" i="1"/>
  <c r="B57" i="1"/>
  <c r="B60" i="1"/>
  <c r="B50" i="1"/>
  <c r="A699" i="1"/>
  <c r="A674" i="1"/>
  <c r="A433" i="1"/>
  <c r="A459" i="1" s="1"/>
  <c r="A484" i="1" s="1"/>
  <c r="A509" i="1" s="1"/>
  <c r="A535" i="1" s="1"/>
  <c r="A561" i="1" s="1"/>
  <c r="A586" i="1" s="1"/>
  <c r="A432" i="1"/>
  <c r="A458" i="1" s="1"/>
  <c r="A483" i="1" s="1"/>
  <c r="A508" i="1" s="1"/>
  <c r="A534" i="1" s="1"/>
  <c r="A560" i="1" s="1"/>
  <c r="A585" i="1" s="1"/>
  <c r="A430" i="1"/>
  <c r="A456" i="1" s="1"/>
  <c r="A481" i="1" s="1"/>
  <c r="A506" i="1" s="1"/>
  <c r="A532" i="1" s="1"/>
  <c r="A558" i="1" s="1"/>
  <c r="A583" i="1" s="1"/>
  <c r="A725" i="1"/>
  <c r="A753" i="1" s="1"/>
  <c r="A779" i="1" s="1"/>
  <c r="A804" i="1" s="1"/>
  <c r="A829" i="1" s="1"/>
  <c r="A428" i="1"/>
  <c r="A454" i="1" s="1"/>
  <c r="A479" i="1" s="1"/>
  <c r="A504" i="1" s="1"/>
  <c r="A530" i="1" s="1"/>
  <c r="A556" i="1" s="1"/>
  <c r="A581" i="1" s="1"/>
  <c r="A429" i="1"/>
  <c r="A455" i="1" s="1"/>
  <c r="A480" i="1" s="1"/>
  <c r="A505" i="1" s="1"/>
  <c r="A531" i="1" s="1"/>
  <c r="A557" i="1" s="1"/>
  <c r="A582" i="1" s="1"/>
  <c r="A431" i="1"/>
  <c r="A457" i="1" s="1"/>
  <c r="A482" i="1" s="1"/>
  <c r="A507" i="1" s="1"/>
  <c r="A533" i="1" s="1"/>
  <c r="A559" i="1" s="1"/>
  <c r="A584" i="1" s="1"/>
  <c r="A700" i="1"/>
  <c r="O387" i="1"/>
  <c r="R387" i="1" s="1"/>
  <c r="Q408" i="1"/>
  <c r="Q410" i="1"/>
  <c r="O411" i="1"/>
  <c r="R411" i="1" s="1"/>
  <c r="C819" i="1" s="1"/>
  <c r="O382" i="1"/>
  <c r="R382" i="1" s="1"/>
  <c r="O388" i="1"/>
  <c r="Q388" i="1" s="1"/>
  <c r="V822" i="1"/>
  <c r="U822" i="1"/>
  <c r="T822" i="1"/>
  <c r="S822" i="1"/>
  <c r="R822" i="1"/>
  <c r="Q822" i="1"/>
  <c r="P822" i="1"/>
  <c r="O822" i="1"/>
  <c r="N822" i="1"/>
  <c r="M822" i="1"/>
  <c r="L822" i="1"/>
  <c r="K822" i="1"/>
  <c r="J822" i="1"/>
  <c r="I822" i="1"/>
  <c r="H822" i="1"/>
  <c r="G822" i="1"/>
  <c r="F822" i="1"/>
  <c r="E822" i="1"/>
  <c r="D822" i="1"/>
  <c r="C822" i="1"/>
  <c r="V797" i="1"/>
  <c r="U797" i="1"/>
  <c r="T797" i="1"/>
  <c r="S797" i="1"/>
  <c r="R797" i="1"/>
  <c r="Q797" i="1"/>
  <c r="P797" i="1"/>
  <c r="O797" i="1"/>
  <c r="N797" i="1"/>
  <c r="M797" i="1"/>
  <c r="L797" i="1"/>
  <c r="K797" i="1"/>
  <c r="J797" i="1"/>
  <c r="I797" i="1"/>
  <c r="H797" i="1"/>
  <c r="G797" i="1"/>
  <c r="F797" i="1"/>
  <c r="E797" i="1"/>
  <c r="D797" i="1"/>
  <c r="C797" i="1"/>
  <c r="B797" i="1"/>
  <c r="V825" i="1"/>
  <c r="U825" i="1"/>
  <c r="T825" i="1"/>
  <c r="S825" i="1"/>
  <c r="R825" i="1"/>
  <c r="Q825" i="1"/>
  <c r="P825" i="1"/>
  <c r="O825" i="1"/>
  <c r="N825" i="1"/>
  <c r="M825" i="1"/>
  <c r="L825" i="1"/>
  <c r="K825" i="1"/>
  <c r="J825" i="1"/>
  <c r="I825" i="1"/>
  <c r="H825" i="1"/>
  <c r="G825" i="1"/>
  <c r="F825" i="1"/>
  <c r="E825" i="1"/>
  <c r="D825" i="1"/>
  <c r="C825" i="1"/>
  <c r="B825" i="1"/>
  <c r="V800" i="1"/>
  <c r="U800" i="1"/>
  <c r="T800" i="1"/>
  <c r="S800" i="1"/>
  <c r="R800" i="1"/>
  <c r="Q800" i="1"/>
  <c r="P800" i="1"/>
  <c r="O800" i="1"/>
  <c r="N800" i="1"/>
  <c r="M800" i="1"/>
  <c r="L800" i="1"/>
  <c r="K800" i="1"/>
  <c r="J800" i="1"/>
  <c r="I800" i="1"/>
  <c r="H800" i="1"/>
  <c r="G800" i="1"/>
  <c r="F800" i="1"/>
  <c r="E800" i="1"/>
  <c r="D800" i="1"/>
  <c r="C800" i="1"/>
  <c r="B800" i="1"/>
  <c r="V826" i="1"/>
  <c r="U826" i="1"/>
  <c r="T826" i="1"/>
  <c r="S826" i="1"/>
  <c r="R826" i="1"/>
  <c r="Q826" i="1"/>
  <c r="P826" i="1"/>
  <c r="O826" i="1"/>
  <c r="N826" i="1"/>
  <c r="M826" i="1"/>
  <c r="L826" i="1"/>
  <c r="K826" i="1"/>
  <c r="J826" i="1"/>
  <c r="I826" i="1"/>
  <c r="H826" i="1"/>
  <c r="G826" i="1"/>
  <c r="F826" i="1"/>
  <c r="E826" i="1"/>
  <c r="D826" i="1"/>
  <c r="C826" i="1"/>
  <c r="B826" i="1"/>
  <c r="V801" i="1"/>
  <c r="U801" i="1"/>
  <c r="T801" i="1"/>
  <c r="S801" i="1"/>
  <c r="R801" i="1"/>
  <c r="Q801" i="1"/>
  <c r="P801" i="1"/>
  <c r="O801" i="1"/>
  <c r="N801" i="1"/>
  <c r="M801" i="1"/>
  <c r="L801" i="1"/>
  <c r="K801" i="1"/>
  <c r="J801" i="1"/>
  <c r="I801" i="1"/>
  <c r="H801" i="1"/>
  <c r="G801" i="1"/>
  <c r="F801" i="1"/>
  <c r="E801" i="1"/>
  <c r="D801" i="1"/>
  <c r="C801" i="1"/>
  <c r="B801" i="1"/>
  <c r="V823" i="1"/>
  <c r="U823" i="1"/>
  <c r="T823" i="1"/>
  <c r="S823" i="1"/>
  <c r="R823" i="1"/>
  <c r="Q823" i="1"/>
  <c r="P823" i="1"/>
  <c r="O823" i="1"/>
  <c r="N823" i="1"/>
  <c r="M823" i="1"/>
  <c r="L823" i="1"/>
  <c r="K823" i="1"/>
  <c r="J823" i="1"/>
  <c r="I823" i="1"/>
  <c r="H823" i="1"/>
  <c r="G823" i="1"/>
  <c r="F823" i="1"/>
  <c r="E823" i="1"/>
  <c r="D823" i="1"/>
  <c r="B823" i="1"/>
  <c r="V798" i="1"/>
  <c r="U798" i="1"/>
  <c r="T798" i="1"/>
  <c r="S798" i="1"/>
  <c r="R798" i="1"/>
  <c r="Q798" i="1"/>
  <c r="P798" i="1"/>
  <c r="O798" i="1"/>
  <c r="N798" i="1"/>
  <c r="M798" i="1"/>
  <c r="L798" i="1"/>
  <c r="K798" i="1"/>
  <c r="J798" i="1"/>
  <c r="I798" i="1"/>
  <c r="H798" i="1"/>
  <c r="G798" i="1"/>
  <c r="F798" i="1"/>
  <c r="E798" i="1"/>
  <c r="D798" i="1"/>
  <c r="C798" i="1"/>
  <c r="B798" i="1"/>
  <c r="V824" i="1"/>
  <c r="U824" i="1"/>
  <c r="T824" i="1"/>
  <c r="S824" i="1"/>
  <c r="R824" i="1"/>
  <c r="Q824" i="1"/>
  <c r="P824" i="1"/>
  <c r="O824" i="1"/>
  <c r="N824" i="1"/>
  <c r="M824" i="1"/>
  <c r="L824" i="1"/>
  <c r="K824" i="1"/>
  <c r="J824" i="1"/>
  <c r="I824" i="1"/>
  <c r="H824" i="1"/>
  <c r="G824" i="1"/>
  <c r="F824" i="1"/>
  <c r="E824" i="1"/>
  <c r="D824" i="1"/>
  <c r="C824" i="1"/>
  <c r="B824" i="1"/>
  <c r="V799" i="1"/>
  <c r="U799" i="1"/>
  <c r="T799" i="1"/>
  <c r="S799" i="1"/>
  <c r="R799" i="1"/>
  <c r="Q799" i="1"/>
  <c r="P799" i="1"/>
  <c r="O799" i="1"/>
  <c r="N799" i="1"/>
  <c r="M799" i="1"/>
  <c r="L799" i="1"/>
  <c r="K799" i="1"/>
  <c r="J799" i="1"/>
  <c r="I799" i="1"/>
  <c r="H799" i="1"/>
  <c r="G799" i="1"/>
  <c r="F799" i="1"/>
  <c r="E799" i="1"/>
  <c r="D799" i="1"/>
  <c r="C799" i="1"/>
  <c r="B799" i="1"/>
  <c r="A529" i="1"/>
  <c r="A555" i="1" s="1"/>
  <c r="A580" i="1" s="1"/>
  <c r="V827" i="1"/>
  <c r="U827" i="1"/>
  <c r="T827" i="1"/>
  <c r="S827" i="1"/>
  <c r="R827" i="1"/>
  <c r="Q827" i="1"/>
  <c r="P827" i="1"/>
  <c r="O827" i="1"/>
  <c r="N827" i="1"/>
  <c r="M827" i="1"/>
  <c r="L827" i="1"/>
  <c r="K827" i="1"/>
  <c r="J827" i="1"/>
  <c r="I827" i="1"/>
  <c r="H827" i="1"/>
  <c r="G827" i="1"/>
  <c r="F827" i="1"/>
  <c r="E827" i="1"/>
  <c r="D827" i="1"/>
  <c r="C827" i="1"/>
  <c r="B827" i="1"/>
  <c r="V802" i="1"/>
  <c r="U802" i="1"/>
  <c r="T802" i="1"/>
  <c r="S802" i="1"/>
  <c r="R802" i="1"/>
  <c r="Q802" i="1"/>
  <c r="P802" i="1"/>
  <c r="O802" i="1"/>
  <c r="N802" i="1"/>
  <c r="M802" i="1"/>
  <c r="L802" i="1"/>
  <c r="K802" i="1"/>
  <c r="J802" i="1"/>
  <c r="I802" i="1"/>
  <c r="H802" i="1"/>
  <c r="G802" i="1"/>
  <c r="F802" i="1"/>
  <c r="E802" i="1"/>
  <c r="D802" i="1"/>
  <c r="C802" i="1"/>
  <c r="B802" i="1"/>
  <c r="V828" i="1"/>
  <c r="U828" i="1"/>
  <c r="T828" i="1"/>
  <c r="S828" i="1"/>
  <c r="R828" i="1"/>
  <c r="Q828" i="1"/>
  <c r="P828" i="1"/>
  <c r="O828" i="1"/>
  <c r="N828" i="1"/>
  <c r="M828" i="1"/>
  <c r="L828" i="1"/>
  <c r="K828" i="1"/>
  <c r="J828" i="1"/>
  <c r="I828" i="1"/>
  <c r="H828" i="1"/>
  <c r="G828" i="1"/>
  <c r="F828" i="1"/>
  <c r="E828" i="1"/>
  <c r="D828" i="1"/>
  <c r="C828" i="1"/>
  <c r="B828" i="1"/>
  <c r="V803" i="1"/>
  <c r="U803" i="1"/>
  <c r="T803" i="1"/>
  <c r="S803" i="1"/>
  <c r="R803" i="1"/>
  <c r="Q803" i="1"/>
  <c r="P803" i="1"/>
  <c r="O803" i="1"/>
  <c r="N803" i="1"/>
  <c r="M803" i="1"/>
  <c r="L803" i="1"/>
  <c r="K803" i="1"/>
  <c r="J803" i="1"/>
  <c r="I803" i="1"/>
  <c r="H803" i="1"/>
  <c r="G803" i="1"/>
  <c r="F803" i="1"/>
  <c r="E803" i="1"/>
  <c r="D803" i="1"/>
  <c r="C803" i="1"/>
  <c r="B803" i="1"/>
  <c r="V829" i="1"/>
  <c r="U829" i="1"/>
  <c r="T829" i="1"/>
  <c r="S829" i="1"/>
  <c r="R829" i="1"/>
  <c r="Q829" i="1"/>
  <c r="P829" i="1"/>
  <c r="O829" i="1"/>
  <c r="N829" i="1"/>
  <c r="M829" i="1"/>
  <c r="L829" i="1"/>
  <c r="K829" i="1"/>
  <c r="J829" i="1"/>
  <c r="I829" i="1"/>
  <c r="H829" i="1"/>
  <c r="G829" i="1"/>
  <c r="F829" i="1"/>
  <c r="E829" i="1"/>
  <c r="D829" i="1"/>
  <c r="C829" i="1"/>
  <c r="B829" i="1"/>
  <c r="V804" i="1"/>
  <c r="U804" i="1"/>
  <c r="T804" i="1"/>
  <c r="S804" i="1"/>
  <c r="R804" i="1"/>
  <c r="Q804" i="1"/>
  <c r="P804" i="1"/>
  <c r="O804" i="1"/>
  <c r="N804" i="1"/>
  <c r="M804" i="1"/>
  <c r="L804" i="1"/>
  <c r="K804" i="1"/>
  <c r="J804" i="1"/>
  <c r="I804" i="1"/>
  <c r="H804" i="1"/>
  <c r="G804" i="1"/>
  <c r="F804" i="1"/>
  <c r="E804" i="1"/>
  <c r="D804" i="1"/>
  <c r="C804" i="1"/>
  <c r="B804" i="1"/>
  <c r="V821" i="1"/>
  <c r="U821" i="1"/>
  <c r="T821" i="1"/>
  <c r="S821" i="1"/>
  <c r="R821" i="1"/>
  <c r="Q821" i="1"/>
  <c r="P821" i="1"/>
  <c r="O821" i="1"/>
  <c r="N821" i="1"/>
  <c r="M821" i="1"/>
  <c r="L821" i="1"/>
  <c r="K821" i="1"/>
  <c r="J821" i="1"/>
  <c r="I821" i="1"/>
  <c r="H821" i="1"/>
  <c r="G821" i="1"/>
  <c r="F821" i="1"/>
  <c r="E821" i="1"/>
  <c r="D821" i="1"/>
  <c r="C821" i="1"/>
  <c r="B821" i="1"/>
  <c r="V796" i="1"/>
  <c r="U796" i="1"/>
  <c r="T796" i="1"/>
  <c r="S796" i="1"/>
  <c r="R796" i="1"/>
  <c r="Q796" i="1"/>
  <c r="P796" i="1"/>
  <c r="O796" i="1"/>
  <c r="N796" i="1"/>
  <c r="M796" i="1"/>
  <c r="L796" i="1"/>
  <c r="K796" i="1"/>
  <c r="J796" i="1"/>
  <c r="I796" i="1"/>
  <c r="H796" i="1"/>
  <c r="G796" i="1"/>
  <c r="F796" i="1"/>
  <c r="E796" i="1"/>
  <c r="D796" i="1"/>
  <c r="C796" i="1"/>
  <c r="B796" i="1"/>
  <c r="A528" i="1"/>
  <c r="A554" i="1" s="1"/>
  <c r="A579" i="1" s="1"/>
  <c r="A527" i="1"/>
  <c r="A553" i="1" s="1"/>
  <c r="A578" i="1" s="1"/>
  <c r="A603" i="1" s="1"/>
  <c r="A526" i="1"/>
  <c r="A552" i="1" s="1"/>
  <c r="A577" i="1" s="1"/>
  <c r="A602" i="1" s="1"/>
  <c r="V607" i="1"/>
  <c r="U607" i="1"/>
  <c r="T607" i="1"/>
  <c r="S607" i="1"/>
  <c r="R607" i="1"/>
  <c r="Q607" i="1"/>
  <c r="P607" i="1"/>
  <c r="O607" i="1"/>
  <c r="N607" i="1"/>
  <c r="M607" i="1"/>
  <c r="L607" i="1"/>
  <c r="K607" i="1"/>
  <c r="J607" i="1"/>
  <c r="I607" i="1"/>
  <c r="H607" i="1"/>
  <c r="G607" i="1"/>
  <c r="F607" i="1"/>
  <c r="E607" i="1"/>
  <c r="D607" i="1"/>
  <c r="C607" i="1"/>
  <c r="B607" i="1"/>
  <c r="V582" i="1"/>
  <c r="U582" i="1"/>
  <c r="T582" i="1"/>
  <c r="S582" i="1"/>
  <c r="R582" i="1"/>
  <c r="Q582" i="1"/>
  <c r="P582" i="1"/>
  <c r="O582" i="1"/>
  <c r="N582" i="1"/>
  <c r="M582" i="1"/>
  <c r="L582" i="1"/>
  <c r="K582" i="1"/>
  <c r="J582" i="1"/>
  <c r="I582" i="1"/>
  <c r="H582" i="1"/>
  <c r="G582" i="1"/>
  <c r="F582" i="1"/>
  <c r="E582" i="1"/>
  <c r="D582" i="1"/>
  <c r="C582" i="1"/>
  <c r="B582" i="1"/>
  <c r="V610" i="1"/>
  <c r="U610" i="1"/>
  <c r="T610" i="1"/>
  <c r="S610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F610" i="1"/>
  <c r="E610" i="1"/>
  <c r="D610" i="1"/>
  <c r="C610" i="1"/>
  <c r="B610" i="1"/>
  <c r="V585" i="1"/>
  <c r="U585" i="1"/>
  <c r="T585" i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C585" i="1"/>
  <c r="B585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E611" i="1"/>
  <c r="D611" i="1"/>
  <c r="C611" i="1"/>
  <c r="B611" i="1"/>
  <c r="V586" i="1"/>
  <c r="U586" i="1"/>
  <c r="T586" i="1"/>
  <c r="S586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C586" i="1"/>
  <c r="B586" i="1"/>
  <c r="V608" i="1"/>
  <c r="U608" i="1"/>
  <c r="T608" i="1"/>
  <c r="S608" i="1"/>
  <c r="R608" i="1"/>
  <c r="Q608" i="1"/>
  <c r="P608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C608" i="1"/>
  <c r="B608" i="1"/>
  <c r="V583" i="1"/>
  <c r="U583" i="1"/>
  <c r="T583" i="1"/>
  <c r="S583" i="1"/>
  <c r="R583" i="1"/>
  <c r="Q583" i="1"/>
  <c r="P583" i="1"/>
  <c r="O583" i="1"/>
  <c r="N583" i="1"/>
  <c r="M583" i="1"/>
  <c r="L583" i="1"/>
  <c r="K583" i="1"/>
  <c r="J583" i="1"/>
  <c r="I583" i="1"/>
  <c r="H583" i="1"/>
  <c r="G583" i="1"/>
  <c r="F583" i="1"/>
  <c r="E583" i="1"/>
  <c r="D583" i="1"/>
  <c r="C583" i="1"/>
  <c r="B583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E609" i="1"/>
  <c r="D609" i="1"/>
  <c r="C609" i="1"/>
  <c r="B609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C584" i="1"/>
  <c r="B584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E612" i="1"/>
  <c r="D612" i="1"/>
  <c r="C612" i="1"/>
  <c r="B612" i="1"/>
  <c r="V587" i="1"/>
  <c r="U587" i="1"/>
  <c r="T587" i="1"/>
  <c r="S587" i="1"/>
  <c r="R587" i="1"/>
  <c r="Q587" i="1"/>
  <c r="P587" i="1"/>
  <c r="O587" i="1"/>
  <c r="N587" i="1"/>
  <c r="M587" i="1"/>
  <c r="L587" i="1"/>
  <c r="K587" i="1"/>
  <c r="J587" i="1"/>
  <c r="I587" i="1"/>
  <c r="H587" i="1"/>
  <c r="G587" i="1"/>
  <c r="F587" i="1"/>
  <c r="E587" i="1"/>
  <c r="D587" i="1"/>
  <c r="C587" i="1"/>
  <c r="B587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I613" i="1"/>
  <c r="H613" i="1"/>
  <c r="G613" i="1"/>
  <c r="F613" i="1"/>
  <c r="E613" i="1"/>
  <c r="D613" i="1"/>
  <c r="C613" i="1"/>
  <c r="B613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E588" i="1"/>
  <c r="D588" i="1"/>
  <c r="C588" i="1"/>
  <c r="B588" i="1"/>
  <c r="V614" i="1"/>
  <c r="U614" i="1"/>
  <c r="T614" i="1"/>
  <c r="S614" i="1"/>
  <c r="R614" i="1"/>
  <c r="Q614" i="1"/>
  <c r="P614" i="1"/>
  <c r="O614" i="1"/>
  <c r="N614" i="1"/>
  <c r="M614" i="1"/>
  <c r="L614" i="1"/>
  <c r="K614" i="1"/>
  <c r="J614" i="1"/>
  <c r="I614" i="1"/>
  <c r="H614" i="1"/>
  <c r="G614" i="1"/>
  <c r="F614" i="1"/>
  <c r="E614" i="1"/>
  <c r="D614" i="1"/>
  <c r="C614" i="1"/>
  <c r="B614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F589" i="1"/>
  <c r="E589" i="1"/>
  <c r="D589" i="1"/>
  <c r="C589" i="1"/>
  <c r="B589" i="1"/>
  <c r="V606" i="1"/>
  <c r="U606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E606" i="1"/>
  <c r="D606" i="1"/>
  <c r="C606" i="1"/>
  <c r="B606" i="1"/>
  <c r="V581" i="1"/>
  <c r="U581" i="1"/>
  <c r="T581" i="1"/>
  <c r="S581" i="1"/>
  <c r="R581" i="1"/>
  <c r="Q581" i="1"/>
  <c r="P581" i="1"/>
  <c r="O581" i="1"/>
  <c r="N581" i="1"/>
  <c r="M581" i="1"/>
  <c r="L581" i="1"/>
  <c r="K581" i="1"/>
  <c r="J581" i="1"/>
  <c r="I581" i="1"/>
  <c r="H581" i="1"/>
  <c r="G581" i="1"/>
  <c r="F581" i="1"/>
  <c r="E581" i="1"/>
  <c r="D581" i="1"/>
  <c r="C581" i="1"/>
  <c r="B581" i="1"/>
  <c r="B480" i="1"/>
  <c r="C480" i="1"/>
  <c r="D480" i="1"/>
  <c r="E480" i="1"/>
  <c r="F480" i="1"/>
  <c r="G480" i="1"/>
  <c r="H480" i="1"/>
  <c r="I480" i="1"/>
  <c r="J480" i="1"/>
  <c r="K480" i="1"/>
  <c r="L480" i="1"/>
  <c r="M480" i="1"/>
  <c r="N480" i="1"/>
  <c r="O480" i="1"/>
  <c r="P480" i="1"/>
  <c r="Q480" i="1"/>
  <c r="R480" i="1"/>
  <c r="S480" i="1"/>
  <c r="T480" i="1"/>
  <c r="U480" i="1"/>
  <c r="V480" i="1"/>
  <c r="V505" i="1"/>
  <c r="B693" i="1"/>
  <c r="C693" i="1"/>
  <c r="D693" i="1"/>
  <c r="E693" i="1"/>
  <c r="F693" i="1"/>
  <c r="G693" i="1"/>
  <c r="H693" i="1"/>
  <c r="I693" i="1"/>
  <c r="J693" i="1"/>
  <c r="K693" i="1"/>
  <c r="L693" i="1"/>
  <c r="M693" i="1"/>
  <c r="N693" i="1"/>
  <c r="O693" i="1"/>
  <c r="P693" i="1"/>
  <c r="Q693" i="1"/>
  <c r="R693" i="1"/>
  <c r="S693" i="1"/>
  <c r="T693" i="1"/>
  <c r="U693" i="1"/>
  <c r="V693" i="1"/>
  <c r="B718" i="1"/>
  <c r="C718" i="1"/>
  <c r="D718" i="1"/>
  <c r="E718" i="1"/>
  <c r="F718" i="1"/>
  <c r="G718" i="1"/>
  <c r="H718" i="1"/>
  <c r="I718" i="1"/>
  <c r="J718" i="1"/>
  <c r="K718" i="1"/>
  <c r="L718" i="1"/>
  <c r="M718" i="1"/>
  <c r="N718" i="1"/>
  <c r="O718" i="1"/>
  <c r="P718" i="1"/>
  <c r="Q718" i="1"/>
  <c r="R718" i="1"/>
  <c r="S718" i="1"/>
  <c r="T718" i="1"/>
  <c r="U718" i="1"/>
  <c r="V718" i="1"/>
  <c r="B483" i="1"/>
  <c r="C483" i="1"/>
  <c r="D483" i="1"/>
  <c r="E483" i="1"/>
  <c r="F483" i="1"/>
  <c r="G483" i="1"/>
  <c r="H483" i="1"/>
  <c r="I483" i="1"/>
  <c r="J483" i="1"/>
  <c r="K483" i="1"/>
  <c r="L483" i="1"/>
  <c r="M483" i="1"/>
  <c r="N483" i="1"/>
  <c r="O483" i="1"/>
  <c r="P483" i="1"/>
  <c r="Q483" i="1"/>
  <c r="R483" i="1"/>
  <c r="S483" i="1"/>
  <c r="T483" i="1"/>
  <c r="U483" i="1"/>
  <c r="V483" i="1"/>
  <c r="V508" i="1"/>
  <c r="B696" i="1"/>
  <c r="C696" i="1"/>
  <c r="D696" i="1"/>
  <c r="E696" i="1"/>
  <c r="F696" i="1"/>
  <c r="G696" i="1"/>
  <c r="H696" i="1"/>
  <c r="I696" i="1"/>
  <c r="J696" i="1"/>
  <c r="K696" i="1"/>
  <c r="L696" i="1"/>
  <c r="M696" i="1"/>
  <c r="N696" i="1"/>
  <c r="O696" i="1"/>
  <c r="P696" i="1"/>
  <c r="Q696" i="1"/>
  <c r="R696" i="1"/>
  <c r="S696" i="1"/>
  <c r="T696" i="1"/>
  <c r="U696" i="1"/>
  <c r="V696" i="1"/>
  <c r="B721" i="1"/>
  <c r="C721" i="1"/>
  <c r="D721" i="1"/>
  <c r="E721" i="1"/>
  <c r="F721" i="1"/>
  <c r="G721" i="1"/>
  <c r="H721" i="1"/>
  <c r="I721" i="1"/>
  <c r="J721" i="1"/>
  <c r="K721" i="1"/>
  <c r="L721" i="1"/>
  <c r="M721" i="1"/>
  <c r="N721" i="1"/>
  <c r="O721" i="1"/>
  <c r="P721" i="1"/>
  <c r="Q721" i="1"/>
  <c r="R721" i="1"/>
  <c r="S721" i="1"/>
  <c r="T721" i="1"/>
  <c r="U721" i="1"/>
  <c r="V721" i="1"/>
  <c r="B484" i="1"/>
  <c r="C484" i="1"/>
  <c r="D484" i="1"/>
  <c r="E484" i="1"/>
  <c r="F484" i="1"/>
  <c r="G484" i="1"/>
  <c r="H484" i="1"/>
  <c r="I484" i="1"/>
  <c r="J484" i="1"/>
  <c r="K484" i="1"/>
  <c r="L484" i="1"/>
  <c r="M484" i="1"/>
  <c r="N484" i="1"/>
  <c r="O484" i="1"/>
  <c r="P484" i="1"/>
  <c r="Q484" i="1"/>
  <c r="R484" i="1"/>
  <c r="S484" i="1"/>
  <c r="T484" i="1"/>
  <c r="U484" i="1"/>
  <c r="V484" i="1"/>
  <c r="V509" i="1"/>
  <c r="B697" i="1"/>
  <c r="C697" i="1"/>
  <c r="D697" i="1"/>
  <c r="E697" i="1"/>
  <c r="F697" i="1"/>
  <c r="G697" i="1"/>
  <c r="H697" i="1"/>
  <c r="I697" i="1"/>
  <c r="J697" i="1"/>
  <c r="K697" i="1"/>
  <c r="L697" i="1"/>
  <c r="M697" i="1"/>
  <c r="N697" i="1"/>
  <c r="O697" i="1"/>
  <c r="P697" i="1"/>
  <c r="Q697" i="1"/>
  <c r="R697" i="1"/>
  <c r="S697" i="1"/>
  <c r="T697" i="1"/>
  <c r="U697" i="1"/>
  <c r="V697" i="1"/>
  <c r="B722" i="1"/>
  <c r="C722" i="1"/>
  <c r="D722" i="1"/>
  <c r="E722" i="1"/>
  <c r="F722" i="1"/>
  <c r="G722" i="1"/>
  <c r="H722" i="1"/>
  <c r="I722" i="1"/>
  <c r="J722" i="1"/>
  <c r="K722" i="1"/>
  <c r="L722" i="1"/>
  <c r="M722" i="1"/>
  <c r="N722" i="1"/>
  <c r="O722" i="1"/>
  <c r="P722" i="1"/>
  <c r="Q722" i="1"/>
  <c r="R722" i="1"/>
  <c r="S722" i="1"/>
  <c r="T722" i="1"/>
  <c r="U722" i="1"/>
  <c r="V722" i="1"/>
  <c r="B481" i="1"/>
  <c r="C481" i="1"/>
  <c r="D481" i="1"/>
  <c r="E481" i="1"/>
  <c r="F481" i="1"/>
  <c r="G481" i="1"/>
  <c r="H481" i="1"/>
  <c r="I481" i="1"/>
  <c r="J481" i="1"/>
  <c r="K481" i="1"/>
  <c r="L481" i="1"/>
  <c r="M481" i="1"/>
  <c r="N481" i="1"/>
  <c r="O481" i="1"/>
  <c r="P481" i="1"/>
  <c r="Q481" i="1"/>
  <c r="R481" i="1"/>
  <c r="S481" i="1"/>
  <c r="T481" i="1"/>
  <c r="U481" i="1"/>
  <c r="V481" i="1"/>
  <c r="V506" i="1"/>
  <c r="B694" i="1"/>
  <c r="C694" i="1"/>
  <c r="D694" i="1"/>
  <c r="E694" i="1"/>
  <c r="F694" i="1"/>
  <c r="G694" i="1"/>
  <c r="H694" i="1"/>
  <c r="I694" i="1"/>
  <c r="J694" i="1"/>
  <c r="K694" i="1"/>
  <c r="L694" i="1"/>
  <c r="M694" i="1"/>
  <c r="N694" i="1"/>
  <c r="O694" i="1"/>
  <c r="P694" i="1"/>
  <c r="Q694" i="1"/>
  <c r="R694" i="1"/>
  <c r="S694" i="1"/>
  <c r="T694" i="1"/>
  <c r="U694" i="1"/>
  <c r="V694" i="1"/>
  <c r="B719" i="1"/>
  <c r="C719" i="1"/>
  <c r="D719" i="1"/>
  <c r="E719" i="1"/>
  <c r="F719" i="1"/>
  <c r="G719" i="1"/>
  <c r="H719" i="1"/>
  <c r="I719" i="1"/>
  <c r="J719" i="1"/>
  <c r="K719" i="1"/>
  <c r="L719" i="1"/>
  <c r="M719" i="1"/>
  <c r="N719" i="1"/>
  <c r="O719" i="1"/>
  <c r="P719" i="1"/>
  <c r="Q719" i="1"/>
  <c r="R719" i="1"/>
  <c r="S719" i="1"/>
  <c r="T719" i="1"/>
  <c r="U719" i="1"/>
  <c r="V719" i="1"/>
  <c r="B482" i="1"/>
  <c r="C482" i="1"/>
  <c r="D482" i="1"/>
  <c r="E482" i="1"/>
  <c r="F482" i="1"/>
  <c r="G482" i="1"/>
  <c r="H482" i="1"/>
  <c r="I482" i="1"/>
  <c r="J482" i="1"/>
  <c r="K482" i="1"/>
  <c r="L482" i="1"/>
  <c r="M482" i="1"/>
  <c r="N482" i="1"/>
  <c r="O482" i="1"/>
  <c r="P482" i="1"/>
  <c r="Q482" i="1"/>
  <c r="R482" i="1"/>
  <c r="S482" i="1"/>
  <c r="T482" i="1"/>
  <c r="U482" i="1"/>
  <c r="V482" i="1"/>
  <c r="V507" i="1"/>
  <c r="B695" i="1"/>
  <c r="C695" i="1"/>
  <c r="D695" i="1"/>
  <c r="E695" i="1"/>
  <c r="F695" i="1"/>
  <c r="G695" i="1"/>
  <c r="H695" i="1"/>
  <c r="I695" i="1"/>
  <c r="J695" i="1"/>
  <c r="K695" i="1"/>
  <c r="L695" i="1"/>
  <c r="M695" i="1"/>
  <c r="N695" i="1"/>
  <c r="O695" i="1"/>
  <c r="P695" i="1"/>
  <c r="Q695" i="1"/>
  <c r="R695" i="1"/>
  <c r="S695" i="1"/>
  <c r="T695" i="1"/>
  <c r="U695" i="1"/>
  <c r="V695" i="1"/>
  <c r="B720" i="1"/>
  <c r="C720" i="1"/>
  <c r="D720" i="1"/>
  <c r="E720" i="1"/>
  <c r="F720" i="1"/>
  <c r="G720" i="1"/>
  <c r="H720" i="1"/>
  <c r="I720" i="1"/>
  <c r="J720" i="1"/>
  <c r="K720" i="1"/>
  <c r="L720" i="1"/>
  <c r="M720" i="1"/>
  <c r="N720" i="1"/>
  <c r="O720" i="1"/>
  <c r="P720" i="1"/>
  <c r="Q720" i="1"/>
  <c r="R720" i="1"/>
  <c r="S720" i="1"/>
  <c r="T720" i="1"/>
  <c r="U720" i="1"/>
  <c r="V720" i="1"/>
  <c r="A640" i="1"/>
  <c r="A666" i="1"/>
  <c r="A691" i="1"/>
  <c r="A716" i="1"/>
  <c r="A744" i="1" s="1"/>
  <c r="A770" i="1" s="1"/>
  <c r="A795" i="1" s="1"/>
  <c r="A820" i="1" s="1"/>
  <c r="B348" i="1"/>
  <c r="A418" i="1"/>
  <c r="A444" i="1" s="1"/>
  <c r="A469" i="1" s="1"/>
  <c r="A494" i="1" s="1"/>
  <c r="A520" i="1" s="1"/>
  <c r="A546" i="1" s="1"/>
  <c r="A571" i="1" s="1"/>
  <c r="B347" i="1"/>
  <c r="A417" i="1"/>
  <c r="A443" i="1" s="1"/>
  <c r="A468" i="1" s="1"/>
  <c r="A493" i="1" s="1"/>
  <c r="A519" i="1" s="1"/>
  <c r="A545" i="1" s="1"/>
  <c r="A570" i="1" s="1"/>
  <c r="B485" i="1"/>
  <c r="C485" i="1"/>
  <c r="D485" i="1"/>
  <c r="E485" i="1"/>
  <c r="F485" i="1"/>
  <c r="G485" i="1"/>
  <c r="H485" i="1"/>
  <c r="I485" i="1"/>
  <c r="J485" i="1"/>
  <c r="K485" i="1"/>
  <c r="L485" i="1"/>
  <c r="M485" i="1"/>
  <c r="N485" i="1"/>
  <c r="O485" i="1"/>
  <c r="P485" i="1"/>
  <c r="Q485" i="1"/>
  <c r="R485" i="1"/>
  <c r="S485" i="1"/>
  <c r="T485" i="1"/>
  <c r="U485" i="1"/>
  <c r="V485" i="1"/>
  <c r="V510" i="1"/>
  <c r="B698" i="1"/>
  <c r="C698" i="1"/>
  <c r="D698" i="1"/>
  <c r="E698" i="1"/>
  <c r="F698" i="1"/>
  <c r="G698" i="1"/>
  <c r="H698" i="1"/>
  <c r="I698" i="1"/>
  <c r="J698" i="1"/>
  <c r="K698" i="1"/>
  <c r="L698" i="1"/>
  <c r="M698" i="1"/>
  <c r="N698" i="1"/>
  <c r="O698" i="1"/>
  <c r="P698" i="1"/>
  <c r="Q698" i="1"/>
  <c r="R698" i="1"/>
  <c r="S698" i="1"/>
  <c r="T698" i="1"/>
  <c r="U698" i="1"/>
  <c r="V698" i="1"/>
  <c r="B723" i="1"/>
  <c r="C723" i="1"/>
  <c r="D723" i="1"/>
  <c r="E723" i="1"/>
  <c r="F723" i="1"/>
  <c r="G723" i="1"/>
  <c r="H723" i="1"/>
  <c r="I723" i="1"/>
  <c r="J723" i="1"/>
  <c r="K723" i="1"/>
  <c r="L723" i="1"/>
  <c r="M723" i="1"/>
  <c r="N723" i="1"/>
  <c r="O723" i="1"/>
  <c r="P723" i="1"/>
  <c r="Q723" i="1"/>
  <c r="R723" i="1"/>
  <c r="S723" i="1"/>
  <c r="T723" i="1"/>
  <c r="U723" i="1"/>
  <c r="V723" i="1"/>
  <c r="B486" i="1"/>
  <c r="C486" i="1"/>
  <c r="D486" i="1"/>
  <c r="E486" i="1"/>
  <c r="F486" i="1"/>
  <c r="G486" i="1"/>
  <c r="H486" i="1"/>
  <c r="I486" i="1"/>
  <c r="J486" i="1"/>
  <c r="K486" i="1"/>
  <c r="L486" i="1"/>
  <c r="M486" i="1"/>
  <c r="N486" i="1"/>
  <c r="O486" i="1"/>
  <c r="P486" i="1"/>
  <c r="Q486" i="1"/>
  <c r="R486" i="1"/>
  <c r="S486" i="1"/>
  <c r="T486" i="1"/>
  <c r="U486" i="1"/>
  <c r="V486" i="1"/>
  <c r="V511" i="1"/>
  <c r="B699" i="1"/>
  <c r="C699" i="1"/>
  <c r="D699" i="1"/>
  <c r="E699" i="1"/>
  <c r="F699" i="1"/>
  <c r="G699" i="1"/>
  <c r="H699" i="1"/>
  <c r="I699" i="1"/>
  <c r="J699" i="1"/>
  <c r="K699" i="1"/>
  <c r="L699" i="1"/>
  <c r="M699" i="1"/>
  <c r="N699" i="1"/>
  <c r="O699" i="1"/>
  <c r="P699" i="1"/>
  <c r="Q699" i="1"/>
  <c r="R699" i="1"/>
  <c r="S699" i="1"/>
  <c r="T699" i="1"/>
  <c r="U699" i="1"/>
  <c r="V699" i="1"/>
  <c r="B724" i="1"/>
  <c r="C724" i="1"/>
  <c r="D724" i="1"/>
  <c r="E724" i="1"/>
  <c r="F724" i="1"/>
  <c r="G724" i="1"/>
  <c r="H724" i="1"/>
  <c r="I724" i="1"/>
  <c r="J724" i="1"/>
  <c r="K724" i="1"/>
  <c r="L724" i="1"/>
  <c r="M724" i="1"/>
  <c r="N724" i="1"/>
  <c r="O724" i="1"/>
  <c r="P724" i="1"/>
  <c r="Q724" i="1"/>
  <c r="R724" i="1"/>
  <c r="S724" i="1"/>
  <c r="T724" i="1"/>
  <c r="U724" i="1"/>
  <c r="V724" i="1"/>
  <c r="B487" i="1"/>
  <c r="C487" i="1"/>
  <c r="D487" i="1"/>
  <c r="E487" i="1"/>
  <c r="F487" i="1"/>
  <c r="G487" i="1"/>
  <c r="H487" i="1"/>
  <c r="I487" i="1"/>
  <c r="J487" i="1"/>
  <c r="K487" i="1"/>
  <c r="L487" i="1"/>
  <c r="M487" i="1"/>
  <c r="N487" i="1"/>
  <c r="O487" i="1"/>
  <c r="P487" i="1"/>
  <c r="Q487" i="1"/>
  <c r="R487" i="1"/>
  <c r="S487" i="1"/>
  <c r="T487" i="1"/>
  <c r="U487" i="1"/>
  <c r="V487" i="1"/>
  <c r="V512" i="1"/>
  <c r="B700" i="1"/>
  <c r="C700" i="1"/>
  <c r="D700" i="1"/>
  <c r="E700" i="1"/>
  <c r="F700" i="1"/>
  <c r="G700" i="1"/>
  <c r="H700" i="1"/>
  <c r="I700" i="1"/>
  <c r="J700" i="1"/>
  <c r="K700" i="1"/>
  <c r="L700" i="1"/>
  <c r="M700" i="1"/>
  <c r="N700" i="1"/>
  <c r="O700" i="1"/>
  <c r="P700" i="1"/>
  <c r="Q700" i="1"/>
  <c r="R700" i="1"/>
  <c r="S700" i="1"/>
  <c r="T700" i="1"/>
  <c r="U700" i="1"/>
  <c r="V700" i="1"/>
  <c r="B725" i="1"/>
  <c r="C725" i="1"/>
  <c r="D725" i="1"/>
  <c r="E725" i="1"/>
  <c r="F725" i="1"/>
  <c r="G725" i="1"/>
  <c r="H725" i="1"/>
  <c r="I725" i="1"/>
  <c r="J725" i="1"/>
  <c r="K725" i="1"/>
  <c r="L725" i="1"/>
  <c r="M725" i="1"/>
  <c r="N725" i="1"/>
  <c r="O725" i="1"/>
  <c r="P725" i="1"/>
  <c r="Q725" i="1"/>
  <c r="R725" i="1"/>
  <c r="S725" i="1"/>
  <c r="T725" i="1"/>
  <c r="U725" i="1"/>
  <c r="V725" i="1"/>
  <c r="B479" i="1"/>
  <c r="C479" i="1"/>
  <c r="D479" i="1"/>
  <c r="E479" i="1"/>
  <c r="F479" i="1"/>
  <c r="G479" i="1"/>
  <c r="H479" i="1"/>
  <c r="I479" i="1"/>
  <c r="J479" i="1"/>
  <c r="K479" i="1"/>
  <c r="L479" i="1"/>
  <c r="M479" i="1"/>
  <c r="N479" i="1"/>
  <c r="O479" i="1"/>
  <c r="P479" i="1"/>
  <c r="Q479" i="1"/>
  <c r="R479" i="1"/>
  <c r="S479" i="1"/>
  <c r="T479" i="1"/>
  <c r="U479" i="1"/>
  <c r="V479" i="1"/>
  <c r="V504" i="1"/>
  <c r="B692" i="1"/>
  <c r="C692" i="1"/>
  <c r="D692" i="1"/>
  <c r="E692" i="1"/>
  <c r="F692" i="1"/>
  <c r="G692" i="1"/>
  <c r="H692" i="1"/>
  <c r="I692" i="1"/>
  <c r="J692" i="1"/>
  <c r="K692" i="1"/>
  <c r="L692" i="1"/>
  <c r="M692" i="1"/>
  <c r="N692" i="1"/>
  <c r="O692" i="1"/>
  <c r="P692" i="1"/>
  <c r="Q692" i="1"/>
  <c r="R692" i="1"/>
  <c r="S692" i="1"/>
  <c r="T692" i="1"/>
  <c r="U692" i="1"/>
  <c r="V692" i="1"/>
  <c r="B717" i="1"/>
  <c r="C717" i="1"/>
  <c r="D717" i="1"/>
  <c r="E717" i="1"/>
  <c r="F717" i="1"/>
  <c r="G717" i="1"/>
  <c r="H717" i="1"/>
  <c r="I717" i="1"/>
  <c r="J717" i="1"/>
  <c r="K717" i="1"/>
  <c r="L717" i="1"/>
  <c r="M717" i="1"/>
  <c r="N717" i="1"/>
  <c r="O717" i="1"/>
  <c r="P717" i="1"/>
  <c r="Q717" i="1"/>
  <c r="R717" i="1"/>
  <c r="S717" i="1"/>
  <c r="T717" i="1"/>
  <c r="U717" i="1"/>
  <c r="V717" i="1"/>
  <c r="B352" i="1"/>
  <c r="A422" i="1"/>
  <c r="A448" i="1" s="1"/>
  <c r="A473" i="1" s="1"/>
  <c r="A498" i="1" s="1"/>
  <c r="B351" i="1"/>
  <c r="A421" i="1"/>
  <c r="A447" i="1" s="1"/>
  <c r="A472" i="1" s="1"/>
  <c r="A497" i="1" s="1"/>
  <c r="B350" i="1"/>
  <c r="A420" i="1"/>
  <c r="A446" i="1" s="1"/>
  <c r="A471" i="1" s="1"/>
  <c r="A496" i="1" s="1"/>
  <c r="B349" i="1"/>
  <c r="A419" i="1"/>
  <c r="A445" i="1" s="1"/>
  <c r="A470" i="1" s="1"/>
  <c r="A495" i="1" s="1"/>
  <c r="B353" i="1"/>
  <c r="A423" i="1"/>
  <c r="A449" i="1" s="1"/>
  <c r="A474" i="1" s="1"/>
  <c r="A499" i="1" s="1"/>
  <c r="Q366" i="1"/>
  <c r="R366" i="1"/>
  <c r="Q365" i="1"/>
  <c r="R365" i="1"/>
  <c r="Q361" i="1"/>
  <c r="R361" i="1"/>
  <c r="Q360" i="1"/>
  <c r="R360" i="1"/>
  <c r="A639" i="1"/>
  <c r="A665" i="1"/>
  <c r="A690" i="1"/>
  <c r="A715" i="1"/>
  <c r="A743" i="1" s="1"/>
  <c r="A769" i="1" s="1"/>
  <c r="A794" i="1" s="1"/>
  <c r="A819" i="1" s="1"/>
  <c r="B367" i="1"/>
  <c r="B389" i="1" s="1"/>
  <c r="B411" i="1" s="1"/>
  <c r="B378" i="1"/>
  <c r="B400" i="1" s="1"/>
  <c r="A638" i="1"/>
  <c r="A664" i="1"/>
  <c r="A689" i="1"/>
  <c r="A714" i="1"/>
  <c r="A742" i="1" s="1"/>
  <c r="A768" i="1" s="1"/>
  <c r="A793" i="1" s="1"/>
  <c r="A818" i="1" s="1"/>
  <c r="B366" i="1"/>
  <c r="B388" i="1" s="1"/>
  <c r="B410" i="1" s="1"/>
  <c r="B377" i="1"/>
  <c r="B399" i="1" s="1"/>
  <c r="A637" i="1"/>
  <c r="A663" i="1"/>
  <c r="A688" i="1"/>
  <c r="A713" i="1"/>
  <c r="A741" i="1" s="1"/>
  <c r="A767" i="1" s="1"/>
  <c r="A792" i="1" s="1"/>
  <c r="A817" i="1" s="1"/>
  <c r="B365" i="1"/>
  <c r="B387" i="1" s="1"/>
  <c r="B409" i="1" s="1"/>
  <c r="B376" i="1"/>
  <c r="B398" i="1" s="1"/>
  <c r="M376" i="1"/>
  <c r="M398" i="1"/>
  <c r="L376" i="1"/>
  <c r="L398" i="1"/>
  <c r="G376" i="1"/>
  <c r="G398" i="1"/>
  <c r="F376" i="1"/>
  <c r="F398" i="1"/>
  <c r="D398" i="1"/>
  <c r="N377" i="1"/>
  <c r="N399" i="1"/>
  <c r="M377" i="1"/>
  <c r="M399" i="1"/>
  <c r="L377" i="1"/>
  <c r="L399" i="1"/>
  <c r="G377" i="1"/>
  <c r="G399" i="1"/>
  <c r="F377" i="1"/>
  <c r="F399" i="1"/>
  <c r="E377" i="1"/>
  <c r="E399" i="1"/>
  <c r="D377" i="1"/>
  <c r="D399" i="1"/>
  <c r="O355" i="1"/>
  <c r="C377" i="1"/>
  <c r="C399" i="1"/>
  <c r="O399" i="1" s="1"/>
  <c r="N378" i="1"/>
  <c r="N400" i="1"/>
  <c r="M378" i="1"/>
  <c r="M400" i="1"/>
  <c r="L378" i="1"/>
  <c r="L400" i="1"/>
  <c r="G378" i="1"/>
  <c r="G400" i="1"/>
  <c r="F378" i="1"/>
  <c r="F400" i="1"/>
  <c r="E378" i="1"/>
  <c r="E400" i="1"/>
  <c r="D378" i="1"/>
  <c r="D400" i="1"/>
  <c r="O356" i="1"/>
  <c r="C378" i="1"/>
  <c r="C400" i="1"/>
  <c r="M374" i="1"/>
  <c r="M396" i="1"/>
  <c r="F374" i="1"/>
  <c r="F396" i="1"/>
  <c r="E374" i="1"/>
  <c r="N370" i="1"/>
  <c r="L392" i="1"/>
  <c r="G370" i="1"/>
  <c r="G392" i="1"/>
  <c r="D370" i="1"/>
  <c r="D392" i="1"/>
  <c r="N371" i="1"/>
  <c r="N393" i="1"/>
  <c r="M371" i="1"/>
  <c r="M393" i="1"/>
  <c r="L371" i="1"/>
  <c r="L393" i="1"/>
  <c r="G371" i="1"/>
  <c r="G393" i="1"/>
  <c r="F371" i="1"/>
  <c r="E371" i="1"/>
  <c r="E393" i="1"/>
  <c r="D371" i="1"/>
  <c r="D393" i="1"/>
  <c r="C371" i="1"/>
  <c r="C393" i="1"/>
  <c r="L372" i="1"/>
  <c r="L394" i="1"/>
  <c r="E372" i="1"/>
  <c r="E394" i="1"/>
  <c r="R308" i="1"/>
  <c r="N311" i="1"/>
  <c r="N312" i="1"/>
  <c r="I310" i="1"/>
  <c r="J313" i="1"/>
  <c r="U315" i="1"/>
  <c r="O307" i="1"/>
  <c r="C97" i="1"/>
  <c r="L288" i="1"/>
  <c r="K288" i="1"/>
  <c r="C252" i="1"/>
  <c r="F280" i="1"/>
  <c r="E256" i="1"/>
  <c r="T256" i="1"/>
  <c r="G284" i="1"/>
  <c r="F284" i="1"/>
  <c r="Q256" i="1"/>
  <c r="S256" i="1"/>
  <c r="O311" i="1"/>
  <c r="H311" i="1"/>
  <c r="V315" i="1"/>
  <c r="F307" i="1"/>
  <c r="L253" i="1"/>
  <c r="H284" i="1"/>
  <c r="U311" i="1"/>
  <c r="P284" i="1"/>
  <c r="F311" i="1"/>
  <c r="F256" i="1"/>
  <c r="I284" i="1"/>
  <c r="Q311" i="1"/>
  <c r="P311" i="1"/>
  <c r="M252" i="1"/>
  <c r="I253" i="1"/>
  <c r="Q257" i="1"/>
  <c r="P285" i="1"/>
  <c r="B312" i="1"/>
  <c r="S260" i="1"/>
  <c r="B288" i="1"/>
  <c r="F252" i="1"/>
  <c r="I280" i="1"/>
  <c r="P307" i="1"/>
  <c r="G307" i="1"/>
  <c r="L257" i="1"/>
  <c r="T285" i="1"/>
  <c r="T312" i="1"/>
  <c r="V309" i="1"/>
  <c r="I309" i="1"/>
  <c r="L309" i="1"/>
  <c r="O309" i="1"/>
  <c r="N309" i="1"/>
  <c r="P282" i="1"/>
  <c r="V254" i="1"/>
  <c r="F254" i="1"/>
  <c r="S282" i="1"/>
  <c r="C282" i="1"/>
  <c r="I254" i="1"/>
  <c r="R282" i="1"/>
  <c r="B282" i="1"/>
  <c r="H254" i="1"/>
  <c r="Q282" i="1"/>
  <c r="M282" i="1"/>
  <c r="Q309" i="1"/>
  <c r="U309" i="1"/>
  <c r="D309" i="1"/>
  <c r="G309" i="1"/>
  <c r="F309" i="1"/>
  <c r="H282" i="1"/>
  <c r="N254" i="1"/>
  <c r="K282" i="1"/>
  <c r="Q254" i="1"/>
  <c r="B309" i="1"/>
  <c r="J282" i="1"/>
  <c r="P254" i="1"/>
  <c r="I282" i="1"/>
  <c r="E282" i="1"/>
  <c r="C254" i="1"/>
  <c r="E309" i="1"/>
  <c r="K309" i="1"/>
  <c r="L282" i="1"/>
  <c r="B254" i="1"/>
  <c r="U254" i="1"/>
  <c r="N282" i="1"/>
  <c r="D254" i="1"/>
  <c r="U282" i="1"/>
  <c r="P309" i="1"/>
  <c r="C309" i="1"/>
  <c r="D282" i="1"/>
  <c r="R309" i="1"/>
  <c r="M254" i="1"/>
  <c r="F282" i="1"/>
  <c r="K254" i="1"/>
  <c r="G254" i="1"/>
  <c r="T309" i="1"/>
  <c r="H309" i="1"/>
  <c r="J309" i="1"/>
  <c r="R254" i="1"/>
  <c r="O282" i="1"/>
  <c r="E254" i="1"/>
  <c r="T254" i="1"/>
  <c r="S254" i="1"/>
  <c r="O254" i="1"/>
  <c r="M309" i="1"/>
  <c r="S309" i="1"/>
  <c r="T282" i="1"/>
  <c r="J254" i="1"/>
  <c r="G282" i="1"/>
  <c r="V282" i="1"/>
  <c r="L254" i="1"/>
  <c r="T315" i="1"/>
  <c r="D315" i="1"/>
  <c r="J315" i="1"/>
  <c r="I315" i="1"/>
  <c r="M315" i="1"/>
  <c r="O288" i="1"/>
  <c r="C315" i="1"/>
  <c r="I288" i="1"/>
  <c r="T260" i="1"/>
  <c r="D260" i="1"/>
  <c r="V288" i="1"/>
  <c r="O260" i="1"/>
  <c r="T288" i="1"/>
  <c r="R260" i="1"/>
  <c r="B260" i="1"/>
  <c r="U260" i="1"/>
  <c r="R288" i="1"/>
  <c r="L315" i="1"/>
  <c r="R315" i="1"/>
  <c r="B315" i="1"/>
  <c r="G315" i="1"/>
  <c r="K315" i="1"/>
  <c r="G288" i="1"/>
  <c r="Q288" i="1"/>
  <c r="H288" i="1"/>
  <c r="L260" i="1"/>
  <c r="F288" i="1"/>
  <c r="G260" i="1"/>
  <c r="E288" i="1"/>
  <c r="J260" i="1"/>
  <c r="J288" i="1"/>
  <c r="D288" i="1"/>
  <c r="P315" i="1"/>
  <c r="F315" i="1"/>
  <c r="E315" i="1"/>
  <c r="U288" i="1"/>
  <c r="P260" i="1"/>
  <c r="K260" i="1"/>
  <c r="N260" i="1"/>
  <c r="Q260" i="1"/>
  <c r="H315" i="1"/>
  <c r="Q315" i="1"/>
  <c r="S288" i="1"/>
  <c r="M288" i="1"/>
  <c r="H260" i="1"/>
  <c r="S315" i="1"/>
  <c r="C260" i="1"/>
  <c r="F260" i="1"/>
  <c r="M260" i="1"/>
  <c r="I260" i="1"/>
  <c r="A315" i="1"/>
  <c r="A288" i="1"/>
  <c r="A260" i="1"/>
  <c r="A233" i="1"/>
  <c r="E260" i="1"/>
  <c r="N288" i="1"/>
  <c r="P288" i="1"/>
  <c r="O315" i="1"/>
  <c r="N252" i="1"/>
  <c r="Q280" i="1"/>
  <c r="T307" i="1"/>
  <c r="D257" i="1"/>
  <c r="F257" i="1"/>
  <c r="G257" i="1"/>
  <c r="S312" i="1"/>
  <c r="C312" i="1"/>
  <c r="I312" i="1"/>
  <c r="V312" i="1"/>
  <c r="L312" i="1"/>
  <c r="R285" i="1"/>
  <c r="I285" i="1"/>
  <c r="K257" i="1"/>
  <c r="U285" i="1"/>
  <c r="D285" i="1"/>
  <c r="J257" i="1"/>
  <c r="O285" i="1"/>
  <c r="U257" i="1"/>
  <c r="E257" i="1"/>
  <c r="F285" i="1"/>
  <c r="T257" i="1"/>
  <c r="N285" i="1"/>
  <c r="K312" i="1"/>
  <c r="Q312" i="1"/>
  <c r="P312" i="1"/>
  <c r="F312" i="1"/>
  <c r="J312" i="1"/>
  <c r="Q285" i="1"/>
  <c r="S257" i="1"/>
  <c r="C257" i="1"/>
  <c r="L285" i="1"/>
  <c r="R257" i="1"/>
  <c r="B257" i="1"/>
  <c r="G285" i="1"/>
  <c r="M257" i="1"/>
  <c r="J285" i="1"/>
  <c r="S285" i="1"/>
  <c r="O312" i="1"/>
  <c r="E312" i="1"/>
  <c r="D312" i="1"/>
  <c r="E285" i="1"/>
  <c r="V257" i="1"/>
  <c r="K285" i="1"/>
  <c r="H257" i="1"/>
  <c r="P257" i="1"/>
  <c r="G312" i="1"/>
  <c r="H312" i="1"/>
  <c r="V285" i="1"/>
  <c r="O257" i="1"/>
  <c r="N257" i="1"/>
  <c r="C285" i="1"/>
  <c r="B285" i="1"/>
  <c r="U312" i="1"/>
  <c r="U314" i="1"/>
  <c r="E314" i="1"/>
  <c r="G314" i="1"/>
  <c r="F314" i="1"/>
  <c r="R314" i="1"/>
  <c r="P287" i="1"/>
  <c r="P314" i="1"/>
  <c r="B287" i="1"/>
  <c r="I259" i="1"/>
  <c r="Q287" i="1"/>
  <c r="P259" i="1"/>
  <c r="H314" i="1"/>
  <c r="E287" i="1"/>
  <c r="G259" i="1"/>
  <c r="R259" i="1"/>
  <c r="C287" i="1"/>
  <c r="V259" i="1"/>
  <c r="Q314" i="1"/>
  <c r="S314" i="1"/>
  <c r="C314" i="1"/>
  <c r="T314" i="1"/>
  <c r="J314" i="1"/>
  <c r="L287" i="1"/>
  <c r="R287" i="1"/>
  <c r="U259" i="1"/>
  <c r="E259" i="1"/>
  <c r="K287" i="1"/>
  <c r="L259" i="1"/>
  <c r="U287" i="1"/>
  <c r="S259" i="1"/>
  <c r="C259" i="1"/>
  <c r="B259" i="1"/>
  <c r="N259" i="1"/>
  <c r="F259" i="1"/>
  <c r="M314" i="1"/>
  <c r="O314" i="1"/>
  <c r="V314" i="1"/>
  <c r="L314" i="1"/>
  <c r="B314" i="1"/>
  <c r="H287" i="1"/>
  <c r="M287" i="1"/>
  <c r="Q259" i="1"/>
  <c r="F287" i="1"/>
  <c r="H259" i="1"/>
  <c r="O287" i="1"/>
  <c r="O259" i="1"/>
  <c r="S287" i="1"/>
  <c r="I314" i="1"/>
  <c r="T287" i="1"/>
  <c r="J287" i="1"/>
  <c r="K314" i="1"/>
  <c r="D287" i="1"/>
  <c r="V287" i="1"/>
  <c r="K259" i="1"/>
  <c r="N314" i="1"/>
  <c r="G287" i="1"/>
  <c r="T259" i="1"/>
  <c r="J259" i="1"/>
  <c r="D314" i="1"/>
  <c r="M259" i="1"/>
  <c r="D259" i="1"/>
  <c r="I287" i="1"/>
  <c r="N287" i="1"/>
  <c r="S307" i="1"/>
  <c r="C307" i="1"/>
  <c r="J307" i="1"/>
  <c r="Q307" i="1"/>
  <c r="H307" i="1"/>
  <c r="L307" i="1"/>
  <c r="J280" i="1"/>
  <c r="P252" i="1"/>
  <c r="U280" i="1"/>
  <c r="E280" i="1"/>
  <c r="G252" i="1"/>
  <c r="L280" i="1"/>
  <c r="R252" i="1"/>
  <c r="B252" i="1"/>
  <c r="E252" i="1"/>
  <c r="K280" i="1"/>
  <c r="I252" i="1"/>
  <c r="K307" i="1"/>
  <c r="R307" i="1"/>
  <c r="B307" i="1"/>
  <c r="I307" i="1"/>
  <c r="D307" i="1"/>
  <c r="R280" i="1"/>
  <c r="B280" i="1"/>
  <c r="H252" i="1"/>
  <c r="M280" i="1"/>
  <c r="O252" i="1"/>
  <c r="T280" i="1"/>
  <c r="D280" i="1"/>
  <c r="J252" i="1"/>
  <c r="C280" i="1"/>
  <c r="O280" i="1"/>
  <c r="V307" i="1"/>
  <c r="M307" i="1"/>
  <c r="V280" i="1"/>
  <c r="L252" i="1"/>
  <c r="S252" i="1"/>
  <c r="H280" i="1"/>
  <c r="S280" i="1"/>
  <c r="N307" i="1"/>
  <c r="E307" i="1"/>
  <c r="N280" i="1"/>
  <c r="D252" i="1"/>
  <c r="K252" i="1"/>
  <c r="V252" i="1"/>
  <c r="U252" i="1"/>
  <c r="Q252" i="1"/>
  <c r="G280" i="1"/>
  <c r="A303" i="1"/>
  <c r="A276" i="1"/>
  <c r="A248" i="1"/>
  <c r="A221" i="1"/>
  <c r="A612" i="1" s="1"/>
  <c r="V260" i="1"/>
  <c r="C288" i="1"/>
  <c r="N315" i="1"/>
  <c r="P280" i="1"/>
  <c r="T252" i="1"/>
  <c r="U307" i="1"/>
  <c r="R312" i="1"/>
  <c r="I257" i="1"/>
  <c r="H285" i="1"/>
  <c r="M285" i="1"/>
  <c r="M312" i="1"/>
  <c r="N281" i="1"/>
  <c r="K281" i="1"/>
  <c r="V253" i="1"/>
  <c r="K253" i="1"/>
  <c r="K308" i="1"/>
  <c r="T308" i="1"/>
  <c r="J308" i="1"/>
  <c r="P258" i="1"/>
  <c r="M258" i="1"/>
  <c r="R258" i="1"/>
  <c r="E286" i="1"/>
  <c r="I313" i="1"/>
  <c r="P313" i="1"/>
  <c r="G255" i="1"/>
  <c r="J283" i="1"/>
  <c r="K283" i="1"/>
  <c r="K310" i="1"/>
  <c r="S281" i="1"/>
  <c r="H281" i="1"/>
  <c r="S253" i="1"/>
  <c r="C308" i="1"/>
  <c r="I308" i="1"/>
  <c r="D286" i="1"/>
  <c r="U258" i="1"/>
  <c r="B286" i="1"/>
  <c r="M286" i="1"/>
  <c r="C313" i="1"/>
  <c r="B313" i="1"/>
  <c r="E283" i="1"/>
  <c r="L310" i="1"/>
  <c r="V308" i="1"/>
  <c r="F308" i="1"/>
  <c r="M308" i="1"/>
  <c r="P308" i="1"/>
  <c r="S308" i="1"/>
  <c r="U281" i="1"/>
  <c r="E281" i="1"/>
  <c r="G253" i="1"/>
  <c r="L281" i="1"/>
  <c r="R253" i="1"/>
  <c r="B253" i="1"/>
  <c r="G281" i="1"/>
  <c r="M253" i="1"/>
  <c r="P253" i="1"/>
  <c r="G308" i="1"/>
  <c r="D253" i="1"/>
  <c r="N308" i="1"/>
  <c r="U308" i="1"/>
  <c r="E308" i="1"/>
  <c r="H308" i="1"/>
  <c r="O308" i="1"/>
  <c r="M281" i="1"/>
  <c r="O253" i="1"/>
  <c r="T281" i="1"/>
  <c r="D281" i="1"/>
  <c r="J253" i="1"/>
  <c r="O281" i="1"/>
  <c r="U253" i="1"/>
  <c r="E253" i="1"/>
  <c r="J281" i="1"/>
  <c r="F281" i="1"/>
  <c r="B281" i="1"/>
  <c r="U310" i="1"/>
  <c r="E310" i="1"/>
  <c r="G310" i="1"/>
  <c r="B310" i="1"/>
  <c r="N310" i="1"/>
  <c r="D310" i="1"/>
  <c r="G283" i="1"/>
  <c r="M255" i="1"/>
  <c r="V283" i="1"/>
  <c r="F283" i="1"/>
  <c r="L255" i="1"/>
  <c r="Q283" i="1"/>
  <c r="S255" i="1"/>
  <c r="C255" i="1"/>
  <c r="V255" i="1"/>
  <c r="L283" i="1"/>
  <c r="Q310" i="1"/>
  <c r="S310" i="1"/>
  <c r="C310" i="1"/>
  <c r="P310" i="1"/>
  <c r="F310" i="1"/>
  <c r="S283" i="1"/>
  <c r="C283" i="1"/>
  <c r="I255" i="1"/>
  <c r="R283" i="1"/>
  <c r="B283" i="1"/>
  <c r="H255" i="1"/>
  <c r="M283" i="1"/>
  <c r="O255" i="1"/>
  <c r="F255" i="1"/>
  <c r="P283" i="1"/>
  <c r="N255" i="1"/>
  <c r="H283" i="1"/>
  <c r="M310" i="1"/>
  <c r="O310" i="1"/>
  <c r="R310" i="1"/>
  <c r="H310" i="1"/>
  <c r="T310" i="1"/>
  <c r="O283" i="1"/>
  <c r="U255" i="1"/>
  <c r="E255" i="1"/>
  <c r="N283" i="1"/>
  <c r="T255" i="1"/>
  <c r="D255" i="1"/>
  <c r="I283" i="1"/>
  <c r="K255" i="1"/>
  <c r="T283" i="1"/>
  <c r="R255" i="1"/>
  <c r="J255" i="1"/>
  <c r="C284" i="1"/>
  <c r="K284" i="1"/>
  <c r="N256" i="1"/>
  <c r="C256" i="1"/>
  <c r="Q284" i="1"/>
  <c r="D256" i="1"/>
  <c r="N284" i="1"/>
  <c r="K311" i="1"/>
  <c r="T253" i="1"/>
  <c r="H253" i="1"/>
  <c r="Q253" i="1"/>
  <c r="F253" i="1"/>
  <c r="P281" i="1"/>
  <c r="I281" i="1"/>
  <c r="D308" i="1"/>
  <c r="Q308" i="1"/>
  <c r="S286" i="1"/>
  <c r="O286" i="1"/>
  <c r="K286" i="1"/>
  <c r="B258" i="1"/>
  <c r="L286" i="1"/>
  <c r="U286" i="1"/>
  <c r="S313" i="1"/>
  <c r="D283" i="1"/>
  <c r="U283" i="1"/>
  <c r="V310" i="1"/>
  <c r="T311" i="1"/>
  <c r="D311" i="1"/>
  <c r="J311" i="1"/>
  <c r="M311" i="1"/>
  <c r="C311" i="1"/>
  <c r="G311" i="1"/>
  <c r="J284" i="1"/>
  <c r="P256" i="1"/>
  <c r="M284" i="1"/>
  <c r="O256" i="1"/>
  <c r="T284" i="1"/>
  <c r="D284" i="1"/>
  <c r="J256" i="1"/>
  <c r="O284" i="1"/>
  <c r="M256" i="1"/>
  <c r="U256" i="1"/>
  <c r="L311" i="1"/>
  <c r="R311" i="1"/>
  <c r="B311" i="1"/>
  <c r="S311" i="1"/>
  <c r="I311" i="1"/>
  <c r="R284" i="1"/>
  <c r="B284" i="1"/>
  <c r="H256" i="1"/>
  <c r="U284" i="1"/>
  <c r="E284" i="1"/>
  <c r="G256" i="1"/>
  <c r="L284" i="1"/>
  <c r="R256" i="1"/>
  <c r="B256" i="1"/>
  <c r="I256" i="1"/>
  <c r="S284" i="1"/>
  <c r="V313" i="1"/>
  <c r="F313" i="1"/>
  <c r="L313" i="1"/>
  <c r="K313" i="1"/>
  <c r="O313" i="1"/>
  <c r="Q286" i="1"/>
  <c r="M313" i="1"/>
  <c r="G286" i="1"/>
  <c r="N258" i="1"/>
  <c r="F286" i="1"/>
  <c r="I258" i="1"/>
  <c r="J286" i="1"/>
  <c r="L258" i="1"/>
  <c r="C286" i="1"/>
  <c r="O258" i="1"/>
  <c r="N286" i="1"/>
  <c r="N313" i="1"/>
  <c r="T313" i="1"/>
  <c r="D313" i="1"/>
  <c r="Q313" i="1"/>
  <c r="U313" i="1"/>
  <c r="I286" i="1"/>
  <c r="R286" i="1"/>
  <c r="V258" i="1"/>
  <c r="F258" i="1"/>
  <c r="P286" i="1"/>
  <c r="Q258" i="1"/>
  <c r="T286" i="1"/>
  <c r="T258" i="1"/>
  <c r="D258" i="1"/>
  <c r="G258" i="1"/>
  <c r="C258" i="1"/>
  <c r="A304" i="1"/>
  <c r="A277" i="1"/>
  <c r="A249" i="1"/>
  <c r="A222" i="1"/>
  <c r="A613" i="1" s="1"/>
  <c r="A313" i="1"/>
  <c r="A286" i="1"/>
  <c r="A258" i="1"/>
  <c r="A231" i="1"/>
  <c r="V256" i="1"/>
  <c r="K256" i="1"/>
  <c r="L256" i="1"/>
  <c r="V284" i="1"/>
  <c r="E311" i="1"/>
  <c r="V311" i="1"/>
  <c r="R281" i="1"/>
  <c r="V281" i="1"/>
  <c r="C281" i="1"/>
  <c r="N253" i="1"/>
  <c r="C253" i="1"/>
  <c r="Q281" i="1"/>
  <c r="L308" i="1"/>
  <c r="B308" i="1"/>
  <c r="K258" i="1"/>
  <c r="S258" i="1"/>
  <c r="H286" i="1"/>
  <c r="H258" i="1"/>
  <c r="E258" i="1"/>
  <c r="V286" i="1"/>
  <c r="J258" i="1"/>
  <c r="E313" i="1"/>
  <c r="G313" i="1"/>
  <c r="H313" i="1"/>
  <c r="R313" i="1"/>
  <c r="B255" i="1"/>
  <c r="P255" i="1"/>
  <c r="Q255" i="1"/>
  <c r="J310" i="1"/>
  <c r="G87" i="1"/>
  <c r="K82" i="1"/>
  <c r="K87" i="1"/>
  <c r="O304" i="1" s="1"/>
  <c r="I87" i="1"/>
  <c r="D82" i="1"/>
  <c r="D87" i="1"/>
  <c r="L82" i="1"/>
  <c r="L87" i="1"/>
  <c r="E82" i="1"/>
  <c r="E87" i="1"/>
  <c r="H82" i="1"/>
  <c r="H87" i="1"/>
  <c r="J82" i="1"/>
  <c r="J87" i="1"/>
  <c r="O303" i="1" s="1"/>
  <c r="F82" i="1"/>
  <c r="F87" i="1"/>
  <c r="C299" i="1" s="1"/>
  <c r="C87" i="1"/>
  <c r="P205" i="1"/>
  <c r="I203" i="1"/>
  <c r="K145" i="1"/>
  <c r="R202" i="1"/>
  <c r="A143" i="1"/>
  <c r="A136" i="1"/>
  <c r="A134" i="1"/>
  <c r="A135" i="1"/>
  <c r="A148" i="1"/>
  <c r="A146" i="1"/>
  <c r="A133" i="1"/>
  <c r="A138" i="1"/>
  <c r="A144" i="1"/>
  <c r="A137" i="1"/>
  <c r="A149" i="1"/>
  <c r="A145" i="1"/>
  <c r="A147" i="1"/>
  <c r="A139" i="1"/>
  <c r="A179" i="1"/>
  <c r="A206" i="1" s="1"/>
  <c r="A170" i="1"/>
  <c r="A197" i="1" s="1"/>
  <c r="P149" i="1"/>
  <c r="V149" i="1"/>
  <c r="U204" i="1"/>
  <c r="L204" i="1"/>
  <c r="O204" i="1"/>
  <c r="R204" i="1"/>
  <c r="K177" i="1"/>
  <c r="F204" i="1"/>
  <c r="P177" i="1"/>
  <c r="E177" i="1"/>
  <c r="U177" i="1"/>
  <c r="E149" i="1"/>
  <c r="U149" i="1"/>
  <c r="R149" i="1"/>
  <c r="T149" i="1"/>
  <c r="H149" i="1"/>
  <c r="B204" i="1"/>
  <c r="Q204" i="1"/>
  <c r="H204" i="1"/>
  <c r="K204" i="1"/>
  <c r="I204" i="1"/>
  <c r="O177" i="1"/>
  <c r="D177" i="1"/>
  <c r="T177" i="1"/>
  <c r="I177" i="1"/>
  <c r="J204" i="1"/>
  <c r="I149" i="1"/>
  <c r="F177" i="1"/>
  <c r="B149" i="1"/>
  <c r="V204" i="1"/>
  <c r="N149" i="1"/>
  <c r="V177" i="1"/>
  <c r="T204" i="1"/>
  <c r="D204" i="1"/>
  <c r="G204" i="1"/>
  <c r="C177" i="1"/>
  <c r="S177" i="1"/>
  <c r="H177" i="1"/>
  <c r="M204" i="1"/>
  <c r="M177" i="1"/>
  <c r="J177" i="1"/>
  <c r="M149" i="1"/>
  <c r="G149" i="1"/>
  <c r="D149" i="1"/>
  <c r="N177" i="1"/>
  <c r="S149" i="1"/>
  <c r="B177" i="1"/>
  <c r="K149" i="1"/>
  <c r="P204" i="1"/>
  <c r="S204" i="1"/>
  <c r="C204" i="1"/>
  <c r="G177" i="1"/>
  <c r="N204" i="1"/>
  <c r="L177" i="1"/>
  <c r="E204" i="1"/>
  <c r="Q177" i="1"/>
  <c r="R177" i="1"/>
  <c r="Q149" i="1"/>
  <c r="L149" i="1"/>
  <c r="J149" i="1"/>
  <c r="C149" i="1"/>
  <c r="O149" i="1"/>
  <c r="C151" i="1"/>
  <c r="B151" i="1"/>
  <c r="S151" i="1"/>
  <c r="F179" i="1"/>
  <c r="H151" i="1"/>
  <c r="N151" i="1"/>
  <c r="G151" i="1"/>
  <c r="N146" i="1"/>
  <c r="C146" i="1"/>
  <c r="S146" i="1"/>
  <c r="H146" i="1"/>
  <c r="L174" i="1"/>
  <c r="J146" i="1"/>
  <c r="D146" i="1"/>
  <c r="T174" i="1"/>
  <c r="O146" i="1"/>
  <c r="T146" i="1"/>
  <c r="D174" i="1"/>
  <c r="Q201" i="1"/>
  <c r="L152" i="1"/>
  <c r="R152" i="1"/>
  <c r="G152" i="1"/>
  <c r="T172" i="1"/>
  <c r="G144" i="1"/>
  <c r="L172" i="1"/>
  <c r="R144" i="1"/>
  <c r="I199" i="1"/>
  <c r="L199" i="1"/>
  <c r="J199" i="1"/>
  <c r="V199" i="1"/>
  <c r="C172" i="1"/>
  <c r="S172" i="1"/>
  <c r="I172" i="1"/>
  <c r="E144" i="1"/>
  <c r="U144" i="1"/>
  <c r="V172" i="1"/>
  <c r="S144" i="1"/>
  <c r="H172" i="1"/>
  <c r="O144" i="1"/>
  <c r="R172" i="1"/>
  <c r="Q199" i="1"/>
  <c r="T199" i="1"/>
  <c r="D199" i="1"/>
  <c r="O199" i="1"/>
  <c r="F199" i="1"/>
  <c r="K172" i="1"/>
  <c r="C199" i="1"/>
  <c r="Q172" i="1"/>
  <c r="M144" i="1"/>
  <c r="F172" i="1"/>
  <c r="H144" i="1"/>
  <c r="F144" i="1"/>
  <c r="D144" i="1"/>
  <c r="K144" i="1"/>
  <c r="L206" i="1"/>
  <c r="R175" i="1"/>
  <c r="D151" i="1"/>
  <c r="F150" i="1"/>
  <c r="D147" i="1"/>
  <c r="F146" i="1"/>
  <c r="Q150" i="1"/>
  <c r="B178" i="1"/>
  <c r="N178" i="1"/>
  <c r="I178" i="1"/>
  <c r="T178" i="1"/>
  <c r="D178" i="1"/>
  <c r="K178" i="1"/>
  <c r="B205" i="1"/>
  <c r="R205" i="1"/>
  <c r="K205" i="1"/>
  <c r="H205" i="1"/>
  <c r="B146" i="1"/>
  <c r="I146" i="1"/>
  <c r="Q174" i="1"/>
  <c r="S174" i="1"/>
  <c r="C174" i="1"/>
  <c r="T201" i="1"/>
  <c r="H201" i="1"/>
  <c r="J201" i="1"/>
  <c r="C201" i="1"/>
  <c r="S201" i="1"/>
  <c r="V179" i="1"/>
  <c r="H174" i="1"/>
  <c r="K151" i="1"/>
  <c r="R150" i="1"/>
  <c r="V147" i="1"/>
  <c r="I151" i="1"/>
  <c r="U179" i="1"/>
  <c r="E179" i="1"/>
  <c r="L179" i="1"/>
  <c r="T206" i="1"/>
  <c r="G179" i="1"/>
  <c r="I206" i="1"/>
  <c r="B206" i="1"/>
  <c r="R206" i="1"/>
  <c r="K206" i="1"/>
  <c r="Q147" i="1"/>
  <c r="U175" i="1"/>
  <c r="E175" i="1"/>
  <c r="K175" i="1"/>
  <c r="G202" i="1"/>
  <c r="C202" i="1"/>
  <c r="I202" i="1"/>
  <c r="B202" i="1"/>
  <c r="J178" i="1"/>
  <c r="R174" i="1"/>
  <c r="C150" i="1"/>
  <c r="G148" i="1"/>
  <c r="K148" i="1"/>
  <c r="J148" i="1"/>
  <c r="S148" i="1"/>
  <c r="V176" i="1"/>
  <c r="M148" i="1"/>
  <c r="Q176" i="1"/>
  <c r="S176" i="1"/>
  <c r="I176" i="1"/>
  <c r="R203" i="1"/>
  <c r="C203" i="1"/>
  <c r="C176" i="1"/>
  <c r="D203" i="1"/>
  <c r="T203" i="1"/>
  <c r="Q203" i="1"/>
  <c r="K152" i="1"/>
  <c r="T152" i="1"/>
  <c r="J180" i="1"/>
  <c r="C152" i="1"/>
  <c r="I152" i="1"/>
  <c r="V180" i="1"/>
  <c r="Q180" i="1"/>
  <c r="K207" i="1"/>
  <c r="H180" i="1"/>
  <c r="O180" i="1"/>
  <c r="C207" i="1"/>
  <c r="L207" i="1"/>
  <c r="I207" i="1"/>
  <c r="B207" i="1"/>
  <c r="R207" i="1"/>
  <c r="T144" i="1"/>
  <c r="B144" i="1"/>
  <c r="K199" i="1"/>
  <c r="M172" i="1"/>
  <c r="G172" i="1"/>
  <c r="B199" i="1"/>
  <c r="E199" i="1"/>
  <c r="R147" i="1"/>
  <c r="G147" i="1"/>
  <c r="L147" i="1"/>
  <c r="B147" i="1"/>
  <c r="H147" i="1"/>
  <c r="H175" i="1"/>
  <c r="N147" i="1"/>
  <c r="P175" i="1"/>
  <c r="B175" i="1"/>
  <c r="S147" i="1"/>
  <c r="C147" i="1"/>
  <c r="F175" i="1"/>
  <c r="L202" i="1"/>
  <c r="F174" i="1"/>
  <c r="J151" i="1"/>
  <c r="K150" i="1"/>
  <c r="J147" i="1"/>
  <c r="K146" i="1"/>
  <c r="M150" i="1"/>
  <c r="V178" i="1"/>
  <c r="U178" i="1"/>
  <c r="E178" i="1"/>
  <c r="P178" i="1"/>
  <c r="I205" i="1"/>
  <c r="G178" i="1"/>
  <c r="F205" i="1"/>
  <c r="V205" i="1"/>
  <c r="O205" i="1"/>
  <c r="L205" i="1"/>
  <c r="U146" i="1"/>
  <c r="E146" i="1"/>
  <c r="M174" i="1"/>
  <c r="O174" i="1"/>
  <c r="I201" i="1"/>
  <c r="E201" i="1"/>
  <c r="P201" i="1"/>
  <c r="N201" i="1"/>
  <c r="G201" i="1"/>
  <c r="D175" i="1"/>
  <c r="P174" i="1"/>
  <c r="P151" i="1"/>
  <c r="F147" i="1"/>
  <c r="G146" i="1"/>
  <c r="U151" i="1"/>
  <c r="E151" i="1"/>
  <c r="Q179" i="1"/>
  <c r="P206" i="1"/>
  <c r="H179" i="1"/>
  <c r="S179" i="1"/>
  <c r="C179" i="1"/>
  <c r="M206" i="1"/>
  <c r="F206" i="1"/>
  <c r="V206" i="1"/>
  <c r="O206" i="1"/>
  <c r="M147" i="1"/>
  <c r="Q175" i="1"/>
  <c r="D202" i="1"/>
  <c r="G175" i="1"/>
  <c r="O202" i="1"/>
  <c r="K202" i="1"/>
  <c r="M202" i="1"/>
  <c r="F202" i="1"/>
  <c r="V202" i="1"/>
  <c r="N175" i="1"/>
  <c r="G203" i="1"/>
  <c r="F148" i="1"/>
  <c r="B148" i="1"/>
  <c r="D148" i="1"/>
  <c r="N148" i="1"/>
  <c r="N176" i="1"/>
  <c r="I148" i="1"/>
  <c r="K176" i="1"/>
  <c r="O176" i="1"/>
  <c r="E176" i="1"/>
  <c r="L176" i="1"/>
  <c r="K203" i="1"/>
  <c r="F203" i="1"/>
  <c r="H203" i="1"/>
  <c r="E203" i="1"/>
  <c r="U203" i="1"/>
  <c r="F152" i="1"/>
  <c r="O152" i="1"/>
  <c r="S152" i="1"/>
  <c r="U152" i="1"/>
  <c r="E152" i="1"/>
  <c r="F180" i="1"/>
  <c r="M180" i="1"/>
  <c r="T180" i="1"/>
  <c r="D180" i="1"/>
  <c r="K180" i="1"/>
  <c r="S207" i="1"/>
  <c r="P207" i="1"/>
  <c r="M207" i="1"/>
  <c r="F207" i="1"/>
  <c r="V207" i="1"/>
  <c r="J144" i="1"/>
  <c r="N144" i="1"/>
  <c r="Q144" i="1"/>
  <c r="E172" i="1"/>
  <c r="S199" i="1"/>
  <c r="R199" i="1"/>
  <c r="M199" i="1"/>
  <c r="P173" i="1"/>
  <c r="H173" i="1"/>
  <c r="V145" i="1"/>
  <c r="F145" i="1"/>
  <c r="B145" i="1"/>
  <c r="H200" i="1"/>
  <c r="K200" i="1"/>
  <c r="M200" i="1"/>
  <c r="B200" i="1"/>
  <c r="G173" i="1"/>
  <c r="N200" i="1"/>
  <c r="Q173" i="1"/>
  <c r="M145" i="1"/>
  <c r="R173" i="1"/>
  <c r="R145" i="1"/>
  <c r="T173" i="1"/>
  <c r="S145" i="1"/>
  <c r="N173" i="1"/>
  <c r="T200" i="1"/>
  <c r="D200" i="1"/>
  <c r="G200" i="1"/>
  <c r="E200" i="1"/>
  <c r="Q200" i="1"/>
  <c r="K173" i="1"/>
  <c r="E173" i="1"/>
  <c r="U173" i="1"/>
  <c r="Q145" i="1"/>
  <c r="B173" i="1"/>
  <c r="J145" i="1"/>
  <c r="C145" i="1"/>
  <c r="O145" i="1"/>
  <c r="V173" i="1"/>
  <c r="P145" i="1"/>
  <c r="F200" i="1"/>
  <c r="P200" i="1"/>
  <c r="S200" i="1"/>
  <c r="C200" i="1"/>
  <c r="R200" i="1"/>
  <c r="I200" i="1"/>
  <c r="O173" i="1"/>
  <c r="I173" i="1"/>
  <c r="E145" i="1"/>
  <c r="U145" i="1"/>
  <c r="G145" i="1"/>
  <c r="D173" i="1"/>
  <c r="H145" i="1"/>
  <c r="V200" i="1"/>
  <c r="D145" i="1"/>
  <c r="L200" i="1"/>
  <c r="O200" i="1"/>
  <c r="U200" i="1"/>
  <c r="J200" i="1"/>
  <c r="C173" i="1"/>
  <c r="S173" i="1"/>
  <c r="M173" i="1"/>
  <c r="I145" i="1"/>
  <c r="J173" i="1"/>
  <c r="L145" i="1"/>
  <c r="L173" i="1"/>
  <c r="N145" i="1"/>
  <c r="F173" i="1"/>
  <c r="T145" i="1"/>
  <c r="N179" i="1"/>
  <c r="N174" i="1"/>
  <c r="O151" i="1"/>
  <c r="P150" i="1"/>
  <c r="O147" i="1"/>
  <c r="P146" i="1"/>
  <c r="B150" i="1"/>
  <c r="I150" i="1"/>
  <c r="F178" i="1"/>
  <c r="Q178" i="1"/>
  <c r="E205" i="1"/>
  <c r="L178" i="1"/>
  <c r="S178" i="1"/>
  <c r="C178" i="1"/>
  <c r="J205" i="1"/>
  <c r="C205" i="1"/>
  <c r="S205" i="1"/>
  <c r="Q146" i="1"/>
  <c r="B174" i="1"/>
  <c r="I174" i="1"/>
  <c r="K174" i="1"/>
  <c r="D201" i="1"/>
  <c r="M201" i="1"/>
  <c r="B201" i="1"/>
  <c r="R201" i="1"/>
  <c r="K201" i="1"/>
  <c r="L175" i="1"/>
  <c r="B179" i="1"/>
  <c r="V151" i="1"/>
  <c r="K147" i="1"/>
  <c r="L146" i="1"/>
  <c r="Q151" i="1"/>
  <c r="J179" i="1"/>
  <c r="M179" i="1"/>
  <c r="T179" i="1"/>
  <c r="D179" i="1"/>
  <c r="O179" i="1"/>
  <c r="H206" i="1"/>
  <c r="Q206" i="1"/>
  <c r="J206" i="1"/>
  <c r="C206" i="1"/>
  <c r="S206" i="1"/>
  <c r="I147" i="1"/>
  <c r="M175" i="1"/>
  <c r="S175" i="1"/>
  <c r="C175" i="1"/>
  <c r="H202" i="1"/>
  <c r="S202" i="1"/>
  <c r="Q202" i="1"/>
  <c r="J202" i="1"/>
  <c r="V175" i="1"/>
  <c r="L151" i="1"/>
  <c r="T176" i="1"/>
  <c r="L144" i="1"/>
  <c r="R176" i="1"/>
  <c r="T148" i="1"/>
  <c r="P176" i="1"/>
  <c r="H148" i="1"/>
  <c r="U148" i="1"/>
  <c r="E148" i="1"/>
  <c r="O203" i="1"/>
  <c r="F176" i="1"/>
  <c r="B203" i="1"/>
  <c r="H176" i="1"/>
  <c r="S203" i="1"/>
  <c r="N203" i="1"/>
  <c r="L203" i="1"/>
  <c r="V152" i="1"/>
  <c r="R180" i="1"/>
  <c r="J152" i="1"/>
  <c r="N152" i="1"/>
  <c r="Q152" i="1"/>
  <c r="N180" i="1"/>
  <c r="G207" i="1"/>
  <c r="I180" i="1"/>
  <c r="P180" i="1"/>
  <c r="O207" i="1"/>
  <c r="G180" i="1"/>
  <c r="D207" i="1"/>
  <c r="T207" i="1"/>
  <c r="Q207" i="1"/>
  <c r="J207" i="1"/>
  <c r="P144" i="1"/>
  <c r="P172" i="1"/>
  <c r="C144" i="1"/>
  <c r="I144" i="1"/>
  <c r="B172" i="1"/>
  <c r="N199" i="1"/>
  <c r="H199" i="1"/>
  <c r="U199" i="1"/>
  <c r="R148" i="1"/>
  <c r="J176" i="1"/>
  <c r="L148" i="1"/>
  <c r="N150" i="1"/>
  <c r="H150" i="1"/>
  <c r="S150" i="1"/>
  <c r="D150" i="1"/>
  <c r="J150" i="1"/>
  <c r="R178" i="1"/>
  <c r="O150" i="1"/>
  <c r="T150" i="1"/>
  <c r="G150" i="1"/>
  <c r="J175" i="1"/>
  <c r="V174" i="1"/>
  <c r="T151" i="1"/>
  <c r="V150" i="1"/>
  <c r="T147" i="1"/>
  <c r="V146" i="1"/>
  <c r="U150" i="1"/>
  <c r="E150" i="1"/>
  <c r="Q205" i="1"/>
  <c r="M178" i="1"/>
  <c r="U205" i="1"/>
  <c r="H178" i="1"/>
  <c r="O178" i="1"/>
  <c r="M205" i="1"/>
  <c r="N205" i="1"/>
  <c r="G205" i="1"/>
  <c r="D205" i="1"/>
  <c r="T205" i="1"/>
  <c r="M146" i="1"/>
  <c r="U174" i="1"/>
  <c r="E174" i="1"/>
  <c r="G174" i="1"/>
  <c r="L201" i="1"/>
  <c r="U201" i="1"/>
  <c r="F201" i="1"/>
  <c r="V201" i="1"/>
  <c r="O201" i="1"/>
  <c r="T175" i="1"/>
  <c r="F151" i="1"/>
  <c r="L150" i="1"/>
  <c r="P147" i="1"/>
  <c r="R146" i="1"/>
  <c r="M151" i="1"/>
  <c r="R179" i="1"/>
  <c r="I179" i="1"/>
  <c r="P179" i="1"/>
  <c r="D206" i="1"/>
  <c r="K179" i="1"/>
  <c r="E206" i="1"/>
  <c r="U206" i="1"/>
  <c r="N206" i="1"/>
  <c r="G206" i="1"/>
  <c r="U147" i="1"/>
  <c r="E147" i="1"/>
  <c r="I175" i="1"/>
  <c r="O175" i="1"/>
  <c r="T202" i="1"/>
  <c r="P202" i="1"/>
  <c r="E202" i="1"/>
  <c r="U202" i="1"/>
  <c r="N202" i="1"/>
  <c r="J174" i="1"/>
  <c r="R151" i="1"/>
  <c r="D172" i="1"/>
  <c r="F149" i="1"/>
  <c r="V148" i="1"/>
  <c r="O148" i="1"/>
  <c r="P148" i="1"/>
  <c r="C148" i="1"/>
  <c r="Q148" i="1"/>
  <c r="U176" i="1"/>
  <c r="B176" i="1"/>
  <c r="M176" i="1"/>
  <c r="J203" i="1"/>
  <c r="D176" i="1"/>
  <c r="G176" i="1"/>
  <c r="V203" i="1"/>
  <c r="P203" i="1"/>
  <c r="M203" i="1"/>
  <c r="P152" i="1"/>
  <c r="B152" i="1"/>
  <c r="D152" i="1"/>
  <c r="H152" i="1"/>
  <c r="M152" i="1"/>
  <c r="B180" i="1"/>
  <c r="U180" i="1"/>
  <c r="E180" i="1"/>
  <c r="L180" i="1"/>
  <c r="S180" i="1"/>
  <c r="C180" i="1"/>
  <c r="H207" i="1"/>
  <c r="E207" i="1"/>
  <c r="U207" i="1"/>
  <c r="N207" i="1"/>
  <c r="J172" i="1"/>
  <c r="V144" i="1"/>
  <c r="N172" i="1"/>
  <c r="U172" i="1"/>
  <c r="O172" i="1"/>
  <c r="G199" i="1"/>
  <c r="P199" i="1"/>
  <c r="D98" i="1"/>
  <c r="D99" i="1"/>
  <c r="E99" i="1"/>
  <c r="E98" i="1"/>
  <c r="G98" i="1"/>
  <c r="G99" i="1"/>
  <c r="J99" i="1"/>
  <c r="J98" i="1"/>
  <c r="F98" i="1"/>
  <c r="F99" i="1"/>
  <c r="L98" i="1"/>
  <c r="L99" i="1"/>
  <c r="H99" i="1"/>
  <c r="H98" i="1"/>
  <c r="I99" i="1"/>
  <c r="I98" i="1"/>
  <c r="K98" i="1"/>
  <c r="K99" i="1"/>
  <c r="O279" i="1" l="1"/>
  <c r="B503" i="1"/>
  <c r="C503" i="1"/>
  <c r="D503" i="1"/>
  <c r="E503" i="1"/>
  <c r="F503" i="1"/>
  <c r="G503" i="1"/>
  <c r="H503" i="1"/>
  <c r="I503" i="1"/>
  <c r="J503" i="1"/>
  <c r="K503" i="1"/>
  <c r="L503" i="1"/>
  <c r="M503" i="1"/>
  <c r="N503" i="1"/>
  <c r="O503" i="1"/>
  <c r="P503" i="1"/>
  <c r="Q503" i="1"/>
  <c r="R503" i="1"/>
  <c r="S503" i="1"/>
  <c r="T503" i="1"/>
  <c r="U503" i="1"/>
  <c r="O404" i="1"/>
  <c r="Q404" i="1" s="1"/>
  <c r="O409" i="1"/>
  <c r="Q409" i="1" s="1"/>
  <c r="Q383" i="1"/>
  <c r="R383" i="1"/>
  <c r="C384" i="1"/>
  <c r="N403" i="1"/>
  <c r="G406" i="1"/>
  <c r="E403" i="1"/>
  <c r="T251" i="1"/>
  <c r="O349" i="1"/>
  <c r="L374" i="1"/>
  <c r="L384" i="1"/>
  <c r="Q306" i="1"/>
  <c r="I251" i="1"/>
  <c r="V143" i="1"/>
  <c r="D394" i="1"/>
  <c r="K171" i="1"/>
  <c r="C403" i="1"/>
  <c r="G381" i="1"/>
  <c r="G403" i="1"/>
  <c r="M381" i="1"/>
  <c r="M403" i="1"/>
  <c r="M370" i="1"/>
  <c r="N374" i="1"/>
  <c r="O359" i="1"/>
  <c r="Q359" i="1" s="1"/>
  <c r="D381" i="1"/>
  <c r="O381" i="1" s="1"/>
  <c r="D403" i="1"/>
  <c r="L403" i="1"/>
  <c r="F403" i="1"/>
  <c r="F381" i="1"/>
  <c r="O348" i="1"/>
  <c r="F392" i="1"/>
  <c r="C392" i="1"/>
  <c r="O392" i="1" s="1"/>
  <c r="C370" i="1"/>
  <c r="O370" i="1" s="1"/>
  <c r="E392" i="1"/>
  <c r="E402" i="1"/>
  <c r="E380" i="1"/>
  <c r="F380" i="1"/>
  <c r="F402" i="1"/>
  <c r="C380" i="1"/>
  <c r="O358" i="1"/>
  <c r="C402" i="1"/>
  <c r="N380" i="1"/>
  <c r="N402" i="1"/>
  <c r="G402" i="1"/>
  <c r="G380" i="1"/>
  <c r="L380" i="1"/>
  <c r="L402" i="1"/>
  <c r="M402" i="1"/>
  <c r="M380" i="1"/>
  <c r="D380" i="1"/>
  <c r="D402" i="1"/>
  <c r="O362" i="1"/>
  <c r="Q362" i="1" s="1"/>
  <c r="O386" i="1"/>
  <c r="R386" i="1" s="1"/>
  <c r="N406" i="1"/>
  <c r="O406" i="1" s="1"/>
  <c r="N384" i="1"/>
  <c r="D384" i="1"/>
  <c r="D406" i="1"/>
  <c r="R367" i="1"/>
  <c r="C171" i="1"/>
  <c r="N398" i="1"/>
  <c r="F384" i="1"/>
  <c r="F406" i="1"/>
  <c r="F394" i="1"/>
  <c r="M372" i="1"/>
  <c r="E398" i="1"/>
  <c r="Q363" i="1"/>
  <c r="O350" i="1"/>
  <c r="Q407" i="1"/>
  <c r="R407" i="1"/>
  <c r="K790" i="1" s="1"/>
  <c r="C394" i="1"/>
  <c r="A694" i="1"/>
  <c r="O389" i="1"/>
  <c r="Q389" i="1" s="1"/>
  <c r="E143" i="1"/>
  <c r="C372" i="1"/>
  <c r="O372" i="1" s="1"/>
  <c r="G394" i="1"/>
  <c r="A643" i="1"/>
  <c r="O385" i="1"/>
  <c r="N394" i="1"/>
  <c r="G396" i="1"/>
  <c r="O354" i="1"/>
  <c r="C396" i="1"/>
  <c r="C398" i="1"/>
  <c r="R364" i="1"/>
  <c r="A721" i="1"/>
  <c r="A749" i="1" s="1"/>
  <c r="A775" i="1" s="1"/>
  <c r="A800" i="1" s="1"/>
  <c r="A825" i="1" s="1"/>
  <c r="K198" i="1"/>
  <c r="O198" i="1"/>
  <c r="Q387" i="1"/>
  <c r="F552" i="1" s="1"/>
  <c r="A697" i="1"/>
  <c r="G198" i="1"/>
  <c r="C143" i="1"/>
  <c r="U251" i="1"/>
  <c r="N251" i="1"/>
  <c r="F279" i="1"/>
  <c r="O352" i="1"/>
  <c r="Q352" i="1" s="1"/>
  <c r="M171" i="1"/>
  <c r="P143" i="1"/>
  <c r="K143" i="1"/>
  <c r="U143" i="1"/>
  <c r="I306" i="1"/>
  <c r="Q279" i="1"/>
  <c r="H251" i="1"/>
  <c r="D374" i="1"/>
  <c r="O374" i="1" s="1"/>
  <c r="J171" i="1"/>
  <c r="S198" i="1"/>
  <c r="D198" i="1"/>
  <c r="N198" i="1"/>
  <c r="V306" i="1"/>
  <c r="G306" i="1"/>
  <c r="F251" i="1"/>
  <c r="A718" i="1"/>
  <c r="A746" i="1" s="1"/>
  <c r="A772" i="1" s="1"/>
  <c r="A797" i="1" s="1"/>
  <c r="A822" i="1" s="1"/>
  <c r="R388" i="1"/>
  <c r="Q411" i="1"/>
  <c r="M769" i="1" s="1"/>
  <c r="A719" i="1"/>
  <c r="A747" i="1" s="1"/>
  <c r="A773" i="1" s="1"/>
  <c r="A798" i="1" s="1"/>
  <c r="A823" i="1" s="1"/>
  <c r="F353" i="1"/>
  <c r="N353" i="1"/>
  <c r="C353" i="1"/>
  <c r="G353" i="1"/>
  <c r="D353" i="1"/>
  <c r="L353" i="1"/>
  <c r="E353" i="1"/>
  <c r="M353" i="1"/>
  <c r="A669" i="1"/>
  <c r="A722" i="1"/>
  <c r="A750" i="1" s="1"/>
  <c r="A776" i="1" s="1"/>
  <c r="A801" i="1" s="1"/>
  <c r="A826" i="1" s="1"/>
  <c r="F351" i="1"/>
  <c r="N351" i="1"/>
  <c r="C351" i="1"/>
  <c r="G351" i="1"/>
  <c r="D351" i="1"/>
  <c r="L351" i="1"/>
  <c r="E351" i="1"/>
  <c r="M351" i="1"/>
  <c r="R404" i="1"/>
  <c r="D787" i="1" s="1"/>
  <c r="A693" i="1"/>
  <c r="A696" i="1"/>
  <c r="R409" i="1"/>
  <c r="M792" i="1" s="1"/>
  <c r="A668" i="1"/>
  <c r="A671" i="1"/>
  <c r="A672" i="1"/>
  <c r="A161" i="1"/>
  <c r="A188" i="1" s="1"/>
  <c r="A642" i="1"/>
  <c r="A645" i="1"/>
  <c r="A646" i="1"/>
  <c r="A720" i="1"/>
  <c r="A748" i="1" s="1"/>
  <c r="A774" i="1" s="1"/>
  <c r="A799" i="1" s="1"/>
  <c r="A824" i="1" s="1"/>
  <c r="Q386" i="1"/>
  <c r="F551" i="1" s="1"/>
  <c r="A644" i="1"/>
  <c r="A717" i="1"/>
  <c r="A745" i="1" s="1"/>
  <c r="A771" i="1" s="1"/>
  <c r="A796" i="1" s="1"/>
  <c r="A821" i="1" s="1"/>
  <c r="A641" i="1"/>
  <c r="U171" i="1"/>
  <c r="M143" i="1"/>
  <c r="B143" i="1"/>
  <c r="R251" i="1"/>
  <c r="R408" i="1"/>
  <c r="H791" i="1" s="1"/>
  <c r="R410" i="1"/>
  <c r="C818" i="1" s="1"/>
  <c r="A695" i="1"/>
  <c r="A692" i="1"/>
  <c r="D143" i="1"/>
  <c r="B198" i="1"/>
  <c r="V198" i="1"/>
  <c r="I143" i="1"/>
  <c r="C198" i="1"/>
  <c r="G251" i="1"/>
  <c r="D279" i="1"/>
  <c r="Q251" i="1"/>
  <c r="C279" i="1"/>
  <c r="C99" i="1"/>
  <c r="Q143" i="1"/>
  <c r="R198" i="1"/>
  <c r="P171" i="1"/>
  <c r="O171" i="1"/>
  <c r="L171" i="1"/>
  <c r="F143" i="1"/>
  <c r="L198" i="1"/>
  <c r="G171" i="1"/>
  <c r="D251" i="1"/>
  <c r="S251" i="1"/>
  <c r="F306" i="1"/>
  <c r="I279" i="1"/>
  <c r="N306" i="1"/>
  <c r="M251" i="1"/>
  <c r="A670" i="1"/>
  <c r="A667" i="1"/>
  <c r="O371" i="1"/>
  <c r="Q371" i="1" s="1"/>
  <c r="O400" i="1"/>
  <c r="L251" i="1"/>
  <c r="V279" i="1"/>
  <c r="R405" i="1"/>
  <c r="S171" i="1"/>
  <c r="T171" i="1"/>
  <c r="T198" i="1"/>
  <c r="S143" i="1"/>
  <c r="T143" i="1"/>
  <c r="V171" i="1"/>
  <c r="M198" i="1"/>
  <c r="L143" i="1"/>
  <c r="O143" i="1"/>
  <c r="R171" i="1"/>
  <c r="Q198" i="1"/>
  <c r="P198" i="1"/>
  <c r="H171" i="1"/>
  <c r="E198" i="1"/>
  <c r="H143" i="1"/>
  <c r="P306" i="1"/>
  <c r="N279" i="1"/>
  <c r="B251" i="1"/>
  <c r="V251" i="1"/>
  <c r="P251" i="1"/>
  <c r="K279" i="1"/>
  <c r="O306" i="1"/>
  <c r="J251" i="1"/>
  <c r="B279" i="1"/>
  <c r="S279" i="1"/>
  <c r="D306" i="1"/>
  <c r="R306" i="1"/>
  <c r="M279" i="1"/>
  <c r="J306" i="1"/>
  <c r="G279" i="1"/>
  <c r="O396" i="1"/>
  <c r="O377" i="1"/>
  <c r="R377" i="1" s="1"/>
  <c r="Q382" i="1"/>
  <c r="F547" i="1" s="1"/>
  <c r="C98" i="1"/>
  <c r="D770" i="1" s="1"/>
  <c r="N143" i="1"/>
  <c r="R143" i="1"/>
  <c r="D171" i="1"/>
  <c r="I198" i="1"/>
  <c r="E171" i="1"/>
  <c r="Q171" i="1"/>
  <c r="F171" i="1"/>
  <c r="F198" i="1"/>
  <c r="G143" i="1"/>
  <c r="I171" i="1"/>
  <c r="H198" i="1"/>
  <c r="J198" i="1"/>
  <c r="J143" i="1"/>
  <c r="N171" i="1"/>
  <c r="U198" i="1"/>
  <c r="B171" i="1"/>
  <c r="C306" i="1"/>
  <c r="U279" i="1"/>
  <c r="C251" i="1"/>
  <c r="J279" i="1"/>
  <c r="U306" i="1"/>
  <c r="L306" i="1"/>
  <c r="K251" i="1"/>
  <c r="R279" i="1"/>
  <c r="M306" i="1"/>
  <c r="T306" i="1"/>
  <c r="E306" i="1"/>
  <c r="H279" i="1"/>
  <c r="E279" i="1"/>
  <c r="S794" i="1"/>
  <c r="C794" i="1"/>
  <c r="L794" i="1"/>
  <c r="V794" i="1"/>
  <c r="F794" i="1"/>
  <c r="Q794" i="1"/>
  <c r="R819" i="1"/>
  <c r="I819" i="1"/>
  <c r="L819" i="1"/>
  <c r="O819" i="1"/>
  <c r="O378" i="1"/>
  <c r="Q378" i="1" s="1"/>
  <c r="Q399" i="1"/>
  <c r="O815" i="1"/>
  <c r="Q790" i="1"/>
  <c r="J790" i="1"/>
  <c r="L815" i="1"/>
  <c r="O794" i="1"/>
  <c r="J819" i="1"/>
  <c r="H794" i="1"/>
  <c r="R794" i="1"/>
  <c r="V819" i="1"/>
  <c r="M794" i="1"/>
  <c r="U819" i="1"/>
  <c r="E819" i="1"/>
  <c r="H819" i="1"/>
  <c r="K819" i="1"/>
  <c r="K794" i="1"/>
  <c r="T794" i="1"/>
  <c r="D794" i="1"/>
  <c r="N794" i="1"/>
  <c r="F819" i="1"/>
  <c r="I794" i="1"/>
  <c r="Q819" i="1"/>
  <c r="T819" i="1"/>
  <c r="D819" i="1"/>
  <c r="G819" i="1"/>
  <c r="O393" i="1"/>
  <c r="Q393" i="1" s="1"/>
  <c r="O376" i="1"/>
  <c r="R376" i="1" s="1"/>
  <c r="U816" i="1"/>
  <c r="O791" i="1"/>
  <c r="G794" i="1"/>
  <c r="P794" i="1"/>
  <c r="N819" i="1"/>
  <c r="J794" i="1"/>
  <c r="U794" i="1"/>
  <c r="E794" i="1"/>
  <c r="M819" i="1"/>
  <c r="P819" i="1"/>
  <c r="S819" i="1"/>
  <c r="G793" i="1"/>
  <c r="Q793" i="1"/>
  <c r="V752" i="1"/>
  <c r="U752" i="1"/>
  <c r="T752" i="1"/>
  <c r="S752" i="1"/>
  <c r="R752" i="1"/>
  <c r="Q752" i="1"/>
  <c r="P752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C752" i="1"/>
  <c r="B752" i="1"/>
  <c r="V778" i="1"/>
  <c r="U778" i="1"/>
  <c r="T778" i="1"/>
  <c r="S778" i="1"/>
  <c r="R778" i="1"/>
  <c r="Q778" i="1"/>
  <c r="P778" i="1"/>
  <c r="O778" i="1"/>
  <c r="N778" i="1"/>
  <c r="M778" i="1"/>
  <c r="L778" i="1"/>
  <c r="K778" i="1"/>
  <c r="J778" i="1"/>
  <c r="I778" i="1"/>
  <c r="H778" i="1"/>
  <c r="G778" i="1"/>
  <c r="F778" i="1"/>
  <c r="E778" i="1"/>
  <c r="D778" i="1"/>
  <c r="C778" i="1"/>
  <c r="B778" i="1"/>
  <c r="V750" i="1"/>
  <c r="U750" i="1"/>
  <c r="T750" i="1"/>
  <c r="S750" i="1"/>
  <c r="R750" i="1"/>
  <c r="Q750" i="1"/>
  <c r="P750" i="1"/>
  <c r="O750" i="1"/>
  <c r="N750" i="1"/>
  <c r="M750" i="1"/>
  <c r="L750" i="1"/>
  <c r="K750" i="1"/>
  <c r="J750" i="1"/>
  <c r="I750" i="1"/>
  <c r="H750" i="1"/>
  <c r="G750" i="1"/>
  <c r="F750" i="1"/>
  <c r="E750" i="1"/>
  <c r="D750" i="1"/>
  <c r="C750" i="1"/>
  <c r="B750" i="1"/>
  <c r="V776" i="1"/>
  <c r="U776" i="1"/>
  <c r="T776" i="1"/>
  <c r="S776" i="1"/>
  <c r="R776" i="1"/>
  <c r="Q776" i="1"/>
  <c r="P776" i="1"/>
  <c r="O776" i="1"/>
  <c r="N776" i="1"/>
  <c r="M776" i="1"/>
  <c r="L776" i="1"/>
  <c r="K776" i="1"/>
  <c r="J776" i="1"/>
  <c r="I776" i="1"/>
  <c r="H776" i="1"/>
  <c r="G776" i="1"/>
  <c r="F776" i="1"/>
  <c r="E776" i="1"/>
  <c r="D776" i="1"/>
  <c r="C776" i="1"/>
  <c r="B776" i="1"/>
  <c r="V749" i="1"/>
  <c r="U749" i="1"/>
  <c r="T749" i="1"/>
  <c r="S749" i="1"/>
  <c r="R749" i="1"/>
  <c r="Q749" i="1"/>
  <c r="P749" i="1"/>
  <c r="O749" i="1"/>
  <c r="N749" i="1"/>
  <c r="M749" i="1"/>
  <c r="L749" i="1"/>
  <c r="K749" i="1"/>
  <c r="J749" i="1"/>
  <c r="I749" i="1"/>
  <c r="H749" i="1"/>
  <c r="G749" i="1"/>
  <c r="F749" i="1"/>
  <c r="E749" i="1"/>
  <c r="D749" i="1"/>
  <c r="C749" i="1"/>
  <c r="B749" i="1"/>
  <c r="V775" i="1"/>
  <c r="U775" i="1"/>
  <c r="T775" i="1"/>
  <c r="S775" i="1"/>
  <c r="R775" i="1"/>
  <c r="Q775" i="1"/>
  <c r="P775" i="1"/>
  <c r="O775" i="1"/>
  <c r="N775" i="1"/>
  <c r="M775" i="1"/>
  <c r="L775" i="1"/>
  <c r="K775" i="1"/>
  <c r="J775" i="1"/>
  <c r="I775" i="1"/>
  <c r="H775" i="1"/>
  <c r="G775" i="1"/>
  <c r="F775" i="1"/>
  <c r="E775" i="1"/>
  <c r="D775" i="1"/>
  <c r="C775" i="1"/>
  <c r="B775" i="1"/>
  <c r="V753" i="1"/>
  <c r="U753" i="1"/>
  <c r="T753" i="1"/>
  <c r="S753" i="1"/>
  <c r="R753" i="1"/>
  <c r="Q753" i="1"/>
  <c r="P753" i="1"/>
  <c r="O753" i="1"/>
  <c r="N753" i="1"/>
  <c r="M753" i="1"/>
  <c r="L753" i="1"/>
  <c r="K753" i="1"/>
  <c r="J753" i="1"/>
  <c r="I753" i="1"/>
  <c r="H753" i="1"/>
  <c r="G753" i="1"/>
  <c r="F753" i="1"/>
  <c r="E753" i="1"/>
  <c r="D753" i="1"/>
  <c r="C753" i="1"/>
  <c r="B753" i="1"/>
  <c r="V779" i="1"/>
  <c r="U779" i="1"/>
  <c r="T779" i="1"/>
  <c r="S779" i="1"/>
  <c r="R779" i="1"/>
  <c r="Q779" i="1"/>
  <c r="P779" i="1"/>
  <c r="O779" i="1"/>
  <c r="N779" i="1"/>
  <c r="M779" i="1"/>
  <c r="L779" i="1"/>
  <c r="K779" i="1"/>
  <c r="J779" i="1"/>
  <c r="I779" i="1"/>
  <c r="H779" i="1"/>
  <c r="G779" i="1"/>
  <c r="F779" i="1"/>
  <c r="E779" i="1"/>
  <c r="D779" i="1"/>
  <c r="C779" i="1"/>
  <c r="B779" i="1"/>
  <c r="V747" i="1"/>
  <c r="U747" i="1"/>
  <c r="T747" i="1"/>
  <c r="S747" i="1"/>
  <c r="R747" i="1"/>
  <c r="Q747" i="1"/>
  <c r="P747" i="1"/>
  <c r="O747" i="1"/>
  <c r="N747" i="1"/>
  <c r="M747" i="1"/>
  <c r="L747" i="1"/>
  <c r="K747" i="1"/>
  <c r="J747" i="1"/>
  <c r="I747" i="1"/>
  <c r="H747" i="1"/>
  <c r="G747" i="1"/>
  <c r="F747" i="1"/>
  <c r="E747" i="1"/>
  <c r="D747" i="1"/>
  <c r="C747" i="1"/>
  <c r="B747" i="1"/>
  <c r="V773" i="1"/>
  <c r="U773" i="1"/>
  <c r="T773" i="1"/>
  <c r="S773" i="1"/>
  <c r="R773" i="1"/>
  <c r="Q773" i="1"/>
  <c r="P773" i="1"/>
  <c r="O773" i="1"/>
  <c r="N773" i="1"/>
  <c r="M773" i="1"/>
  <c r="L773" i="1"/>
  <c r="K773" i="1"/>
  <c r="J773" i="1"/>
  <c r="I773" i="1"/>
  <c r="H773" i="1"/>
  <c r="G773" i="1"/>
  <c r="F773" i="1"/>
  <c r="E773" i="1"/>
  <c r="D773" i="1"/>
  <c r="C773" i="1"/>
  <c r="B773" i="1"/>
  <c r="V751" i="1"/>
  <c r="U751" i="1"/>
  <c r="T751" i="1"/>
  <c r="S751" i="1"/>
  <c r="R751" i="1"/>
  <c r="Q751" i="1"/>
  <c r="P751" i="1"/>
  <c r="O751" i="1"/>
  <c r="N751" i="1"/>
  <c r="M751" i="1"/>
  <c r="L751" i="1"/>
  <c r="K751" i="1"/>
  <c r="J751" i="1"/>
  <c r="I751" i="1"/>
  <c r="H751" i="1"/>
  <c r="G751" i="1"/>
  <c r="F751" i="1"/>
  <c r="E751" i="1"/>
  <c r="D751" i="1"/>
  <c r="C751" i="1"/>
  <c r="B751" i="1"/>
  <c r="V777" i="1"/>
  <c r="U777" i="1"/>
  <c r="T777" i="1"/>
  <c r="S777" i="1"/>
  <c r="R777" i="1"/>
  <c r="Q777" i="1"/>
  <c r="P777" i="1"/>
  <c r="O777" i="1"/>
  <c r="N777" i="1"/>
  <c r="M777" i="1"/>
  <c r="L777" i="1"/>
  <c r="K777" i="1"/>
  <c r="J777" i="1"/>
  <c r="I777" i="1"/>
  <c r="H777" i="1"/>
  <c r="G777" i="1"/>
  <c r="F777" i="1"/>
  <c r="E777" i="1"/>
  <c r="D777" i="1"/>
  <c r="C777" i="1"/>
  <c r="B777" i="1"/>
  <c r="I770" i="1"/>
  <c r="V748" i="1"/>
  <c r="U748" i="1"/>
  <c r="T748" i="1"/>
  <c r="S748" i="1"/>
  <c r="R748" i="1"/>
  <c r="Q748" i="1"/>
  <c r="P748" i="1"/>
  <c r="O748" i="1"/>
  <c r="N748" i="1"/>
  <c r="M748" i="1"/>
  <c r="L748" i="1"/>
  <c r="K748" i="1"/>
  <c r="J748" i="1"/>
  <c r="I748" i="1"/>
  <c r="H748" i="1"/>
  <c r="G748" i="1"/>
  <c r="F748" i="1"/>
  <c r="E748" i="1"/>
  <c r="D748" i="1"/>
  <c r="C748" i="1"/>
  <c r="B748" i="1"/>
  <c r="V774" i="1"/>
  <c r="U774" i="1"/>
  <c r="T774" i="1"/>
  <c r="S774" i="1"/>
  <c r="R774" i="1"/>
  <c r="Q774" i="1"/>
  <c r="P774" i="1"/>
  <c r="O774" i="1"/>
  <c r="N774" i="1"/>
  <c r="M774" i="1"/>
  <c r="L774" i="1"/>
  <c r="K774" i="1"/>
  <c r="J774" i="1"/>
  <c r="I774" i="1"/>
  <c r="H774" i="1"/>
  <c r="G774" i="1"/>
  <c r="F774" i="1"/>
  <c r="E774" i="1"/>
  <c r="D774" i="1"/>
  <c r="C774" i="1"/>
  <c r="B774" i="1"/>
  <c r="V746" i="1"/>
  <c r="U746" i="1"/>
  <c r="T746" i="1"/>
  <c r="S746" i="1"/>
  <c r="R746" i="1"/>
  <c r="Q746" i="1"/>
  <c r="P746" i="1"/>
  <c r="O746" i="1"/>
  <c r="N746" i="1"/>
  <c r="M746" i="1"/>
  <c r="L746" i="1"/>
  <c r="K746" i="1"/>
  <c r="J746" i="1"/>
  <c r="I746" i="1"/>
  <c r="H746" i="1"/>
  <c r="G746" i="1"/>
  <c r="F746" i="1"/>
  <c r="E746" i="1"/>
  <c r="D746" i="1"/>
  <c r="C746" i="1"/>
  <c r="B746" i="1"/>
  <c r="V772" i="1"/>
  <c r="U772" i="1"/>
  <c r="T772" i="1"/>
  <c r="S772" i="1"/>
  <c r="R772" i="1"/>
  <c r="Q772" i="1"/>
  <c r="P772" i="1"/>
  <c r="O772" i="1"/>
  <c r="N772" i="1"/>
  <c r="M772" i="1"/>
  <c r="L772" i="1"/>
  <c r="K772" i="1"/>
  <c r="J772" i="1"/>
  <c r="I772" i="1"/>
  <c r="H772" i="1"/>
  <c r="G772" i="1"/>
  <c r="F772" i="1"/>
  <c r="E772" i="1"/>
  <c r="D772" i="1"/>
  <c r="C772" i="1"/>
  <c r="B772" i="1"/>
  <c r="V745" i="1"/>
  <c r="U745" i="1"/>
  <c r="T745" i="1"/>
  <c r="S745" i="1"/>
  <c r="R745" i="1"/>
  <c r="Q745" i="1"/>
  <c r="P745" i="1"/>
  <c r="O745" i="1"/>
  <c r="N745" i="1"/>
  <c r="M745" i="1"/>
  <c r="L745" i="1"/>
  <c r="K745" i="1"/>
  <c r="J745" i="1"/>
  <c r="I745" i="1"/>
  <c r="H745" i="1"/>
  <c r="G745" i="1"/>
  <c r="F745" i="1"/>
  <c r="E745" i="1"/>
  <c r="D745" i="1"/>
  <c r="C745" i="1"/>
  <c r="B745" i="1"/>
  <c r="V771" i="1"/>
  <c r="U771" i="1"/>
  <c r="T771" i="1"/>
  <c r="S771" i="1"/>
  <c r="R771" i="1"/>
  <c r="Q771" i="1"/>
  <c r="P771" i="1"/>
  <c r="O771" i="1"/>
  <c r="N771" i="1"/>
  <c r="M771" i="1"/>
  <c r="L771" i="1"/>
  <c r="K771" i="1"/>
  <c r="J771" i="1"/>
  <c r="I771" i="1"/>
  <c r="H771" i="1"/>
  <c r="G771" i="1"/>
  <c r="F771" i="1"/>
  <c r="E771" i="1"/>
  <c r="D771" i="1"/>
  <c r="C771" i="1"/>
  <c r="B771" i="1"/>
  <c r="V820" i="1"/>
  <c r="U820" i="1"/>
  <c r="T820" i="1"/>
  <c r="S820" i="1"/>
  <c r="R820" i="1"/>
  <c r="Q820" i="1"/>
  <c r="P820" i="1"/>
  <c r="O820" i="1"/>
  <c r="N820" i="1"/>
  <c r="M820" i="1"/>
  <c r="L820" i="1"/>
  <c r="K820" i="1"/>
  <c r="J820" i="1"/>
  <c r="I820" i="1"/>
  <c r="H820" i="1"/>
  <c r="G820" i="1"/>
  <c r="F820" i="1"/>
  <c r="E820" i="1"/>
  <c r="D820" i="1"/>
  <c r="C820" i="1"/>
  <c r="B820" i="1"/>
  <c r="V795" i="1"/>
  <c r="U795" i="1"/>
  <c r="T795" i="1"/>
  <c r="S795" i="1"/>
  <c r="R795" i="1"/>
  <c r="Q795" i="1"/>
  <c r="P795" i="1"/>
  <c r="O795" i="1"/>
  <c r="N795" i="1"/>
  <c r="M795" i="1"/>
  <c r="L795" i="1"/>
  <c r="K795" i="1"/>
  <c r="J795" i="1"/>
  <c r="I795" i="1"/>
  <c r="H795" i="1"/>
  <c r="G795" i="1"/>
  <c r="F795" i="1"/>
  <c r="E795" i="1"/>
  <c r="D795" i="1"/>
  <c r="C795" i="1"/>
  <c r="B795" i="1"/>
  <c r="C762" i="1"/>
  <c r="D762" i="1"/>
  <c r="E762" i="1"/>
  <c r="F762" i="1"/>
  <c r="G762" i="1"/>
  <c r="H762" i="1"/>
  <c r="I762" i="1"/>
  <c r="J762" i="1"/>
  <c r="K762" i="1"/>
  <c r="L762" i="1"/>
  <c r="M762" i="1"/>
  <c r="N762" i="1"/>
  <c r="O762" i="1"/>
  <c r="P762" i="1"/>
  <c r="Q762" i="1"/>
  <c r="R762" i="1"/>
  <c r="S762" i="1"/>
  <c r="T762" i="1"/>
  <c r="U762" i="1"/>
  <c r="V762" i="1"/>
  <c r="B762" i="1"/>
  <c r="C736" i="1"/>
  <c r="D736" i="1"/>
  <c r="E736" i="1"/>
  <c r="F736" i="1"/>
  <c r="G736" i="1"/>
  <c r="H736" i="1"/>
  <c r="I736" i="1"/>
  <c r="J736" i="1"/>
  <c r="K736" i="1"/>
  <c r="L736" i="1"/>
  <c r="M736" i="1"/>
  <c r="N736" i="1"/>
  <c r="O736" i="1"/>
  <c r="P736" i="1"/>
  <c r="Q736" i="1"/>
  <c r="R736" i="1"/>
  <c r="S736" i="1"/>
  <c r="T736" i="1"/>
  <c r="U736" i="1"/>
  <c r="V736" i="1"/>
  <c r="B736" i="1"/>
  <c r="C763" i="1"/>
  <c r="D763" i="1"/>
  <c r="E763" i="1"/>
  <c r="F763" i="1"/>
  <c r="G763" i="1"/>
  <c r="H763" i="1"/>
  <c r="I763" i="1"/>
  <c r="J763" i="1"/>
  <c r="K763" i="1"/>
  <c r="L763" i="1"/>
  <c r="M763" i="1"/>
  <c r="N763" i="1"/>
  <c r="O763" i="1"/>
  <c r="P763" i="1"/>
  <c r="Q763" i="1"/>
  <c r="R763" i="1"/>
  <c r="S763" i="1"/>
  <c r="T763" i="1"/>
  <c r="U763" i="1"/>
  <c r="V763" i="1"/>
  <c r="B763" i="1"/>
  <c r="C737" i="1"/>
  <c r="D737" i="1"/>
  <c r="E737" i="1"/>
  <c r="F737" i="1"/>
  <c r="G737" i="1"/>
  <c r="H737" i="1"/>
  <c r="I737" i="1"/>
  <c r="J737" i="1"/>
  <c r="K737" i="1"/>
  <c r="L737" i="1"/>
  <c r="M737" i="1"/>
  <c r="N737" i="1"/>
  <c r="O737" i="1"/>
  <c r="P737" i="1"/>
  <c r="Q737" i="1"/>
  <c r="R737" i="1"/>
  <c r="S737" i="1"/>
  <c r="T737" i="1"/>
  <c r="U737" i="1"/>
  <c r="V737" i="1"/>
  <c r="B737" i="1"/>
  <c r="C765" i="1"/>
  <c r="D765" i="1"/>
  <c r="E765" i="1"/>
  <c r="F765" i="1"/>
  <c r="G765" i="1"/>
  <c r="H765" i="1"/>
  <c r="I765" i="1"/>
  <c r="J765" i="1"/>
  <c r="K765" i="1"/>
  <c r="L765" i="1"/>
  <c r="M765" i="1"/>
  <c r="N765" i="1"/>
  <c r="O765" i="1"/>
  <c r="P765" i="1"/>
  <c r="Q765" i="1"/>
  <c r="R765" i="1"/>
  <c r="S765" i="1"/>
  <c r="T765" i="1"/>
  <c r="U765" i="1"/>
  <c r="V765" i="1"/>
  <c r="B765" i="1"/>
  <c r="C739" i="1"/>
  <c r="D739" i="1"/>
  <c r="E739" i="1"/>
  <c r="F739" i="1"/>
  <c r="G739" i="1"/>
  <c r="H739" i="1"/>
  <c r="I739" i="1"/>
  <c r="J739" i="1"/>
  <c r="K739" i="1"/>
  <c r="L739" i="1"/>
  <c r="M739" i="1"/>
  <c r="N739" i="1"/>
  <c r="O739" i="1"/>
  <c r="P739" i="1"/>
  <c r="Q739" i="1"/>
  <c r="R739" i="1"/>
  <c r="S739" i="1"/>
  <c r="T739" i="1"/>
  <c r="U739" i="1"/>
  <c r="V739" i="1"/>
  <c r="B739" i="1"/>
  <c r="B791" i="1"/>
  <c r="C766" i="1"/>
  <c r="D766" i="1"/>
  <c r="E766" i="1"/>
  <c r="F766" i="1"/>
  <c r="G766" i="1"/>
  <c r="H766" i="1"/>
  <c r="I766" i="1"/>
  <c r="J766" i="1"/>
  <c r="K766" i="1"/>
  <c r="L766" i="1"/>
  <c r="M766" i="1"/>
  <c r="N766" i="1"/>
  <c r="O766" i="1"/>
  <c r="P766" i="1"/>
  <c r="Q766" i="1"/>
  <c r="R766" i="1"/>
  <c r="S766" i="1"/>
  <c r="T766" i="1"/>
  <c r="U766" i="1"/>
  <c r="V766" i="1"/>
  <c r="B766" i="1"/>
  <c r="C740" i="1"/>
  <c r="D740" i="1"/>
  <c r="E740" i="1"/>
  <c r="F740" i="1"/>
  <c r="G740" i="1"/>
  <c r="H740" i="1"/>
  <c r="I740" i="1"/>
  <c r="J740" i="1"/>
  <c r="K740" i="1"/>
  <c r="L740" i="1"/>
  <c r="M740" i="1"/>
  <c r="N740" i="1"/>
  <c r="O740" i="1"/>
  <c r="P740" i="1"/>
  <c r="Q740" i="1"/>
  <c r="R740" i="1"/>
  <c r="S740" i="1"/>
  <c r="T740" i="1"/>
  <c r="U740" i="1"/>
  <c r="V740" i="1"/>
  <c r="B740" i="1"/>
  <c r="B792" i="1"/>
  <c r="C767" i="1"/>
  <c r="D767" i="1"/>
  <c r="E767" i="1"/>
  <c r="F767" i="1"/>
  <c r="G767" i="1"/>
  <c r="H767" i="1"/>
  <c r="I767" i="1"/>
  <c r="J767" i="1"/>
  <c r="K767" i="1"/>
  <c r="L767" i="1"/>
  <c r="M767" i="1"/>
  <c r="N767" i="1"/>
  <c r="O767" i="1"/>
  <c r="P767" i="1"/>
  <c r="Q767" i="1"/>
  <c r="R767" i="1"/>
  <c r="S767" i="1"/>
  <c r="T767" i="1"/>
  <c r="U767" i="1"/>
  <c r="V767" i="1"/>
  <c r="B767" i="1"/>
  <c r="C741" i="1"/>
  <c r="D741" i="1"/>
  <c r="E741" i="1"/>
  <c r="F741" i="1"/>
  <c r="G741" i="1"/>
  <c r="H741" i="1"/>
  <c r="I741" i="1"/>
  <c r="J741" i="1"/>
  <c r="K741" i="1"/>
  <c r="L741" i="1"/>
  <c r="M741" i="1"/>
  <c r="N741" i="1"/>
  <c r="O741" i="1"/>
  <c r="P741" i="1"/>
  <c r="Q741" i="1"/>
  <c r="R741" i="1"/>
  <c r="S741" i="1"/>
  <c r="T741" i="1"/>
  <c r="U741" i="1"/>
  <c r="V741" i="1"/>
  <c r="B741" i="1"/>
  <c r="B818" i="1"/>
  <c r="B793" i="1"/>
  <c r="C768" i="1"/>
  <c r="D768" i="1"/>
  <c r="E768" i="1"/>
  <c r="F768" i="1"/>
  <c r="G768" i="1"/>
  <c r="H768" i="1"/>
  <c r="I768" i="1"/>
  <c r="J768" i="1"/>
  <c r="K768" i="1"/>
  <c r="L768" i="1"/>
  <c r="M768" i="1"/>
  <c r="N768" i="1"/>
  <c r="O768" i="1"/>
  <c r="P768" i="1"/>
  <c r="Q768" i="1"/>
  <c r="R768" i="1"/>
  <c r="S768" i="1"/>
  <c r="T768" i="1"/>
  <c r="U768" i="1"/>
  <c r="V768" i="1"/>
  <c r="B768" i="1"/>
  <c r="C742" i="1"/>
  <c r="D742" i="1"/>
  <c r="E742" i="1"/>
  <c r="F742" i="1"/>
  <c r="G742" i="1"/>
  <c r="H742" i="1"/>
  <c r="I742" i="1"/>
  <c r="J742" i="1"/>
  <c r="K742" i="1"/>
  <c r="L742" i="1"/>
  <c r="M742" i="1"/>
  <c r="N742" i="1"/>
  <c r="O742" i="1"/>
  <c r="P742" i="1"/>
  <c r="Q742" i="1"/>
  <c r="R742" i="1"/>
  <c r="S742" i="1"/>
  <c r="T742" i="1"/>
  <c r="U742" i="1"/>
  <c r="V742" i="1"/>
  <c r="B742" i="1"/>
  <c r="B819" i="1"/>
  <c r="B794" i="1"/>
  <c r="K769" i="1"/>
  <c r="R743" i="1"/>
  <c r="A525" i="1"/>
  <c r="A551" i="1" s="1"/>
  <c r="A576" i="1" s="1"/>
  <c r="A601" i="1" s="1"/>
  <c r="A595" i="1"/>
  <c r="A521" i="1"/>
  <c r="A547" i="1" s="1"/>
  <c r="A572" i="1" s="1"/>
  <c r="A597" i="1" s="1"/>
  <c r="A596" i="1"/>
  <c r="A522" i="1"/>
  <c r="A548" i="1" s="1"/>
  <c r="A573" i="1" s="1"/>
  <c r="A598" i="1" s="1"/>
  <c r="A523" i="1"/>
  <c r="A549" i="1" s="1"/>
  <c r="A574" i="1" s="1"/>
  <c r="A599" i="1" s="1"/>
  <c r="A524" i="1"/>
  <c r="A550" i="1" s="1"/>
  <c r="A575" i="1" s="1"/>
  <c r="A600" i="1" s="1"/>
  <c r="C597" i="1"/>
  <c r="D597" i="1"/>
  <c r="E597" i="1"/>
  <c r="F597" i="1"/>
  <c r="G597" i="1"/>
  <c r="H597" i="1"/>
  <c r="I597" i="1"/>
  <c r="J597" i="1"/>
  <c r="K597" i="1"/>
  <c r="L597" i="1"/>
  <c r="M597" i="1"/>
  <c r="N597" i="1"/>
  <c r="O597" i="1"/>
  <c r="P597" i="1"/>
  <c r="Q597" i="1"/>
  <c r="R597" i="1"/>
  <c r="S597" i="1"/>
  <c r="T597" i="1"/>
  <c r="U597" i="1"/>
  <c r="V597" i="1"/>
  <c r="B597" i="1"/>
  <c r="C572" i="1"/>
  <c r="D572" i="1"/>
  <c r="E572" i="1"/>
  <c r="F572" i="1"/>
  <c r="G572" i="1"/>
  <c r="H572" i="1"/>
  <c r="I572" i="1"/>
  <c r="J572" i="1"/>
  <c r="K572" i="1"/>
  <c r="L572" i="1"/>
  <c r="M572" i="1"/>
  <c r="N572" i="1"/>
  <c r="O572" i="1"/>
  <c r="P572" i="1"/>
  <c r="Q572" i="1"/>
  <c r="R572" i="1"/>
  <c r="S572" i="1"/>
  <c r="T572" i="1"/>
  <c r="U572" i="1"/>
  <c r="V572" i="1"/>
  <c r="B572" i="1"/>
  <c r="E547" i="1"/>
  <c r="Q547" i="1"/>
  <c r="U547" i="1"/>
  <c r="L521" i="1"/>
  <c r="P521" i="1"/>
  <c r="C598" i="1"/>
  <c r="D598" i="1"/>
  <c r="E598" i="1"/>
  <c r="F598" i="1"/>
  <c r="G598" i="1"/>
  <c r="H598" i="1"/>
  <c r="I598" i="1"/>
  <c r="J598" i="1"/>
  <c r="K598" i="1"/>
  <c r="L598" i="1"/>
  <c r="M598" i="1"/>
  <c r="N598" i="1"/>
  <c r="O598" i="1"/>
  <c r="P598" i="1"/>
  <c r="Q598" i="1"/>
  <c r="R598" i="1"/>
  <c r="S598" i="1"/>
  <c r="T598" i="1"/>
  <c r="U598" i="1"/>
  <c r="V598" i="1"/>
  <c r="B598" i="1"/>
  <c r="C573" i="1"/>
  <c r="D573" i="1"/>
  <c r="E573" i="1"/>
  <c r="F573" i="1"/>
  <c r="G573" i="1"/>
  <c r="H573" i="1"/>
  <c r="I573" i="1"/>
  <c r="J573" i="1"/>
  <c r="K573" i="1"/>
  <c r="L573" i="1"/>
  <c r="M573" i="1"/>
  <c r="N573" i="1"/>
  <c r="O573" i="1"/>
  <c r="P573" i="1"/>
  <c r="Q573" i="1"/>
  <c r="R573" i="1"/>
  <c r="S573" i="1"/>
  <c r="T573" i="1"/>
  <c r="U573" i="1"/>
  <c r="V573" i="1"/>
  <c r="B573" i="1"/>
  <c r="C548" i="1"/>
  <c r="D548" i="1"/>
  <c r="E548" i="1"/>
  <c r="F548" i="1"/>
  <c r="G548" i="1"/>
  <c r="H548" i="1"/>
  <c r="I548" i="1"/>
  <c r="J548" i="1"/>
  <c r="K548" i="1"/>
  <c r="L548" i="1"/>
  <c r="M548" i="1"/>
  <c r="N548" i="1"/>
  <c r="O548" i="1"/>
  <c r="P548" i="1"/>
  <c r="Q548" i="1"/>
  <c r="R548" i="1"/>
  <c r="S548" i="1"/>
  <c r="T548" i="1"/>
  <c r="U548" i="1"/>
  <c r="V548" i="1"/>
  <c r="B548" i="1"/>
  <c r="C522" i="1"/>
  <c r="D522" i="1"/>
  <c r="E522" i="1"/>
  <c r="F522" i="1"/>
  <c r="G522" i="1"/>
  <c r="H522" i="1"/>
  <c r="I522" i="1"/>
  <c r="J522" i="1"/>
  <c r="K522" i="1"/>
  <c r="L522" i="1"/>
  <c r="M522" i="1"/>
  <c r="N522" i="1"/>
  <c r="O522" i="1"/>
  <c r="P522" i="1"/>
  <c r="Q522" i="1"/>
  <c r="R522" i="1"/>
  <c r="S522" i="1"/>
  <c r="T522" i="1"/>
  <c r="U522" i="1"/>
  <c r="V522" i="1"/>
  <c r="B522" i="1"/>
  <c r="C601" i="1"/>
  <c r="D601" i="1"/>
  <c r="E601" i="1"/>
  <c r="F601" i="1"/>
  <c r="G601" i="1"/>
  <c r="H601" i="1"/>
  <c r="I601" i="1"/>
  <c r="J601" i="1"/>
  <c r="K601" i="1"/>
  <c r="L601" i="1"/>
  <c r="M601" i="1"/>
  <c r="N601" i="1"/>
  <c r="O601" i="1"/>
  <c r="P601" i="1"/>
  <c r="Q601" i="1"/>
  <c r="R601" i="1"/>
  <c r="S601" i="1"/>
  <c r="T601" i="1"/>
  <c r="U601" i="1"/>
  <c r="V601" i="1"/>
  <c r="B601" i="1"/>
  <c r="C576" i="1"/>
  <c r="D576" i="1"/>
  <c r="E576" i="1"/>
  <c r="F576" i="1"/>
  <c r="G576" i="1"/>
  <c r="H576" i="1"/>
  <c r="I576" i="1"/>
  <c r="J576" i="1"/>
  <c r="K576" i="1"/>
  <c r="L576" i="1"/>
  <c r="M576" i="1"/>
  <c r="N576" i="1"/>
  <c r="O576" i="1"/>
  <c r="P576" i="1"/>
  <c r="Q576" i="1"/>
  <c r="R576" i="1"/>
  <c r="S576" i="1"/>
  <c r="T576" i="1"/>
  <c r="U576" i="1"/>
  <c r="V576" i="1"/>
  <c r="B576" i="1"/>
  <c r="P525" i="1"/>
  <c r="T525" i="1"/>
  <c r="C602" i="1"/>
  <c r="D602" i="1"/>
  <c r="E602" i="1"/>
  <c r="F602" i="1"/>
  <c r="G602" i="1"/>
  <c r="H602" i="1"/>
  <c r="I602" i="1"/>
  <c r="J602" i="1"/>
  <c r="K602" i="1"/>
  <c r="L602" i="1"/>
  <c r="M602" i="1"/>
  <c r="N602" i="1"/>
  <c r="O602" i="1"/>
  <c r="P602" i="1"/>
  <c r="Q602" i="1"/>
  <c r="R602" i="1"/>
  <c r="S602" i="1"/>
  <c r="T602" i="1"/>
  <c r="U602" i="1"/>
  <c r="V602" i="1"/>
  <c r="B602" i="1"/>
  <c r="C577" i="1"/>
  <c r="D577" i="1"/>
  <c r="E577" i="1"/>
  <c r="F577" i="1"/>
  <c r="G577" i="1"/>
  <c r="H577" i="1"/>
  <c r="I577" i="1"/>
  <c r="J577" i="1"/>
  <c r="K577" i="1"/>
  <c r="L577" i="1"/>
  <c r="M577" i="1"/>
  <c r="N577" i="1"/>
  <c r="O577" i="1"/>
  <c r="P577" i="1"/>
  <c r="Q577" i="1"/>
  <c r="R577" i="1"/>
  <c r="S577" i="1"/>
  <c r="T577" i="1"/>
  <c r="U577" i="1"/>
  <c r="V577" i="1"/>
  <c r="B577" i="1"/>
  <c r="E552" i="1"/>
  <c r="I552" i="1"/>
  <c r="M552" i="1"/>
  <c r="Q552" i="1"/>
  <c r="U552" i="1"/>
  <c r="D526" i="1"/>
  <c r="H526" i="1"/>
  <c r="L526" i="1"/>
  <c r="P526" i="1"/>
  <c r="T526" i="1"/>
  <c r="C603" i="1"/>
  <c r="D603" i="1"/>
  <c r="E603" i="1"/>
  <c r="F603" i="1"/>
  <c r="G603" i="1"/>
  <c r="H603" i="1"/>
  <c r="I603" i="1"/>
  <c r="J603" i="1"/>
  <c r="K603" i="1"/>
  <c r="L603" i="1"/>
  <c r="M603" i="1"/>
  <c r="N603" i="1"/>
  <c r="O603" i="1"/>
  <c r="P603" i="1"/>
  <c r="Q603" i="1"/>
  <c r="R603" i="1"/>
  <c r="S603" i="1"/>
  <c r="T603" i="1"/>
  <c r="U603" i="1"/>
  <c r="V603" i="1"/>
  <c r="B603" i="1"/>
  <c r="C578" i="1"/>
  <c r="D578" i="1"/>
  <c r="E578" i="1"/>
  <c r="F578" i="1"/>
  <c r="G578" i="1"/>
  <c r="H578" i="1"/>
  <c r="I578" i="1"/>
  <c r="J578" i="1"/>
  <c r="K578" i="1"/>
  <c r="L578" i="1"/>
  <c r="M578" i="1"/>
  <c r="N578" i="1"/>
  <c r="O578" i="1"/>
  <c r="P578" i="1"/>
  <c r="Q578" i="1"/>
  <c r="R578" i="1"/>
  <c r="S578" i="1"/>
  <c r="T578" i="1"/>
  <c r="U578" i="1"/>
  <c r="V578" i="1"/>
  <c r="B578" i="1"/>
  <c r="C553" i="1"/>
  <c r="D553" i="1"/>
  <c r="E553" i="1"/>
  <c r="F553" i="1"/>
  <c r="G553" i="1"/>
  <c r="H553" i="1"/>
  <c r="I553" i="1"/>
  <c r="J553" i="1"/>
  <c r="K553" i="1"/>
  <c r="L553" i="1"/>
  <c r="M553" i="1"/>
  <c r="N553" i="1"/>
  <c r="O553" i="1"/>
  <c r="P553" i="1"/>
  <c r="Q553" i="1"/>
  <c r="R553" i="1"/>
  <c r="S553" i="1"/>
  <c r="T553" i="1"/>
  <c r="U553" i="1"/>
  <c r="V553" i="1"/>
  <c r="B553" i="1"/>
  <c r="C527" i="1"/>
  <c r="D527" i="1"/>
  <c r="E527" i="1"/>
  <c r="F527" i="1"/>
  <c r="G527" i="1"/>
  <c r="H527" i="1"/>
  <c r="I527" i="1"/>
  <c r="J527" i="1"/>
  <c r="K527" i="1"/>
  <c r="L527" i="1"/>
  <c r="M527" i="1"/>
  <c r="N527" i="1"/>
  <c r="O527" i="1"/>
  <c r="P527" i="1"/>
  <c r="Q527" i="1"/>
  <c r="R527" i="1"/>
  <c r="S527" i="1"/>
  <c r="T527" i="1"/>
  <c r="U527" i="1"/>
  <c r="V527" i="1"/>
  <c r="B527" i="1"/>
  <c r="C554" i="1"/>
  <c r="D554" i="1"/>
  <c r="E554" i="1"/>
  <c r="F554" i="1"/>
  <c r="G554" i="1"/>
  <c r="H554" i="1"/>
  <c r="I554" i="1"/>
  <c r="J554" i="1"/>
  <c r="K554" i="1"/>
  <c r="L554" i="1"/>
  <c r="M554" i="1"/>
  <c r="N554" i="1"/>
  <c r="O554" i="1"/>
  <c r="P554" i="1"/>
  <c r="Q554" i="1"/>
  <c r="R554" i="1"/>
  <c r="S554" i="1"/>
  <c r="T554" i="1"/>
  <c r="U554" i="1"/>
  <c r="V554" i="1"/>
  <c r="B554" i="1"/>
  <c r="C528" i="1"/>
  <c r="D528" i="1"/>
  <c r="E528" i="1"/>
  <c r="F528" i="1"/>
  <c r="G528" i="1"/>
  <c r="H528" i="1"/>
  <c r="I528" i="1"/>
  <c r="J528" i="1"/>
  <c r="K528" i="1"/>
  <c r="L528" i="1"/>
  <c r="M528" i="1"/>
  <c r="N528" i="1"/>
  <c r="O528" i="1"/>
  <c r="P528" i="1"/>
  <c r="Q528" i="1"/>
  <c r="R528" i="1"/>
  <c r="S528" i="1"/>
  <c r="T528" i="1"/>
  <c r="U528" i="1"/>
  <c r="V528" i="1"/>
  <c r="B528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E563" i="1"/>
  <c r="D563" i="1"/>
  <c r="C563" i="1"/>
  <c r="B563" i="1"/>
  <c r="V537" i="1"/>
  <c r="U537" i="1"/>
  <c r="T537" i="1"/>
  <c r="S537" i="1"/>
  <c r="R537" i="1"/>
  <c r="Q537" i="1"/>
  <c r="P537" i="1"/>
  <c r="O537" i="1"/>
  <c r="N537" i="1"/>
  <c r="M537" i="1"/>
  <c r="L537" i="1"/>
  <c r="K537" i="1"/>
  <c r="J537" i="1"/>
  <c r="I537" i="1"/>
  <c r="H537" i="1"/>
  <c r="G537" i="1"/>
  <c r="F537" i="1"/>
  <c r="E537" i="1"/>
  <c r="D537" i="1"/>
  <c r="C537" i="1"/>
  <c r="B537" i="1"/>
  <c r="V561" i="1"/>
  <c r="U561" i="1"/>
  <c r="T561" i="1"/>
  <c r="S561" i="1"/>
  <c r="R561" i="1"/>
  <c r="Q561" i="1"/>
  <c r="P561" i="1"/>
  <c r="O561" i="1"/>
  <c r="N561" i="1"/>
  <c r="M561" i="1"/>
  <c r="L561" i="1"/>
  <c r="K561" i="1"/>
  <c r="J561" i="1"/>
  <c r="I561" i="1"/>
  <c r="H561" i="1"/>
  <c r="G561" i="1"/>
  <c r="F561" i="1"/>
  <c r="E561" i="1"/>
  <c r="D561" i="1"/>
  <c r="C561" i="1"/>
  <c r="B561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J535" i="1"/>
  <c r="I535" i="1"/>
  <c r="H535" i="1"/>
  <c r="G535" i="1"/>
  <c r="F535" i="1"/>
  <c r="E535" i="1"/>
  <c r="D535" i="1"/>
  <c r="C535" i="1"/>
  <c r="B535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J560" i="1"/>
  <c r="I560" i="1"/>
  <c r="H560" i="1"/>
  <c r="G560" i="1"/>
  <c r="F560" i="1"/>
  <c r="E560" i="1"/>
  <c r="D560" i="1"/>
  <c r="C560" i="1"/>
  <c r="B560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E534" i="1"/>
  <c r="D534" i="1"/>
  <c r="C534" i="1"/>
  <c r="B534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H564" i="1"/>
  <c r="G564" i="1"/>
  <c r="F564" i="1"/>
  <c r="E564" i="1"/>
  <c r="D564" i="1"/>
  <c r="C564" i="1"/>
  <c r="B564" i="1"/>
  <c r="V538" i="1"/>
  <c r="U538" i="1"/>
  <c r="T538" i="1"/>
  <c r="S538" i="1"/>
  <c r="R538" i="1"/>
  <c r="Q538" i="1"/>
  <c r="P538" i="1"/>
  <c r="O538" i="1"/>
  <c r="N538" i="1"/>
  <c r="M538" i="1"/>
  <c r="L538" i="1"/>
  <c r="K538" i="1"/>
  <c r="J538" i="1"/>
  <c r="I538" i="1"/>
  <c r="H538" i="1"/>
  <c r="G538" i="1"/>
  <c r="F538" i="1"/>
  <c r="E538" i="1"/>
  <c r="D538" i="1"/>
  <c r="C538" i="1"/>
  <c r="B538" i="1"/>
  <c r="V558" i="1"/>
  <c r="U558" i="1"/>
  <c r="T558" i="1"/>
  <c r="S558" i="1"/>
  <c r="R558" i="1"/>
  <c r="Q558" i="1"/>
  <c r="P558" i="1"/>
  <c r="O558" i="1"/>
  <c r="N558" i="1"/>
  <c r="M558" i="1"/>
  <c r="L558" i="1"/>
  <c r="K558" i="1"/>
  <c r="J558" i="1"/>
  <c r="I558" i="1"/>
  <c r="H558" i="1"/>
  <c r="G558" i="1"/>
  <c r="F558" i="1"/>
  <c r="E558" i="1"/>
  <c r="D558" i="1"/>
  <c r="C558" i="1"/>
  <c r="B558" i="1"/>
  <c r="V532" i="1"/>
  <c r="U532" i="1"/>
  <c r="T532" i="1"/>
  <c r="S532" i="1"/>
  <c r="R532" i="1"/>
  <c r="Q532" i="1"/>
  <c r="P532" i="1"/>
  <c r="O532" i="1"/>
  <c r="N532" i="1"/>
  <c r="M532" i="1"/>
  <c r="L532" i="1"/>
  <c r="K532" i="1"/>
  <c r="J532" i="1"/>
  <c r="I532" i="1"/>
  <c r="H532" i="1"/>
  <c r="G532" i="1"/>
  <c r="F532" i="1"/>
  <c r="E532" i="1"/>
  <c r="D532" i="1"/>
  <c r="C532" i="1"/>
  <c r="B532" i="1"/>
  <c r="V562" i="1"/>
  <c r="U562" i="1"/>
  <c r="T562" i="1"/>
  <c r="S562" i="1"/>
  <c r="R562" i="1"/>
  <c r="Q562" i="1"/>
  <c r="P562" i="1"/>
  <c r="O562" i="1"/>
  <c r="N562" i="1"/>
  <c r="M562" i="1"/>
  <c r="L562" i="1"/>
  <c r="K562" i="1"/>
  <c r="J562" i="1"/>
  <c r="I562" i="1"/>
  <c r="H562" i="1"/>
  <c r="G562" i="1"/>
  <c r="F562" i="1"/>
  <c r="E562" i="1"/>
  <c r="D562" i="1"/>
  <c r="C562" i="1"/>
  <c r="B562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E536" i="1"/>
  <c r="D536" i="1"/>
  <c r="C536" i="1"/>
  <c r="B536" i="1"/>
  <c r="Q555" i="1"/>
  <c r="N529" i="1"/>
  <c r="V559" i="1"/>
  <c r="U559" i="1"/>
  <c r="T559" i="1"/>
  <c r="S559" i="1"/>
  <c r="R559" i="1"/>
  <c r="Q559" i="1"/>
  <c r="P559" i="1"/>
  <c r="O559" i="1"/>
  <c r="N559" i="1"/>
  <c r="M559" i="1"/>
  <c r="L559" i="1"/>
  <c r="K559" i="1"/>
  <c r="J559" i="1"/>
  <c r="I559" i="1"/>
  <c r="H559" i="1"/>
  <c r="G559" i="1"/>
  <c r="F559" i="1"/>
  <c r="E559" i="1"/>
  <c r="D559" i="1"/>
  <c r="C559" i="1"/>
  <c r="B559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E533" i="1"/>
  <c r="D533" i="1"/>
  <c r="C533" i="1"/>
  <c r="B533" i="1"/>
  <c r="V557" i="1"/>
  <c r="U557" i="1"/>
  <c r="T557" i="1"/>
  <c r="S557" i="1"/>
  <c r="R557" i="1"/>
  <c r="Q557" i="1"/>
  <c r="P557" i="1"/>
  <c r="O557" i="1"/>
  <c r="N557" i="1"/>
  <c r="M557" i="1"/>
  <c r="L557" i="1"/>
  <c r="K557" i="1"/>
  <c r="J557" i="1"/>
  <c r="I557" i="1"/>
  <c r="H557" i="1"/>
  <c r="G557" i="1"/>
  <c r="F557" i="1"/>
  <c r="E557" i="1"/>
  <c r="D557" i="1"/>
  <c r="C557" i="1"/>
  <c r="B557" i="1"/>
  <c r="V531" i="1"/>
  <c r="U531" i="1"/>
  <c r="T531" i="1"/>
  <c r="S531" i="1"/>
  <c r="R531" i="1"/>
  <c r="Q531" i="1"/>
  <c r="P531" i="1"/>
  <c r="O531" i="1"/>
  <c r="N531" i="1"/>
  <c r="M531" i="1"/>
  <c r="L531" i="1"/>
  <c r="K531" i="1"/>
  <c r="J531" i="1"/>
  <c r="I531" i="1"/>
  <c r="H531" i="1"/>
  <c r="G531" i="1"/>
  <c r="F531" i="1"/>
  <c r="E531" i="1"/>
  <c r="D531" i="1"/>
  <c r="C531" i="1"/>
  <c r="B531" i="1"/>
  <c r="V556" i="1"/>
  <c r="U556" i="1"/>
  <c r="T556" i="1"/>
  <c r="S556" i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C556" i="1"/>
  <c r="B556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H530" i="1"/>
  <c r="G530" i="1"/>
  <c r="F530" i="1"/>
  <c r="E530" i="1"/>
  <c r="D530" i="1"/>
  <c r="C530" i="1"/>
  <c r="B530" i="1"/>
  <c r="V605" i="1"/>
  <c r="U605" i="1"/>
  <c r="T605" i="1"/>
  <c r="S605" i="1"/>
  <c r="R605" i="1"/>
  <c r="Q605" i="1"/>
  <c r="P605" i="1"/>
  <c r="O605" i="1"/>
  <c r="N605" i="1"/>
  <c r="M605" i="1"/>
  <c r="L605" i="1"/>
  <c r="K605" i="1"/>
  <c r="J605" i="1"/>
  <c r="I605" i="1"/>
  <c r="H605" i="1"/>
  <c r="G605" i="1"/>
  <c r="F605" i="1"/>
  <c r="E605" i="1"/>
  <c r="D605" i="1"/>
  <c r="C605" i="1"/>
  <c r="B605" i="1"/>
  <c r="V580" i="1"/>
  <c r="U580" i="1"/>
  <c r="T580" i="1"/>
  <c r="S580" i="1"/>
  <c r="R580" i="1"/>
  <c r="Q580" i="1"/>
  <c r="P580" i="1"/>
  <c r="O580" i="1"/>
  <c r="N580" i="1"/>
  <c r="M580" i="1"/>
  <c r="L580" i="1"/>
  <c r="K580" i="1"/>
  <c r="J580" i="1"/>
  <c r="I580" i="1"/>
  <c r="H580" i="1"/>
  <c r="G580" i="1"/>
  <c r="F580" i="1"/>
  <c r="E580" i="1"/>
  <c r="D580" i="1"/>
  <c r="C580" i="1"/>
  <c r="B580" i="1"/>
  <c r="B435" i="1"/>
  <c r="B648" i="1" s="1"/>
  <c r="C435" i="1"/>
  <c r="C648" i="1" s="1"/>
  <c r="D435" i="1"/>
  <c r="D648" i="1" s="1"/>
  <c r="E435" i="1"/>
  <c r="E648" i="1" s="1"/>
  <c r="F435" i="1"/>
  <c r="F648" i="1" s="1"/>
  <c r="G435" i="1"/>
  <c r="G648" i="1" s="1"/>
  <c r="H435" i="1"/>
  <c r="H648" i="1" s="1"/>
  <c r="I435" i="1"/>
  <c r="I648" i="1" s="1"/>
  <c r="J435" i="1"/>
  <c r="J648" i="1" s="1"/>
  <c r="K435" i="1"/>
  <c r="K648" i="1" s="1"/>
  <c r="L435" i="1"/>
  <c r="L648" i="1" s="1"/>
  <c r="M435" i="1"/>
  <c r="M648" i="1" s="1"/>
  <c r="N435" i="1"/>
  <c r="N648" i="1" s="1"/>
  <c r="O435" i="1"/>
  <c r="O648" i="1" s="1"/>
  <c r="P435" i="1"/>
  <c r="P648" i="1" s="1"/>
  <c r="Q435" i="1"/>
  <c r="Q648" i="1" s="1"/>
  <c r="R435" i="1"/>
  <c r="R648" i="1" s="1"/>
  <c r="S435" i="1"/>
  <c r="S648" i="1" s="1"/>
  <c r="T435" i="1"/>
  <c r="T648" i="1" s="1"/>
  <c r="U435" i="1"/>
  <c r="U648" i="1" s="1"/>
  <c r="V435" i="1"/>
  <c r="V648" i="1" s="1"/>
  <c r="B461" i="1"/>
  <c r="C461" i="1"/>
  <c r="D461" i="1"/>
  <c r="E461" i="1"/>
  <c r="F461" i="1"/>
  <c r="G461" i="1"/>
  <c r="H461" i="1"/>
  <c r="I461" i="1"/>
  <c r="J461" i="1"/>
  <c r="K461" i="1"/>
  <c r="L461" i="1"/>
  <c r="M461" i="1"/>
  <c r="N461" i="1"/>
  <c r="O461" i="1"/>
  <c r="P461" i="1"/>
  <c r="Q461" i="1"/>
  <c r="R461" i="1"/>
  <c r="S461" i="1"/>
  <c r="T461" i="1"/>
  <c r="U461" i="1"/>
  <c r="V461" i="1"/>
  <c r="B674" i="1"/>
  <c r="C674" i="1"/>
  <c r="D674" i="1"/>
  <c r="E674" i="1"/>
  <c r="F674" i="1"/>
  <c r="G674" i="1"/>
  <c r="H674" i="1"/>
  <c r="I674" i="1"/>
  <c r="J674" i="1"/>
  <c r="K674" i="1"/>
  <c r="L674" i="1"/>
  <c r="M674" i="1"/>
  <c r="N674" i="1"/>
  <c r="O674" i="1"/>
  <c r="P674" i="1"/>
  <c r="Q674" i="1"/>
  <c r="R674" i="1"/>
  <c r="S674" i="1"/>
  <c r="T674" i="1"/>
  <c r="U674" i="1"/>
  <c r="V674" i="1"/>
  <c r="B433" i="1"/>
  <c r="B646" i="1" s="1"/>
  <c r="C433" i="1"/>
  <c r="C646" i="1" s="1"/>
  <c r="D433" i="1"/>
  <c r="D646" i="1" s="1"/>
  <c r="E433" i="1"/>
  <c r="E646" i="1" s="1"/>
  <c r="F433" i="1"/>
  <c r="F646" i="1" s="1"/>
  <c r="G433" i="1"/>
  <c r="G646" i="1" s="1"/>
  <c r="H433" i="1"/>
  <c r="H646" i="1" s="1"/>
  <c r="I433" i="1"/>
  <c r="I646" i="1" s="1"/>
  <c r="J433" i="1"/>
  <c r="J646" i="1" s="1"/>
  <c r="K433" i="1"/>
  <c r="K646" i="1" s="1"/>
  <c r="L433" i="1"/>
  <c r="L646" i="1" s="1"/>
  <c r="M433" i="1"/>
  <c r="M646" i="1" s="1"/>
  <c r="N433" i="1"/>
  <c r="N646" i="1" s="1"/>
  <c r="O433" i="1"/>
  <c r="O646" i="1" s="1"/>
  <c r="P433" i="1"/>
  <c r="P646" i="1" s="1"/>
  <c r="Q433" i="1"/>
  <c r="Q646" i="1" s="1"/>
  <c r="R433" i="1"/>
  <c r="R646" i="1" s="1"/>
  <c r="S433" i="1"/>
  <c r="S646" i="1" s="1"/>
  <c r="T433" i="1"/>
  <c r="T646" i="1" s="1"/>
  <c r="U433" i="1"/>
  <c r="U646" i="1" s="1"/>
  <c r="V433" i="1"/>
  <c r="V646" i="1" s="1"/>
  <c r="B459" i="1"/>
  <c r="C459" i="1"/>
  <c r="D459" i="1"/>
  <c r="E459" i="1"/>
  <c r="F459" i="1"/>
  <c r="G459" i="1"/>
  <c r="H459" i="1"/>
  <c r="I459" i="1"/>
  <c r="J459" i="1"/>
  <c r="K459" i="1"/>
  <c r="L459" i="1"/>
  <c r="M459" i="1"/>
  <c r="N459" i="1"/>
  <c r="O459" i="1"/>
  <c r="P459" i="1"/>
  <c r="Q459" i="1"/>
  <c r="R459" i="1"/>
  <c r="S459" i="1"/>
  <c r="T459" i="1"/>
  <c r="U459" i="1"/>
  <c r="V459" i="1"/>
  <c r="B672" i="1"/>
  <c r="C672" i="1"/>
  <c r="D672" i="1"/>
  <c r="E672" i="1"/>
  <c r="F672" i="1"/>
  <c r="G672" i="1"/>
  <c r="H672" i="1"/>
  <c r="I672" i="1"/>
  <c r="J672" i="1"/>
  <c r="K672" i="1"/>
  <c r="L672" i="1"/>
  <c r="M672" i="1"/>
  <c r="N672" i="1"/>
  <c r="O672" i="1"/>
  <c r="P672" i="1"/>
  <c r="Q672" i="1"/>
  <c r="R672" i="1"/>
  <c r="S672" i="1"/>
  <c r="T672" i="1"/>
  <c r="U672" i="1"/>
  <c r="V672" i="1"/>
  <c r="B432" i="1"/>
  <c r="B645" i="1" s="1"/>
  <c r="C432" i="1"/>
  <c r="C645" i="1" s="1"/>
  <c r="D432" i="1"/>
  <c r="D645" i="1" s="1"/>
  <c r="E432" i="1"/>
  <c r="E645" i="1" s="1"/>
  <c r="F432" i="1"/>
  <c r="F645" i="1" s="1"/>
  <c r="G432" i="1"/>
  <c r="G645" i="1" s="1"/>
  <c r="H432" i="1"/>
  <c r="H645" i="1" s="1"/>
  <c r="I432" i="1"/>
  <c r="I645" i="1" s="1"/>
  <c r="J432" i="1"/>
  <c r="J645" i="1" s="1"/>
  <c r="K432" i="1"/>
  <c r="K645" i="1" s="1"/>
  <c r="L432" i="1"/>
  <c r="L645" i="1" s="1"/>
  <c r="M432" i="1"/>
  <c r="M645" i="1" s="1"/>
  <c r="N432" i="1"/>
  <c r="N645" i="1" s="1"/>
  <c r="O432" i="1"/>
  <c r="O645" i="1" s="1"/>
  <c r="P432" i="1"/>
  <c r="P645" i="1" s="1"/>
  <c r="Q432" i="1"/>
  <c r="Q645" i="1" s="1"/>
  <c r="R432" i="1"/>
  <c r="R645" i="1" s="1"/>
  <c r="S432" i="1"/>
  <c r="S645" i="1" s="1"/>
  <c r="T432" i="1"/>
  <c r="T645" i="1" s="1"/>
  <c r="U432" i="1"/>
  <c r="U645" i="1" s="1"/>
  <c r="V432" i="1"/>
  <c r="V645" i="1" s="1"/>
  <c r="B458" i="1"/>
  <c r="C458" i="1"/>
  <c r="D458" i="1"/>
  <c r="E458" i="1"/>
  <c r="F458" i="1"/>
  <c r="G458" i="1"/>
  <c r="H458" i="1"/>
  <c r="I458" i="1"/>
  <c r="J458" i="1"/>
  <c r="K458" i="1"/>
  <c r="L458" i="1"/>
  <c r="M458" i="1"/>
  <c r="N458" i="1"/>
  <c r="O458" i="1"/>
  <c r="P458" i="1"/>
  <c r="Q458" i="1"/>
  <c r="R458" i="1"/>
  <c r="S458" i="1"/>
  <c r="T458" i="1"/>
  <c r="U458" i="1"/>
  <c r="V458" i="1"/>
  <c r="B671" i="1"/>
  <c r="C671" i="1"/>
  <c r="D671" i="1"/>
  <c r="E671" i="1"/>
  <c r="F671" i="1"/>
  <c r="G671" i="1"/>
  <c r="H671" i="1"/>
  <c r="I671" i="1"/>
  <c r="J671" i="1"/>
  <c r="K671" i="1"/>
  <c r="L671" i="1"/>
  <c r="M671" i="1"/>
  <c r="N671" i="1"/>
  <c r="O671" i="1"/>
  <c r="P671" i="1"/>
  <c r="Q671" i="1"/>
  <c r="R671" i="1"/>
  <c r="S671" i="1"/>
  <c r="T671" i="1"/>
  <c r="U671" i="1"/>
  <c r="V671" i="1"/>
  <c r="B436" i="1"/>
  <c r="B649" i="1" s="1"/>
  <c r="C436" i="1"/>
  <c r="C649" i="1" s="1"/>
  <c r="D436" i="1"/>
  <c r="D649" i="1" s="1"/>
  <c r="E436" i="1"/>
  <c r="E649" i="1" s="1"/>
  <c r="F436" i="1"/>
  <c r="F649" i="1" s="1"/>
  <c r="G436" i="1"/>
  <c r="G649" i="1" s="1"/>
  <c r="H436" i="1"/>
  <c r="H649" i="1" s="1"/>
  <c r="I436" i="1"/>
  <c r="I649" i="1" s="1"/>
  <c r="J436" i="1"/>
  <c r="J649" i="1" s="1"/>
  <c r="K436" i="1"/>
  <c r="K649" i="1" s="1"/>
  <c r="L436" i="1"/>
  <c r="L649" i="1" s="1"/>
  <c r="M436" i="1"/>
  <c r="M649" i="1" s="1"/>
  <c r="N436" i="1"/>
  <c r="N649" i="1" s="1"/>
  <c r="O436" i="1"/>
  <c r="O649" i="1" s="1"/>
  <c r="P436" i="1"/>
  <c r="P649" i="1" s="1"/>
  <c r="Q436" i="1"/>
  <c r="Q649" i="1" s="1"/>
  <c r="R436" i="1"/>
  <c r="R649" i="1" s="1"/>
  <c r="S436" i="1"/>
  <c r="S649" i="1" s="1"/>
  <c r="T436" i="1"/>
  <c r="T649" i="1" s="1"/>
  <c r="U436" i="1"/>
  <c r="U649" i="1" s="1"/>
  <c r="V436" i="1"/>
  <c r="V649" i="1" s="1"/>
  <c r="B462" i="1"/>
  <c r="C462" i="1"/>
  <c r="D462" i="1"/>
  <c r="E462" i="1"/>
  <c r="F462" i="1"/>
  <c r="G462" i="1"/>
  <c r="H462" i="1"/>
  <c r="I462" i="1"/>
  <c r="J462" i="1"/>
  <c r="K462" i="1"/>
  <c r="L462" i="1"/>
  <c r="M462" i="1"/>
  <c r="N462" i="1"/>
  <c r="O462" i="1"/>
  <c r="P462" i="1"/>
  <c r="Q462" i="1"/>
  <c r="R462" i="1"/>
  <c r="S462" i="1"/>
  <c r="T462" i="1"/>
  <c r="U462" i="1"/>
  <c r="V462" i="1"/>
  <c r="B675" i="1"/>
  <c r="C675" i="1"/>
  <c r="D675" i="1"/>
  <c r="E675" i="1"/>
  <c r="F675" i="1"/>
  <c r="G675" i="1"/>
  <c r="H675" i="1"/>
  <c r="I675" i="1"/>
  <c r="J675" i="1"/>
  <c r="K675" i="1"/>
  <c r="L675" i="1"/>
  <c r="M675" i="1"/>
  <c r="N675" i="1"/>
  <c r="O675" i="1"/>
  <c r="P675" i="1"/>
  <c r="Q675" i="1"/>
  <c r="R675" i="1"/>
  <c r="S675" i="1"/>
  <c r="T675" i="1"/>
  <c r="U675" i="1"/>
  <c r="V675" i="1"/>
  <c r="B430" i="1"/>
  <c r="B643" i="1" s="1"/>
  <c r="C430" i="1"/>
  <c r="C643" i="1" s="1"/>
  <c r="D430" i="1"/>
  <c r="D643" i="1" s="1"/>
  <c r="E430" i="1"/>
  <c r="E643" i="1" s="1"/>
  <c r="F430" i="1"/>
  <c r="F643" i="1" s="1"/>
  <c r="G430" i="1"/>
  <c r="G643" i="1" s="1"/>
  <c r="H430" i="1"/>
  <c r="H643" i="1" s="1"/>
  <c r="I430" i="1"/>
  <c r="I643" i="1" s="1"/>
  <c r="J430" i="1"/>
  <c r="J643" i="1" s="1"/>
  <c r="K430" i="1"/>
  <c r="K643" i="1" s="1"/>
  <c r="L430" i="1"/>
  <c r="L643" i="1" s="1"/>
  <c r="M430" i="1"/>
  <c r="M643" i="1" s="1"/>
  <c r="N430" i="1"/>
  <c r="N643" i="1" s="1"/>
  <c r="O430" i="1"/>
  <c r="O643" i="1" s="1"/>
  <c r="P430" i="1"/>
  <c r="P643" i="1" s="1"/>
  <c r="Q430" i="1"/>
  <c r="Q643" i="1" s="1"/>
  <c r="R430" i="1"/>
  <c r="R643" i="1" s="1"/>
  <c r="S430" i="1"/>
  <c r="S643" i="1" s="1"/>
  <c r="T430" i="1"/>
  <c r="T643" i="1" s="1"/>
  <c r="U430" i="1"/>
  <c r="U643" i="1" s="1"/>
  <c r="V430" i="1"/>
  <c r="V643" i="1" s="1"/>
  <c r="B456" i="1"/>
  <c r="C456" i="1"/>
  <c r="D456" i="1"/>
  <c r="E456" i="1"/>
  <c r="F456" i="1"/>
  <c r="G456" i="1"/>
  <c r="H456" i="1"/>
  <c r="I456" i="1"/>
  <c r="J456" i="1"/>
  <c r="K456" i="1"/>
  <c r="L456" i="1"/>
  <c r="M456" i="1"/>
  <c r="N456" i="1"/>
  <c r="O456" i="1"/>
  <c r="P456" i="1"/>
  <c r="Q456" i="1"/>
  <c r="R456" i="1"/>
  <c r="S456" i="1"/>
  <c r="T456" i="1"/>
  <c r="U456" i="1"/>
  <c r="V456" i="1"/>
  <c r="B669" i="1"/>
  <c r="C669" i="1"/>
  <c r="D669" i="1"/>
  <c r="E669" i="1"/>
  <c r="F669" i="1"/>
  <c r="G669" i="1"/>
  <c r="H669" i="1"/>
  <c r="I669" i="1"/>
  <c r="J669" i="1"/>
  <c r="K669" i="1"/>
  <c r="L669" i="1"/>
  <c r="M669" i="1"/>
  <c r="N669" i="1"/>
  <c r="O669" i="1"/>
  <c r="P669" i="1"/>
  <c r="Q669" i="1"/>
  <c r="R669" i="1"/>
  <c r="S669" i="1"/>
  <c r="T669" i="1"/>
  <c r="U669" i="1"/>
  <c r="V669" i="1"/>
  <c r="B434" i="1"/>
  <c r="B647" i="1" s="1"/>
  <c r="C434" i="1"/>
  <c r="C647" i="1" s="1"/>
  <c r="D434" i="1"/>
  <c r="D647" i="1" s="1"/>
  <c r="E434" i="1"/>
  <c r="E647" i="1" s="1"/>
  <c r="F434" i="1"/>
  <c r="F647" i="1" s="1"/>
  <c r="G434" i="1"/>
  <c r="G647" i="1" s="1"/>
  <c r="H434" i="1"/>
  <c r="H647" i="1" s="1"/>
  <c r="I434" i="1"/>
  <c r="I647" i="1" s="1"/>
  <c r="J434" i="1"/>
  <c r="J647" i="1" s="1"/>
  <c r="K434" i="1"/>
  <c r="K647" i="1" s="1"/>
  <c r="L434" i="1"/>
  <c r="L647" i="1" s="1"/>
  <c r="M434" i="1"/>
  <c r="M647" i="1" s="1"/>
  <c r="N434" i="1"/>
  <c r="N647" i="1" s="1"/>
  <c r="O434" i="1"/>
  <c r="O647" i="1" s="1"/>
  <c r="P434" i="1"/>
  <c r="P647" i="1" s="1"/>
  <c r="Q434" i="1"/>
  <c r="Q647" i="1" s="1"/>
  <c r="R434" i="1"/>
  <c r="R647" i="1" s="1"/>
  <c r="S434" i="1"/>
  <c r="S647" i="1" s="1"/>
  <c r="T434" i="1"/>
  <c r="T647" i="1" s="1"/>
  <c r="U434" i="1"/>
  <c r="U647" i="1" s="1"/>
  <c r="V434" i="1"/>
  <c r="V647" i="1" s="1"/>
  <c r="B460" i="1"/>
  <c r="C460" i="1"/>
  <c r="D460" i="1"/>
  <c r="E460" i="1"/>
  <c r="F460" i="1"/>
  <c r="G460" i="1"/>
  <c r="H460" i="1"/>
  <c r="I460" i="1"/>
  <c r="J460" i="1"/>
  <c r="K460" i="1"/>
  <c r="L460" i="1"/>
  <c r="M460" i="1"/>
  <c r="N460" i="1"/>
  <c r="O460" i="1"/>
  <c r="P460" i="1"/>
  <c r="Q460" i="1"/>
  <c r="R460" i="1"/>
  <c r="S460" i="1"/>
  <c r="T460" i="1"/>
  <c r="U460" i="1"/>
  <c r="V460" i="1"/>
  <c r="B673" i="1"/>
  <c r="C673" i="1"/>
  <c r="D673" i="1"/>
  <c r="E673" i="1"/>
  <c r="F673" i="1"/>
  <c r="G673" i="1"/>
  <c r="H673" i="1"/>
  <c r="I673" i="1"/>
  <c r="J673" i="1"/>
  <c r="K673" i="1"/>
  <c r="L673" i="1"/>
  <c r="M673" i="1"/>
  <c r="N673" i="1"/>
  <c r="O673" i="1"/>
  <c r="P673" i="1"/>
  <c r="Q673" i="1"/>
  <c r="R673" i="1"/>
  <c r="S673" i="1"/>
  <c r="T673" i="1"/>
  <c r="U673" i="1"/>
  <c r="V673" i="1"/>
  <c r="C453" i="1"/>
  <c r="F666" i="1"/>
  <c r="B431" i="1"/>
  <c r="B644" i="1" s="1"/>
  <c r="C431" i="1"/>
  <c r="C644" i="1" s="1"/>
  <c r="D431" i="1"/>
  <c r="D644" i="1" s="1"/>
  <c r="E431" i="1"/>
  <c r="E644" i="1" s="1"/>
  <c r="F431" i="1"/>
  <c r="F644" i="1" s="1"/>
  <c r="G431" i="1"/>
  <c r="G644" i="1" s="1"/>
  <c r="H431" i="1"/>
  <c r="H644" i="1" s="1"/>
  <c r="I431" i="1"/>
  <c r="I644" i="1" s="1"/>
  <c r="J431" i="1"/>
  <c r="J644" i="1" s="1"/>
  <c r="K431" i="1"/>
  <c r="K644" i="1" s="1"/>
  <c r="L431" i="1"/>
  <c r="L644" i="1" s="1"/>
  <c r="M431" i="1"/>
  <c r="M644" i="1" s="1"/>
  <c r="N431" i="1"/>
  <c r="N644" i="1" s="1"/>
  <c r="O431" i="1"/>
  <c r="O644" i="1" s="1"/>
  <c r="P431" i="1"/>
  <c r="P644" i="1" s="1"/>
  <c r="Q431" i="1"/>
  <c r="Q644" i="1" s="1"/>
  <c r="R431" i="1"/>
  <c r="R644" i="1" s="1"/>
  <c r="S431" i="1"/>
  <c r="S644" i="1" s="1"/>
  <c r="T431" i="1"/>
  <c r="T644" i="1" s="1"/>
  <c r="U431" i="1"/>
  <c r="U644" i="1" s="1"/>
  <c r="V431" i="1"/>
  <c r="V644" i="1" s="1"/>
  <c r="B457" i="1"/>
  <c r="C457" i="1"/>
  <c r="D457" i="1"/>
  <c r="E457" i="1"/>
  <c r="F457" i="1"/>
  <c r="G457" i="1"/>
  <c r="H457" i="1"/>
  <c r="I457" i="1"/>
  <c r="J457" i="1"/>
  <c r="K457" i="1"/>
  <c r="L457" i="1"/>
  <c r="M457" i="1"/>
  <c r="N457" i="1"/>
  <c r="O457" i="1"/>
  <c r="P457" i="1"/>
  <c r="Q457" i="1"/>
  <c r="R457" i="1"/>
  <c r="S457" i="1"/>
  <c r="T457" i="1"/>
  <c r="U457" i="1"/>
  <c r="V457" i="1"/>
  <c r="B670" i="1"/>
  <c r="C670" i="1"/>
  <c r="D670" i="1"/>
  <c r="E670" i="1"/>
  <c r="F670" i="1"/>
  <c r="G670" i="1"/>
  <c r="H670" i="1"/>
  <c r="I670" i="1"/>
  <c r="J670" i="1"/>
  <c r="K670" i="1"/>
  <c r="L670" i="1"/>
  <c r="M670" i="1"/>
  <c r="N670" i="1"/>
  <c r="O670" i="1"/>
  <c r="P670" i="1"/>
  <c r="Q670" i="1"/>
  <c r="R670" i="1"/>
  <c r="S670" i="1"/>
  <c r="T670" i="1"/>
  <c r="U670" i="1"/>
  <c r="V670" i="1"/>
  <c r="B429" i="1"/>
  <c r="B642" i="1" s="1"/>
  <c r="C429" i="1"/>
  <c r="C642" i="1" s="1"/>
  <c r="D429" i="1"/>
  <c r="D642" i="1" s="1"/>
  <c r="E429" i="1"/>
  <c r="E642" i="1" s="1"/>
  <c r="F429" i="1"/>
  <c r="F642" i="1" s="1"/>
  <c r="G429" i="1"/>
  <c r="G642" i="1" s="1"/>
  <c r="H429" i="1"/>
  <c r="H642" i="1" s="1"/>
  <c r="I429" i="1"/>
  <c r="I642" i="1" s="1"/>
  <c r="J429" i="1"/>
  <c r="J642" i="1" s="1"/>
  <c r="K429" i="1"/>
  <c r="K642" i="1" s="1"/>
  <c r="L429" i="1"/>
  <c r="L642" i="1" s="1"/>
  <c r="M429" i="1"/>
  <c r="M642" i="1" s="1"/>
  <c r="N429" i="1"/>
  <c r="N642" i="1" s="1"/>
  <c r="O429" i="1"/>
  <c r="O642" i="1" s="1"/>
  <c r="P429" i="1"/>
  <c r="P642" i="1" s="1"/>
  <c r="Q429" i="1"/>
  <c r="Q642" i="1" s="1"/>
  <c r="R429" i="1"/>
  <c r="R642" i="1" s="1"/>
  <c r="S429" i="1"/>
  <c r="S642" i="1" s="1"/>
  <c r="T429" i="1"/>
  <c r="T642" i="1" s="1"/>
  <c r="U429" i="1"/>
  <c r="U642" i="1" s="1"/>
  <c r="V429" i="1"/>
  <c r="V642" i="1" s="1"/>
  <c r="B455" i="1"/>
  <c r="C455" i="1"/>
  <c r="D455" i="1"/>
  <c r="E455" i="1"/>
  <c r="F455" i="1"/>
  <c r="G455" i="1"/>
  <c r="H455" i="1"/>
  <c r="I455" i="1"/>
  <c r="J455" i="1"/>
  <c r="K455" i="1"/>
  <c r="L455" i="1"/>
  <c r="M455" i="1"/>
  <c r="N455" i="1"/>
  <c r="O455" i="1"/>
  <c r="P455" i="1"/>
  <c r="Q455" i="1"/>
  <c r="R455" i="1"/>
  <c r="S455" i="1"/>
  <c r="T455" i="1"/>
  <c r="U455" i="1"/>
  <c r="V455" i="1"/>
  <c r="B668" i="1"/>
  <c r="C668" i="1"/>
  <c r="D668" i="1"/>
  <c r="E668" i="1"/>
  <c r="F668" i="1"/>
  <c r="G668" i="1"/>
  <c r="H668" i="1"/>
  <c r="I668" i="1"/>
  <c r="J668" i="1"/>
  <c r="K668" i="1"/>
  <c r="L668" i="1"/>
  <c r="M668" i="1"/>
  <c r="N668" i="1"/>
  <c r="O668" i="1"/>
  <c r="P668" i="1"/>
  <c r="Q668" i="1"/>
  <c r="R668" i="1"/>
  <c r="S668" i="1"/>
  <c r="T668" i="1"/>
  <c r="U668" i="1"/>
  <c r="V668" i="1"/>
  <c r="B428" i="1"/>
  <c r="B641" i="1" s="1"/>
  <c r="C428" i="1"/>
  <c r="C641" i="1" s="1"/>
  <c r="D428" i="1"/>
  <c r="D641" i="1" s="1"/>
  <c r="E428" i="1"/>
  <c r="E641" i="1" s="1"/>
  <c r="F428" i="1"/>
  <c r="F641" i="1" s="1"/>
  <c r="G428" i="1"/>
  <c r="G641" i="1" s="1"/>
  <c r="H428" i="1"/>
  <c r="H641" i="1" s="1"/>
  <c r="I428" i="1"/>
  <c r="I641" i="1" s="1"/>
  <c r="J428" i="1"/>
  <c r="J641" i="1" s="1"/>
  <c r="K428" i="1"/>
  <c r="K641" i="1" s="1"/>
  <c r="L428" i="1"/>
  <c r="L641" i="1" s="1"/>
  <c r="M428" i="1"/>
  <c r="M641" i="1" s="1"/>
  <c r="N428" i="1"/>
  <c r="N641" i="1" s="1"/>
  <c r="O428" i="1"/>
  <c r="O641" i="1" s="1"/>
  <c r="P428" i="1"/>
  <c r="P641" i="1" s="1"/>
  <c r="Q428" i="1"/>
  <c r="Q641" i="1" s="1"/>
  <c r="R428" i="1"/>
  <c r="R641" i="1" s="1"/>
  <c r="S428" i="1"/>
  <c r="S641" i="1" s="1"/>
  <c r="T428" i="1"/>
  <c r="T641" i="1" s="1"/>
  <c r="U428" i="1"/>
  <c r="U641" i="1" s="1"/>
  <c r="V428" i="1"/>
  <c r="V641" i="1" s="1"/>
  <c r="B454" i="1"/>
  <c r="C454" i="1"/>
  <c r="D454" i="1"/>
  <c r="E454" i="1"/>
  <c r="F454" i="1"/>
  <c r="G454" i="1"/>
  <c r="H454" i="1"/>
  <c r="I454" i="1"/>
  <c r="J454" i="1"/>
  <c r="K454" i="1"/>
  <c r="L454" i="1"/>
  <c r="M454" i="1"/>
  <c r="N454" i="1"/>
  <c r="O454" i="1"/>
  <c r="P454" i="1"/>
  <c r="Q454" i="1"/>
  <c r="R454" i="1"/>
  <c r="S454" i="1"/>
  <c r="T454" i="1"/>
  <c r="U454" i="1"/>
  <c r="V454" i="1"/>
  <c r="B667" i="1"/>
  <c r="C667" i="1"/>
  <c r="D667" i="1"/>
  <c r="E667" i="1"/>
  <c r="F667" i="1"/>
  <c r="G667" i="1"/>
  <c r="H667" i="1"/>
  <c r="I667" i="1"/>
  <c r="J667" i="1"/>
  <c r="K667" i="1"/>
  <c r="L667" i="1"/>
  <c r="M667" i="1"/>
  <c r="N667" i="1"/>
  <c r="O667" i="1"/>
  <c r="P667" i="1"/>
  <c r="Q667" i="1"/>
  <c r="R667" i="1"/>
  <c r="S667" i="1"/>
  <c r="T667" i="1"/>
  <c r="U667" i="1"/>
  <c r="V667" i="1"/>
  <c r="B478" i="1"/>
  <c r="C478" i="1"/>
  <c r="D478" i="1"/>
  <c r="E478" i="1"/>
  <c r="F478" i="1"/>
  <c r="G478" i="1"/>
  <c r="H478" i="1"/>
  <c r="I478" i="1"/>
  <c r="J478" i="1"/>
  <c r="K478" i="1"/>
  <c r="L478" i="1"/>
  <c r="M478" i="1"/>
  <c r="N478" i="1"/>
  <c r="O478" i="1"/>
  <c r="P478" i="1"/>
  <c r="Q478" i="1"/>
  <c r="R478" i="1"/>
  <c r="S478" i="1"/>
  <c r="T478" i="1"/>
  <c r="U478" i="1"/>
  <c r="V478" i="1"/>
  <c r="V503" i="1"/>
  <c r="B691" i="1"/>
  <c r="C691" i="1"/>
  <c r="D691" i="1"/>
  <c r="E691" i="1"/>
  <c r="F691" i="1"/>
  <c r="G691" i="1"/>
  <c r="H691" i="1"/>
  <c r="I691" i="1"/>
  <c r="J691" i="1"/>
  <c r="K691" i="1"/>
  <c r="L691" i="1"/>
  <c r="M691" i="1"/>
  <c r="N691" i="1"/>
  <c r="O691" i="1"/>
  <c r="P691" i="1"/>
  <c r="Q691" i="1"/>
  <c r="R691" i="1"/>
  <c r="S691" i="1"/>
  <c r="T691" i="1"/>
  <c r="U691" i="1"/>
  <c r="V691" i="1"/>
  <c r="B716" i="1"/>
  <c r="C716" i="1"/>
  <c r="D716" i="1"/>
  <c r="E716" i="1"/>
  <c r="F716" i="1"/>
  <c r="G716" i="1"/>
  <c r="H716" i="1"/>
  <c r="I716" i="1"/>
  <c r="J716" i="1"/>
  <c r="K716" i="1"/>
  <c r="L716" i="1"/>
  <c r="M716" i="1"/>
  <c r="N716" i="1"/>
  <c r="O716" i="1"/>
  <c r="P716" i="1"/>
  <c r="Q716" i="1"/>
  <c r="R716" i="1"/>
  <c r="S716" i="1"/>
  <c r="T716" i="1"/>
  <c r="U716" i="1"/>
  <c r="V716" i="1"/>
  <c r="Q350" i="1"/>
  <c r="R350" i="1"/>
  <c r="R393" i="1"/>
  <c r="Q349" i="1"/>
  <c r="R349" i="1"/>
  <c r="Q348" i="1"/>
  <c r="R348" i="1"/>
  <c r="Q400" i="1"/>
  <c r="R400" i="1"/>
  <c r="Q356" i="1"/>
  <c r="R356" i="1"/>
  <c r="R399" i="1"/>
  <c r="Q355" i="1"/>
  <c r="R355" i="1"/>
  <c r="Q376" i="1"/>
  <c r="Q354" i="1"/>
  <c r="R354" i="1"/>
  <c r="A636" i="1"/>
  <c r="A662" i="1"/>
  <c r="A687" i="1"/>
  <c r="A712" i="1"/>
  <c r="A740" i="1" s="1"/>
  <c r="A766" i="1" s="1"/>
  <c r="A791" i="1" s="1"/>
  <c r="A816" i="1" s="1"/>
  <c r="B364" i="1"/>
  <c r="B386" i="1" s="1"/>
  <c r="B408" i="1" s="1"/>
  <c r="B375" i="1"/>
  <c r="B397" i="1" s="1"/>
  <c r="A632" i="1"/>
  <c r="A658" i="1"/>
  <c r="A683" i="1"/>
  <c r="A708" i="1"/>
  <c r="A736" i="1" s="1"/>
  <c r="A762" i="1" s="1"/>
  <c r="A787" i="1" s="1"/>
  <c r="A812" i="1" s="1"/>
  <c r="B360" i="1"/>
  <c r="B382" i="1" s="1"/>
  <c r="B404" i="1" s="1"/>
  <c r="B371" i="1"/>
  <c r="B393" i="1" s="1"/>
  <c r="A633" i="1"/>
  <c r="A659" i="1"/>
  <c r="A684" i="1"/>
  <c r="A709" i="1"/>
  <c r="A737" i="1" s="1"/>
  <c r="A763" i="1" s="1"/>
  <c r="A788" i="1" s="1"/>
  <c r="A813" i="1" s="1"/>
  <c r="B361" i="1"/>
  <c r="B383" i="1" s="1"/>
  <c r="B405" i="1" s="1"/>
  <c r="B372" i="1"/>
  <c r="B394" i="1" s="1"/>
  <c r="A634" i="1"/>
  <c r="A660" i="1"/>
  <c r="A685" i="1"/>
  <c r="A710" i="1"/>
  <c r="A738" i="1" s="1"/>
  <c r="A764" i="1" s="1"/>
  <c r="A789" i="1" s="1"/>
  <c r="A814" i="1" s="1"/>
  <c r="B362" i="1"/>
  <c r="B384" i="1" s="1"/>
  <c r="B406" i="1" s="1"/>
  <c r="B373" i="1"/>
  <c r="B395" i="1" s="1"/>
  <c r="A635" i="1"/>
  <c r="A661" i="1"/>
  <c r="A686" i="1"/>
  <c r="A711" i="1"/>
  <c r="A739" i="1" s="1"/>
  <c r="A765" i="1" s="1"/>
  <c r="A790" i="1" s="1"/>
  <c r="A815" i="1" s="1"/>
  <c r="B363" i="1"/>
  <c r="B385" i="1" s="1"/>
  <c r="B407" i="1" s="1"/>
  <c r="B374" i="1"/>
  <c r="B396" i="1" s="1"/>
  <c r="A630" i="1"/>
  <c r="A656" i="1"/>
  <c r="A681" i="1"/>
  <c r="A706" i="1"/>
  <c r="A734" i="1" s="1"/>
  <c r="A760" i="1" s="1"/>
  <c r="A785" i="1" s="1"/>
  <c r="A810" i="1" s="1"/>
  <c r="B358" i="1"/>
  <c r="B380" i="1" s="1"/>
  <c r="B402" i="1" s="1"/>
  <c r="B369" i="1"/>
  <c r="B391" i="1" s="1"/>
  <c r="A631" i="1"/>
  <c r="A657" i="1"/>
  <c r="A682" i="1"/>
  <c r="A707" i="1"/>
  <c r="A735" i="1" s="1"/>
  <c r="A761" i="1" s="1"/>
  <c r="A786" i="1" s="1"/>
  <c r="A811" i="1" s="1"/>
  <c r="B359" i="1"/>
  <c r="B381" i="1" s="1"/>
  <c r="B403" i="1" s="1"/>
  <c r="B370" i="1"/>
  <c r="B392" i="1" s="1"/>
  <c r="H306" i="1"/>
  <c r="E251" i="1"/>
  <c r="S306" i="1"/>
  <c r="K306" i="1"/>
  <c r="O251" i="1"/>
  <c r="T279" i="1"/>
  <c r="L279" i="1"/>
  <c r="P279" i="1"/>
  <c r="B306" i="1"/>
  <c r="I83" i="1"/>
  <c r="E112" i="1" s="1"/>
  <c r="AA55" i="1"/>
  <c r="AA56" i="1" s="1"/>
  <c r="J137" i="1"/>
  <c r="V69" i="1"/>
  <c r="V70" i="1" s="1"/>
  <c r="Y21" i="1"/>
  <c r="Y22" i="1" s="1"/>
  <c r="E162" i="1"/>
  <c r="E189" i="1" s="1"/>
  <c r="M163" i="1"/>
  <c r="M190" i="1" s="1"/>
  <c r="U71" i="1"/>
  <c r="U72" i="1" s="1"/>
  <c r="AD15" i="1"/>
  <c r="AD16" i="1" s="1"/>
  <c r="AA61" i="1"/>
  <c r="AA62" i="1" s="1"/>
  <c r="Z61" i="1"/>
  <c r="Z62" i="1" s="1"/>
  <c r="AC71" i="1"/>
  <c r="AC72" i="1" s="1"/>
  <c r="AB17" i="1"/>
  <c r="AB18" i="1" s="1"/>
  <c r="W73" i="1"/>
  <c r="W74" i="1" s="1"/>
  <c r="Q162" i="1"/>
  <c r="Q189" i="1" s="1"/>
  <c r="AC61" i="1"/>
  <c r="AC62" i="1" s="1"/>
  <c r="AB21" i="1"/>
  <c r="AB22" i="1" s="1"/>
  <c r="U65" i="1"/>
  <c r="U66" i="1" s="1"/>
  <c r="Y25" i="1"/>
  <c r="Y26" i="1" s="1"/>
  <c r="AA71" i="1"/>
  <c r="AA72" i="1" s="1"/>
  <c r="D85" i="1"/>
  <c r="O141" i="1"/>
  <c r="U140" i="1"/>
  <c r="M140" i="1"/>
  <c r="AA25" i="1"/>
  <c r="AA26" i="1" s="1"/>
  <c r="L169" i="1"/>
  <c r="L196" i="1" s="1"/>
  <c r="X25" i="1"/>
  <c r="X26" i="1" s="1"/>
  <c r="AA65" i="1"/>
  <c r="AA66" i="1" s="1"/>
  <c r="V17" i="1"/>
  <c r="V18" i="1" s="1"/>
  <c r="Z65" i="1"/>
  <c r="Z66" i="1" s="1"/>
  <c r="AD61" i="1"/>
  <c r="AD62" i="1" s="1"/>
  <c r="X23" i="1"/>
  <c r="X24" i="1" s="1"/>
  <c r="J141" i="1"/>
  <c r="AC73" i="1"/>
  <c r="AC74" i="1" s="1"/>
  <c r="V61" i="1"/>
  <c r="V62" i="1" s="1"/>
  <c r="U17" i="1"/>
  <c r="U18" i="1" s="1"/>
  <c r="U73" i="1"/>
  <c r="U74" i="1" s="1"/>
  <c r="AD69" i="1"/>
  <c r="AD70" i="1" s="1"/>
  <c r="Y69" i="1"/>
  <c r="Y70" i="1" s="1"/>
  <c r="Z15" i="1"/>
  <c r="Z16" i="1" s="1"/>
  <c r="J85" i="1"/>
  <c r="H169" i="1"/>
  <c r="H196" i="1" s="1"/>
  <c r="B162" i="1"/>
  <c r="B189" i="1" s="1"/>
  <c r="C134" i="1"/>
  <c r="X13" i="1"/>
  <c r="X14" i="1" s="1"/>
  <c r="AB69" i="1"/>
  <c r="AB70" i="1" s="1"/>
  <c r="V25" i="1"/>
  <c r="V26" i="1" s="1"/>
  <c r="U61" i="1"/>
  <c r="U62" i="1" s="1"/>
  <c r="Z25" i="1"/>
  <c r="Z26" i="1" s="1"/>
  <c r="W65" i="1"/>
  <c r="W66" i="1" s="1"/>
  <c r="AD65" i="1"/>
  <c r="AD66" i="1" s="1"/>
  <c r="J83" i="1"/>
  <c r="AA15" i="1"/>
  <c r="AA16" i="1" s="1"/>
  <c r="W53" i="1"/>
  <c r="W54" i="1" s="1"/>
  <c r="AD29" i="1"/>
  <c r="AD30" i="1" s="1"/>
  <c r="AC79" i="1"/>
  <c r="AC80" i="1" s="1"/>
  <c r="Y81" i="1"/>
  <c r="Y82" i="1" s="1"/>
  <c r="AA53" i="1"/>
  <c r="AA54" i="1" s="1"/>
  <c r="AA37" i="1"/>
  <c r="AA38" i="1" s="1"/>
  <c r="W33" i="1"/>
  <c r="W34" i="1" s="1"/>
  <c r="AD53" i="1"/>
  <c r="AD54" i="1" s="1"/>
  <c r="AD33" i="1"/>
  <c r="AD34" i="1" s="1"/>
  <c r="Y57" i="1"/>
  <c r="Y58" i="1" s="1"/>
  <c r="Y47" i="1"/>
  <c r="Y48" i="1" s="1"/>
  <c r="AC39" i="1"/>
  <c r="AC40" i="1" s="1"/>
  <c r="AA47" i="1"/>
  <c r="AA48" i="1" s="1"/>
  <c r="F166" i="1"/>
  <c r="F193" i="1" s="1"/>
  <c r="T166" i="1"/>
  <c r="T193" i="1" s="1"/>
  <c r="H167" i="1"/>
  <c r="H194" i="1" s="1"/>
  <c r="R137" i="1"/>
  <c r="AC45" i="1"/>
  <c r="AC46" i="1" s="1"/>
  <c r="AA33" i="1"/>
  <c r="AA34" i="1" s="1"/>
  <c r="AB37" i="1"/>
  <c r="AB38" i="1" s="1"/>
  <c r="AB57" i="1"/>
  <c r="AB58" i="1" s="1"/>
  <c r="Z49" i="1"/>
  <c r="Z50" i="1" s="1"/>
  <c r="AD79" i="1"/>
  <c r="AD80" i="1" s="1"/>
  <c r="M142" i="1"/>
  <c r="AC37" i="1"/>
  <c r="AC38" i="1" s="1"/>
  <c r="X53" i="1"/>
  <c r="X54" i="1" s="1"/>
  <c r="V33" i="1"/>
  <c r="V34" i="1" s="1"/>
  <c r="U29" i="1"/>
  <c r="U30" i="1" s="1"/>
  <c r="U49" i="1"/>
  <c r="U50" i="1" s="1"/>
  <c r="Z37" i="1"/>
  <c r="Z38" i="1" s="1"/>
  <c r="W29" i="1"/>
  <c r="W30" i="1" s="1"/>
  <c r="J139" i="1"/>
  <c r="M137" i="1"/>
  <c r="B139" i="1"/>
  <c r="C137" i="1"/>
  <c r="C136" i="1"/>
  <c r="D136" i="1"/>
  <c r="X33" i="1"/>
  <c r="X34" i="1" s="1"/>
  <c r="X57" i="1"/>
  <c r="X58" i="1" s="1"/>
  <c r="U45" i="1"/>
  <c r="U46" i="1" s="1"/>
  <c r="Z53" i="1"/>
  <c r="Z54" i="1" s="1"/>
  <c r="W47" i="1"/>
  <c r="W48" i="1" s="1"/>
  <c r="Z31" i="1"/>
  <c r="Z32" i="1" s="1"/>
  <c r="I85" i="1"/>
  <c r="B164" i="1"/>
  <c r="B191" i="1" s="1"/>
  <c r="U166" i="1"/>
  <c r="U193" i="1" s="1"/>
  <c r="L142" i="1"/>
  <c r="V166" i="1"/>
  <c r="V193" i="1" s="1"/>
  <c r="M165" i="1"/>
  <c r="M192" i="1" s="1"/>
  <c r="U138" i="1"/>
  <c r="V23" i="1"/>
  <c r="V24" i="1" s="1"/>
  <c r="AC23" i="1"/>
  <c r="AC24" i="1" s="1"/>
  <c r="AA63" i="1"/>
  <c r="AA64" i="1" s="1"/>
  <c r="AB15" i="1"/>
  <c r="AB16" i="1" s="1"/>
  <c r="J163" i="1"/>
  <c r="J190" i="1" s="1"/>
  <c r="D169" i="1"/>
  <c r="D196" i="1" s="1"/>
  <c r="K134" i="1"/>
  <c r="J169" i="1"/>
  <c r="J196" i="1" s="1"/>
  <c r="L163" i="1"/>
  <c r="L190" i="1" s="1"/>
  <c r="L162" i="1"/>
  <c r="L189" i="1" s="1"/>
  <c r="M134" i="1"/>
  <c r="T134" i="1"/>
  <c r="K162" i="1"/>
  <c r="K189" i="1" s="1"/>
  <c r="G135" i="1"/>
  <c r="U141" i="1"/>
  <c r="Q134" i="1"/>
  <c r="M168" i="1"/>
  <c r="M195" i="1" s="1"/>
  <c r="T138" i="1"/>
  <c r="R166" i="1"/>
  <c r="R193" i="1" s="1"/>
  <c r="F138" i="1"/>
  <c r="N166" i="1"/>
  <c r="N193" i="1" s="1"/>
  <c r="G166" i="1"/>
  <c r="G193" i="1" s="1"/>
  <c r="P166" i="1"/>
  <c r="P193" i="1" s="1"/>
  <c r="L166" i="1"/>
  <c r="L193" i="1" s="1"/>
  <c r="O138" i="1"/>
  <c r="C166" i="1"/>
  <c r="C193" i="1" s="1"/>
  <c r="I138" i="1"/>
  <c r="H166" i="1"/>
  <c r="H193" i="1" s="1"/>
  <c r="K138" i="1"/>
  <c r="H84" i="1"/>
  <c r="AB47" i="1"/>
  <c r="AB48" i="1" s="1"/>
  <c r="Z47" i="1"/>
  <c r="Z48" i="1" s="1"/>
  <c r="V47" i="1"/>
  <c r="V48" i="1" s="1"/>
  <c r="Y45" i="1"/>
  <c r="Y46" i="1" s="1"/>
  <c r="AD45" i="1"/>
  <c r="AD46" i="1" s="1"/>
  <c r="D138" i="1"/>
  <c r="Q138" i="1"/>
  <c r="V138" i="1"/>
  <c r="R138" i="1"/>
  <c r="C138" i="1"/>
  <c r="O166" i="1"/>
  <c r="O193" i="1" s="1"/>
  <c r="H85" i="1"/>
  <c r="H83" i="1"/>
  <c r="AD49" i="1"/>
  <c r="AD50" i="1" s="1"/>
  <c r="M167" i="1"/>
  <c r="M194" i="1" s="1"/>
  <c r="F139" i="1"/>
  <c r="R167" i="1"/>
  <c r="R194" i="1" s="1"/>
  <c r="J167" i="1"/>
  <c r="J194" i="1" s="1"/>
  <c r="M139" i="1"/>
  <c r="D167" i="1"/>
  <c r="D194" i="1" s="1"/>
  <c r="E167" i="1"/>
  <c r="E194" i="1" s="1"/>
  <c r="K167" i="1"/>
  <c r="K194" i="1" s="1"/>
  <c r="Q139" i="1"/>
  <c r="G139" i="1"/>
  <c r="I139" i="1"/>
  <c r="E139" i="1"/>
  <c r="S139" i="1"/>
  <c r="S167" i="1"/>
  <c r="S194" i="1" s="1"/>
  <c r="I84" i="1"/>
  <c r="U55" i="1"/>
  <c r="U56" i="1" s="1"/>
  <c r="B167" i="1"/>
  <c r="B194" i="1" s="1"/>
  <c r="L139" i="1"/>
  <c r="Q167" i="1"/>
  <c r="Q194" i="1" s="1"/>
  <c r="N139" i="1"/>
  <c r="N167" i="1"/>
  <c r="N194" i="1" s="1"/>
  <c r="T139" i="1"/>
  <c r="C139" i="1"/>
  <c r="C167" i="1"/>
  <c r="C194" i="1" s="1"/>
  <c r="AC55" i="1"/>
  <c r="AC56" i="1" s="1"/>
  <c r="X55" i="1"/>
  <c r="X56" i="1" s="1"/>
  <c r="V55" i="1"/>
  <c r="V56" i="1" s="1"/>
  <c r="W55" i="1"/>
  <c r="W56" i="1" s="1"/>
  <c r="Y55" i="1"/>
  <c r="Y56" i="1" s="1"/>
  <c r="X77" i="1"/>
  <c r="X78" i="1" s="1"/>
  <c r="AB49" i="1"/>
  <c r="AB50" i="1" s="1"/>
  <c r="V53" i="1"/>
  <c r="V54" i="1" s="1"/>
  <c r="V29" i="1"/>
  <c r="V30" i="1" s="1"/>
  <c r="U77" i="1"/>
  <c r="U78" i="1" s="1"/>
  <c r="Z45" i="1"/>
  <c r="Z46" i="1" s="1"/>
  <c r="Y37" i="1"/>
  <c r="Y38" i="1" s="1"/>
  <c r="AC31" i="1"/>
  <c r="AC32" i="1" s="1"/>
  <c r="U31" i="1"/>
  <c r="U32" i="1" s="1"/>
  <c r="L85" i="1"/>
  <c r="I170" i="1"/>
  <c r="I197" i="1" s="1"/>
  <c r="F170" i="1"/>
  <c r="F197" i="1" s="1"/>
  <c r="E165" i="1"/>
  <c r="E192" i="1" s="1"/>
  <c r="E137" i="1"/>
  <c r="F167" i="1"/>
  <c r="F194" i="1" s="1"/>
  <c r="V167" i="1"/>
  <c r="V194" i="1" s="1"/>
  <c r="Q142" i="1"/>
  <c r="N138" i="1"/>
  <c r="V137" i="1"/>
  <c r="G138" i="1"/>
  <c r="N170" i="1"/>
  <c r="N197" i="1" s="1"/>
  <c r="AC49" i="1"/>
  <c r="AC50" i="1" s="1"/>
  <c r="AA41" i="1"/>
  <c r="AA42" i="1" s="1"/>
  <c r="AB45" i="1"/>
  <c r="AB46" i="1" s="1"/>
  <c r="V57" i="1"/>
  <c r="V58" i="1" s="1"/>
  <c r="V81" i="1"/>
  <c r="V82" i="1" s="1"/>
  <c r="U33" i="1"/>
  <c r="U34" i="1" s="1"/>
  <c r="Z29" i="1"/>
  <c r="Z30" i="1" s="1"/>
  <c r="Z81" i="1"/>
  <c r="Z82" i="1" s="1"/>
  <c r="W57" i="1"/>
  <c r="W58" i="1" s="1"/>
  <c r="AD81" i="1"/>
  <c r="AD82" i="1" s="1"/>
  <c r="Y29" i="1"/>
  <c r="Y30" i="1" s="1"/>
  <c r="V39" i="1"/>
  <c r="V40" i="1" s="1"/>
  <c r="G84" i="1"/>
  <c r="L167" i="1"/>
  <c r="L194" i="1" s="1"/>
  <c r="C170" i="1"/>
  <c r="C197" i="1" s="1"/>
  <c r="S138" i="1"/>
  <c r="B138" i="1"/>
  <c r="P137" i="1"/>
  <c r="L137" i="1"/>
  <c r="G164" i="1"/>
  <c r="G191" i="1" s="1"/>
  <c r="T167" i="1"/>
  <c r="T194" i="1" s="1"/>
  <c r="I166" i="1"/>
  <c r="I193" i="1" s="1"/>
  <c r="C165" i="1"/>
  <c r="C192" i="1" s="1"/>
  <c r="P167" i="1"/>
  <c r="P194" i="1" s="1"/>
  <c r="R142" i="1"/>
  <c r="O142" i="1"/>
  <c r="Q164" i="1"/>
  <c r="Q191" i="1" s="1"/>
  <c r="V139" i="1"/>
  <c r="K166" i="1"/>
  <c r="K193" i="1" s="1"/>
  <c r="D170" i="1"/>
  <c r="D197" i="1" s="1"/>
  <c r="N164" i="1"/>
  <c r="N191" i="1" s="1"/>
  <c r="M136" i="1"/>
  <c r="E138" i="1"/>
  <c r="L136" i="1"/>
  <c r="C164" i="1"/>
  <c r="C191" i="1" s="1"/>
  <c r="S136" i="1"/>
  <c r="L164" i="1"/>
  <c r="L191" i="1" s="1"/>
  <c r="P136" i="1"/>
  <c r="F164" i="1"/>
  <c r="F191" i="1" s="1"/>
  <c r="I164" i="1"/>
  <c r="I191" i="1" s="1"/>
  <c r="P164" i="1"/>
  <c r="P191" i="1" s="1"/>
  <c r="J164" i="1"/>
  <c r="J191" i="1" s="1"/>
  <c r="S164" i="1"/>
  <c r="S191" i="1" s="1"/>
  <c r="U164" i="1"/>
  <c r="U191" i="1" s="1"/>
  <c r="B136" i="1"/>
  <c r="K136" i="1"/>
  <c r="G136" i="1"/>
  <c r="H164" i="1"/>
  <c r="H191" i="1" s="1"/>
  <c r="F85" i="1"/>
  <c r="W31" i="1"/>
  <c r="W32" i="1" s="1"/>
  <c r="Y33" i="1"/>
  <c r="Y34" i="1" s="1"/>
  <c r="T136" i="1"/>
  <c r="F136" i="1"/>
  <c r="K164" i="1"/>
  <c r="K191" i="1" s="1"/>
  <c r="R136" i="1"/>
  <c r="J136" i="1"/>
  <c r="V164" i="1"/>
  <c r="V191" i="1" s="1"/>
  <c r="F84" i="1"/>
  <c r="AB31" i="1"/>
  <c r="AB32" i="1" s="1"/>
  <c r="AA31" i="1"/>
  <c r="AA32" i="1" s="1"/>
  <c r="X31" i="1"/>
  <c r="X32" i="1" s="1"/>
  <c r="AD31" i="1"/>
  <c r="AD32" i="1" s="1"/>
  <c r="V31" i="1"/>
  <c r="V32" i="1" s="1"/>
  <c r="F83" i="1"/>
  <c r="G142" i="1"/>
  <c r="O170" i="1"/>
  <c r="O197" i="1" s="1"/>
  <c r="C142" i="1"/>
  <c r="D142" i="1"/>
  <c r="Q170" i="1"/>
  <c r="Q197" i="1" s="1"/>
  <c r="G170" i="1"/>
  <c r="G197" i="1" s="1"/>
  <c r="E142" i="1"/>
  <c r="F142" i="1"/>
  <c r="T142" i="1"/>
  <c r="K142" i="1"/>
  <c r="K170" i="1"/>
  <c r="K197" i="1" s="1"/>
  <c r="T170" i="1"/>
  <c r="T197" i="1" s="1"/>
  <c r="N142" i="1"/>
  <c r="U142" i="1"/>
  <c r="J142" i="1"/>
  <c r="L83" i="1"/>
  <c r="S142" i="1"/>
  <c r="I142" i="1"/>
  <c r="L170" i="1"/>
  <c r="L197" i="1" s="1"/>
  <c r="P142" i="1"/>
  <c r="B170" i="1"/>
  <c r="B197" i="1" s="1"/>
  <c r="S170" i="1"/>
  <c r="S197" i="1" s="1"/>
  <c r="U79" i="1"/>
  <c r="U80" i="1" s="1"/>
  <c r="Z79" i="1"/>
  <c r="Z80" i="1" s="1"/>
  <c r="D165" i="1"/>
  <c r="D192" i="1" s="1"/>
  <c r="K165" i="1"/>
  <c r="K192" i="1" s="1"/>
  <c r="G165" i="1"/>
  <c r="G192" i="1" s="1"/>
  <c r="Q165" i="1"/>
  <c r="Q192" i="1" s="1"/>
  <c r="S137" i="1"/>
  <c r="K137" i="1"/>
  <c r="T137" i="1"/>
  <c r="U137" i="1"/>
  <c r="F165" i="1"/>
  <c r="F192" i="1" s="1"/>
  <c r="O165" i="1"/>
  <c r="O192" i="1" s="1"/>
  <c r="B137" i="1"/>
  <c r="AB39" i="1"/>
  <c r="AB40" i="1" s="1"/>
  <c r="X39" i="1"/>
  <c r="X40" i="1" s="1"/>
  <c r="AD39" i="1"/>
  <c r="AD40" i="1" s="1"/>
  <c r="Y39" i="1"/>
  <c r="Y40" i="1" s="1"/>
  <c r="G83" i="1"/>
  <c r="Y41" i="1"/>
  <c r="Y42" i="1" s="1"/>
  <c r="T165" i="1"/>
  <c r="T192" i="1" s="1"/>
  <c r="F137" i="1"/>
  <c r="G137" i="1"/>
  <c r="B165" i="1"/>
  <c r="B192" i="1" s="1"/>
  <c r="S165" i="1"/>
  <c r="S192" i="1" s="1"/>
  <c r="N165" i="1"/>
  <c r="N192" i="1" s="1"/>
  <c r="V165" i="1"/>
  <c r="V192" i="1" s="1"/>
  <c r="H137" i="1"/>
  <c r="I137" i="1"/>
  <c r="U165" i="1"/>
  <c r="U192" i="1" s="1"/>
  <c r="L165" i="1"/>
  <c r="L192" i="1" s="1"/>
  <c r="U39" i="1"/>
  <c r="U40" i="1" s="1"/>
  <c r="AC53" i="1"/>
  <c r="AC54" i="1" s="1"/>
  <c r="AC41" i="1"/>
  <c r="AC42" i="1" s="1"/>
  <c r="AC33" i="1"/>
  <c r="AC34" i="1" s="1"/>
  <c r="X29" i="1"/>
  <c r="X30" i="1" s="1"/>
  <c r="AA49" i="1"/>
  <c r="AA50" i="1" s="1"/>
  <c r="AB81" i="1"/>
  <c r="AB82" i="1" s="1"/>
  <c r="AB53" i="1"/>
  <c r="AB54" i="1" s="1"/>
  <c r="V49" i="1"/>
  <c r="V50" i="1" s="1"/>
  <c r="U37" i="1"/>
  <c r="U38" i="1" s="1"/>
  <c r="U81" i="1"/>
  <c r="U82" i="1" s="1"/>
  <c r="Z41" i="1"/>
  <c r="Z42" i="1" s="1"/>
  <c r="W37" i="1"/>
  <c r="W38" i="1" s="1"/>
  <c r="W49" i="1"/>
  <c r="W50" i="1" s="1"/>
  <c r="W41" i="1"/>
  <c r="W42" i="1" s="1"/>
  <c r="AD37" i="1"/>
  <c r="AD38" i="1" s="1"/>
  <c r="Y53" i="1"/>
  <c r="Y54" i="1" s="1"/>
  <c r="Y31" i="1"/>
  <c r="Y32" i="1" s="1"/>
  <c r="V79" i="1"/>
  <c r="V80" i="1" s="1"/>
  <c r="AD47" i="1"/>
  <c r="AD48" i="1" s="1"/>
  <c r="X79" i="1"/>
  <c r="X80" i="1" s="1"/>
  <c r="AC47" i="1"/>
  <c r="AC48" i="1" s="1"/>
  <c r="AA39" i="1"/>
  <c r="AA40" i="1" s="1"/>
  <c r="G85" i="1"/>
  <c r="T164" i="1"/>
  <c r="T191" i="1" s="1"/>
  <c r="P139" i="1"/>
  <c r="O137" i="1"/>
  <c r="J165" i="1"/>
  <c r="J192" i="1" s="1"/>
  <c r="D139" i="1"/>
  <c r="M170" i="1"/>
  <c r="M197" i="1" s="1"/>
  <c r="R165" i="1"/>
  <c r="R192" i="1" s="1"/>
  <c r="I165" i="1"/>
  <c r="I192" i="1" s="1"/>
  <c r="U167" i="1"/>
  <c r="U194" i="1" s="1"/>
  <c r="V142" i="1"/>
  <c r="H165" i="1"/>
  <c r="H192" i="1" s="1"/>
  <c r="Q136" i="1"/>
  <c r="P138" i="1"/>
  <c r="AC77" i="1"/>
  <c r="AC78" i="1" s="1"/>
  <c r="AC57" i="1"/>
  <c r="AC58" i="1" s="1"/>
  <c r="X81" i="1"/>
  <c r="X82" i="1" s="1"/>
  <c r="X45" i="1"/>
  <c r="X46" i="1" s="1"/>
  <c r="AA45" i="1"/>
  <c r="AA46" i="1" s="1"/>
  <c r="AB29" i="1"/>
  <c r="AB30" i="1" s="1"/>
  <c r="V41" i="1"/>
  <c r="V42" i="1" s="1"/>
  <c r="V45" i="1"/>
  <c r="V46" i="1" s="1"/>
  <c r="U57" i="1"/>
  <c r="U58" i="1" s="1"/>
  <c r="U41" i="1"/>
  <c r="U42" i="1" s="1"/>
  <c r="Z77" i="1"/>
  <c r="Z78" i="1" s="1"/>
  <c r="W45" i="1"/>
  <c r="W46" i="1" s="1"/>
  <c r="AD41" i="1"/>
  <c r="AD42" i="1" s="1"/>
  <c r="W39" i="1"/>
  <c r="W40" i="1" s="1"/>
  <c r="X47" i="1"/>
  <c r="X48" i="1" s="1"/>
  <c r="Z55" i="1"/>
  <c r="Z56" i="1" s="1"/>
  <c r="AB79" i="1"/>
  <c r="AB80" i="1" s="1"/>
  <c r="L84" i="1"/>
  <c r="AC29" i="1"/>
  <c r="AC30" i="1" s="1"/>
  <c r="AC81" i="1"/>
  <c r="AC82" i="1" s="1"/>
  <c r="X37" i="1"/>
  <c r="X38" i="1" s="1"/>
  <c r="X49" i="1"/>
  <c r="X50" i="1" s="1"/>
  <c r="X41" i="1"/>
  <c r="X42" i="1" s="1"/>
  <c r="AA29" i="1"/>
  <c r="AA30" i="1" s="1"/>
  <c r="AA77" i="1"/>
  <c r="AA78" i="1" s="1"/>
  <c r="AA81" i="1"/>
  <c r="AA82" i="1" s="1"/>
  <c r="AA57" i="1"/>
  <c r="AA58" i="1" s="1"/>
  <c r="AB33" i="1"/>
  <c r="AB34" i="1" s="1"/>
  <c r="AB77" i="1"/>
  <c r="AB78" i="1" s="1"/>
  <c r="AB41" i="1"/>
  <c r="AB42" i="1" s="1"/>
  <c r="V37" i="1"/>
  <c r="V38" i="1" s="1"/>
  <c r="V77" i="1"/>
  <c r="V78" i="1" s="1"/>
  <c r="U53" i="1"/>
  <c r="U54" i="1" s="1"/>
  <c r="Z57" i="1"/>
  <c r="Z58" i="1" s="1"/>
  <c r="Z33" i="1"/>
  <c r="Z34" i="1" s="1"/>
  <c r="W77" i="1"/>
  <c r="W78" i="1" s="1"/>
  <c r="W81" i="1"/>
  <c r="W82" i="1" s="1"/>
  <c r="AD57" i="1"/>
  <c r="AD58" i="1" s="1"/>
  <c r="AD77" i="1"/>
  <c r="AD78" i="1" s="1"/>
  <c r="Y77" i="1"/>
  <c r="Y78" i="1" s="1"/>
  <c r="Y49" i="1"/>
  <c r="Y50" i="1" s="1"/>
  <c r="Y79" i="1"/>
  <c r="Y80" i="1" s="1"/>
  <c r="W79" i="1"/>
  <c r="W80" i="1" s="1"/>
  <c r="AD55" i="1"/>
  <c r="AD56" i="1" s="1"/>
  <c r="Z39" i="1"/>
  <c r="Z40" i="1" s="1"/>
  <c r="AA79" i="1"/>
  <c r="AA80" i="1" s="1"/>
  <c r="AB55" i="1"/>
  <c r="AB56" i="1" s="1"/>
  <c r="U47" i="1"/>
  <c r="U48" i="1" s="1"/>
  <c r="I167" i="1"/>
  <c r="I194" i="1" s="1"/>
  <c r="H136" i="1"/>
  <c r="E166" i="1"/>
  <c r="E193" i="1" s="1"/>
  <c r="N137" i="1"/>
  <c r="Q137" i="1"/>
  <c r="D137" i="1"/>
  <c r="U139" i="1"/>
  <c r="G167" i="1"/>
  <c r="G194" i="1" s="1"/>
  <c r="S166" i="1"/>
  <c r="S193" i="1" s="1"/>
  <c r="K139" i="1"/>
  <c r="P170" i="1"/>
  <c r="P197" i="1" s="1"/>
  <c r="M166" i="1"/>
  <c r="M193" i="1" s="1"/>
  <c r="P165" i="1"/>
  <c r="P192" i="1" s="1"/>
  <c r="R170" i="1"/>
  <c r="R197" i="1" s="1"/>
  <c r="D164" i="1"/>
  <c r="D191" i="1" s="1"/>
  <c r="I136" i="1"/>
  <c r="E136" i="1"/>
  <c r="M138" i="1"/>
  <c r="V224" i="1"/>
  <c r="I226" i="1"/>
  <c r="L226" i="1"/>
  <c r="J226" i="1"/>
  <c r="S226" i="1"/>
  <c r="C226" i="1"/>
  <c r="Q226" i="1"/>
  <c r="T226" i="1"/>
  <c r="D226" i="1"/>
  <c r="K226" i="1"/>
  <c r="N226" i="1"/>
  <c r="U226" i="1"/>
  <c r="H226" i="1"/>
  <c r="M226" i="1"/>
  <c r="R226" i="1"/>
  <c r="O226" i="1"/>
  <c r="V226" i="1"/>
  <c r="P226" i="1"/>
  <c r="G226" i="1"/>
  <c r="F226" i="1"/>
  <c r="E226" i="1"/>
  <c r="B226" i="1"/>
  <c r="A314" i="1"/>
  <c r="A232" i="1"/>
  <c r="A287" i="1"/>
  <c r="A259" i="1"/>
  <c r="A296" i="1"/>
  <c r="A269" i="1"/>
  <c r="A241" i="1"/>
  <c r="A214" i="1"/>
  <c r="V249" i="1"/>
  <c r="O249" i="1"/>
  <c r="C249" i="1"/>
  <c r="S277" i="1"/>
  <c r="P249" i="1"/>
  <c r="V277" i="1"/>
  <c r="F277" i="1"/>
  <c r="M277" i="1"/>
  <c r="V304" i="1"/>
  <c r="L277" i="1"/>
  <c r="U304" i="1"/>
  <c r="E304" i="1"/>
  <c r="H304" i="1"/>
  <c r="K304" i="1"/>
  <c r="R248" i="1"/>
  <c r="P303" i="1"/>
  <c r="K248" i="1"/>
  <c r="O248" i="1"/>
  <c r="C276" i="1"/>
  <c r="I248" i="1"/>
  <c r="T248" i="1"/>
  <c r="D248" i="1"/>
  <c r="J276" i="1"/>
  <c r="F303" i="1"/>
  <c r="I276" i="1"/>
  <c r="T276" i="1"/>
  <c r="D276" i="1"/>
  <c r="U303" i="1"/>
  <c r="E303" i="1"/>
  <c r="K303" i="1"/>
  <c r="O272" i="1"/>
  <c r="I272" i="1"/>
  <c r="D272" i="1"/>
  <c r="K244" i="1"/>
  <c r="H272" i="1"/>
  <c r="U244" i="1"/>
  <c r="Q272" i="1"/>
  <c r="I244" i="1"/>
  <c r="K272" i="1"/>
  <c r="P244" i="1"/>
  <c r="V272" i="1"/>
  <c r="F272" i="1"/>
  <c r="T299" i="1"/>
  <c r="J299" i="1"/>
  <c r="M299" i="1"/>
  <c r="O299" i="1"/>
  <c r="Q230" i="1"/>
  <c r="G230" i="1"/>
  <c r="T230" i="1"/>
  <c r="J230" i="1"/>
  <c r="I230" i="1"/>
  <c r="O230" i="1"/>
  <c r="D230" i="1"/>
  <c r="F230" i="1"/>
  <c r="P230" i="1"/>
  <c r="V230" i="1"/>
  <c r="M230" i="1"/>
  <c r="S230" i="1"/>
  <c r="L230" i="1"/>
  <c r="E230" i="1"/>
  <c r="K230" i="1"/>
  <c r="R230" i="1"/>
  <c r="N230" i="1"/>
  <c r="C230" i="1"/>
  <c r="U230" i="1"/>
  <c r="H230" i="1"/>
  <c r="B230" i="1"/>
  <c r="C296" i="1"/>
  <c r="S296" i="1"/>
  <c r="Q296" i="1"/>
  <c r="V296" i="1"/>
  <c r="J296" i="1"/>
  <c r="N269" i="1"/>
  <c r="H241" i="1"/>
  <c r="B241" i="1"/>
  <c r="O269" i="1"/>
  <c r="R241" i="1"/>
  <c r="E269" i="1"/>
  <c r="B269" i="1"/>
  <c r="S241" i="1"/>
  <c r="Q269" i="1"/>
  <c r="U241" i="1"/>
  <c r="K241" i="1"/>
  <c r="Q241" i="1"/>
  <c r="K296" i="1"/>
  <c r="I296" i="1"/>
  <c r="F296" i="1"/>
  <c r="P296" i="1"/>
  <c r="F269" i="1"/>
  <c r="V269" i="1"/>
  <c r="P241" i="1"/>
  <c r="D269" i="1"/>
  <c r="G241" i="1"/>
  <c r="P269" i="1"/>
  <c r="I241" i="1"/>
  <c r="G269" i="1"/>
  <c r="J241" i="1"/>
  <c r="D296" i="1"/>
  <c r="S269" i="1"/>
  <c r="F241" i="1"/>
  <c r="G296" i="1"/>
  <c r="U296" i="1"/>
  <c r="R296" i="1"/>
  <c r="L241" i="1"/>
  <c r="T269" i="1"/>
  <c r="C241" i="1"/>
  <c r="C269" i="1"/>
  <c r="O296" i="1"/>
  <c r="N296" i="1"/>
  <c r="J269" i="1"/>
  <c r="T241" i="1"/>
  <c r="M241" i="1"/>
  <c r="T296" i="1"/>
  <c r="N241" i="1"/>
  <c r="L269" i="1"/>
  <c r="M269" i="1"/>
  <c r="E296" i="1"/>
  <c r="H296" i="1"/>
  <c r="R269" i="1"/>
  <c r="L296" i="1"/>
  <c r="K269" i="1"/>
  <c r="E241" i="1"/>
  <c r="M296" i="1"/>
  <c r="B296" i="1"/>
  <c r="D241" i="1"/>
  <c r="I269" i="1"/>
  <c r="U269" i="1"/>
  <c r="O241" i="1"/>
  <c r="H269" i="1"/>
  <c r="V241" i="1"/>
  <c r="C298" i="1"/>
  <c r="S298" i="1"/>
  <c r="Q298" i="1"/>
  <c r="V298" i="1"/>
  <c r="J298" i="1"/>
  <c r="N271" i="1"/>
  <c r="D243" i="1"/>
  <c r="T243" i="1"/>
  <c r="Q271" i="1"/>
  <c r="U243" i="1"/>
  <c r="M271" i="1"/>
  <c r="Q243" i="1"/>
  <c r="D298" i="1"/>
  <c r="T271" i="1"/>
  <c r="P271" i="1"/>
  <c r="L298" i="1"/>
  <c r="G298" i="1"/>
  <c r="E298" i="1"/>
  <c r="U298" i="1"/>
  <c r="B298" i="1"/>
  <c r="R298" i="1"/>
  <c r="R271" i="1"/>
  <c r="H243" i="1"/>
  <c r="T298" i="1"/>
  <c r="E243" i="1"/>
  <c r="S271" i="1"/>
  <c r="V243" i="1"/>
  <c r="D271" i="1"/>
  <c r="G243" i="1"/>
  <c r="K271" i="1"/>
  <c r="S243" i="1"/>
  <c r="C243" i="1"/>
  <c r="K298" i="1"/>
  <c r="I298" i="1"/>
  <c r="F298" i="1"/>
  <c r="H298" i="1"/>
  <c r="F271" i="1"/>
  <c r="V271" i="1"/>
  <c r="L243" i="1"/>
  <c r="G271" i="1"/>
  <c r="J243" i="1"/>
  <c r="C271" i="1"/>
  <c r="F243" i="1"/>
  <c r="B243" i="1"/>
  <c r="I271" i="1"/>
  <c r="M243" i="1"/>
  <c r="E271" i="1"/>
  <c r="N243" i="1"/>
  <c r="P298" i="1"/>
  <c r="L271" i="1"/>
  <c r="K243" i="1"/>
  <c r="R243" i="1"/>
  <c r="O298" i="1"/>
  <c r="J271" i="1"/>
  <c r="O243" i="1"/>
  <c r="U271" i="1"/>
  <c r="M298" i="1"/>
  <c r="B271" i="1"/>
  <c r="I243" i="1"/>
  <c r="N298" i="1"/>
  <c r="P243" i="1"/>
  <c r="H271" i="1"/>
  <c r="O271" i="1"/>
  <c r="C297" i="1"/>
  <c r="S297" i="1"/>
  <c r="M297" i="1"/>
  <c r="R297" i="1"/>
  <c r="F297" i="1"/>
  <c r="J270" i="1"/>
  <c r="D242" i="1"/>
  <c r="T242" i="1"/>
  <c r="S270" i="1"/>
  <c r="Q242" i="1"/>
  <c r="D270" i="1"/>
  <c r="G242" i="1"/>
  <c r="P297" i="1"/>
  <c r="U270" i="1"/>
  <c r="S242" i="1"/>
  <c r="J242" i="1"/>
  <c r="K297" i="1"/>
  <c r="E297" i="1"/>
  <c r="U297" i="1"/>
  <c r="L297" i="1"/>
  <c r="V297" i="1"/>
  <c r="R270" i="1"/>
  <c r="L242" i="1"/>
  <c r="H270" i="1"/>
  <c r="F242" i="1"/>
  <c r="O270" i="1"/>
  <c r="R242" i="1"/>
  <c r="K270" i="1"/>
  <c r="I242" i="1"/>
  <c r="L270" i="1"/>
  <c r="U242" i="1"/>
  <c r="G297" i="1"/>
  <c r="Q297" i="1"/>
  <c r="N297" i="1"/>
  <c r="H242" i="1"/>
  <c r="B270" i="1"/>
  <c r="M242" i="1"/>
  <c r="E270" i="1"/>
  <c r="B242" i="1"/>
  <c r="E242" i="1"/>
  <c r="O297" i="1"/>
  <c r="J297" i="1"/>
  <c r="F270" i="1"/>
  <c r="P242" i="1"/>
  <c r="K242" i="1"/>
  <c r="H297" i="1"/>
  <c r="P270" i="1"/>
  <c r="O242" i="1"/>
  <c r="B297" i="1"/>
  <c r="D297" i="1"/>
  <c r="N270" i="1"/>
  <c r="C270" i="1"/>
  <c r="V242" i="1"/>
  <c r="I270" i="1"/>
  <c r="C242" i="1"/>
  <c r="Q270" i="1"/>
  <c r="I297" i="1"/>
  <c r="T297" i="1"/>
  <c r="V270" i="1"/>
  <c r="M270" i="1"/>
  <c r="T270" i="1"/>
  <c r="N242" i="1"/>
  <c r="G270" i="1"/>
  <c r="B277" i="1"/>
  <c r="F249" i="1"/>
  <c r="O277" i="1"/>
  <c r="J249" i="1"/>
  <c r="S249" i="1"/>
  <c r="G277" i="1"/>
  <c r="R249" i="1"/>
  <c r="C277" i="1"/>
  <c r="L249" i="1"/>
  <c r="R277" i="1"/>
  <c r="J304" i="1"/>
  <c r="I277" i="1"/>
  <c r="F304" i="1"/>
  <c r="H277" i="1"/>
  <c r="Q304" i="1"/>
  <c r="T304" i="1"/>
  <c r="D304" i="1"/>
  <c r="G304" i="1"/>
  <c r="G248" i="1"/>
  <c r="F248" i="1"/>
  <c r="J248" i="1"/>
  <c r="C248" i="1"/>
  <c r="P248" i="1"/>
  <c r="V276" i="1"/>
  <c r="F276" i="1"/>
  <c r="U276" i="1"/>
  <c r="E276" i="1"/>
  <c r="P276" i="1"/>
  <c r="R303" i="1"/>
  <c r="Q303" i="1"/>
  <c r="D303" i="1"/>
  <c r="G303" i="1"/>
  <c r="T272" i="1"/>
  <c r="F244" i="1"/>
  <c r="C272" i="1"/>
  <c r="O244" i="1"/>
  <c r="L272" i="1"/>
  <c r="B244" i="1"/>
  <c r="C244" i="1"/>
  <c r="E272" i="1"/>
  <c r="L244" i="1"/>
  <c r="R272" i="1"/>
  <c r="V299" i="1"/>
  <c r="L299" i="1"/>
  <c r="B299" i="1"/>
  <c r="I299" i="1"/>
  <c r="K299" i="1"/>
  <c r="K232" i="1"/>
  <c r="M232" i="1"/>
  <c r="B232" i="1"/>
  <c r="V232" i="1"/>
  <c r="G232" i="1"/>
  <c r="I232" i="1"/>
  <c r="P232" i="1"/>
  <c r="N232" i="1"/>
  <c r="S232" i="1"/>
  <c r="C232" i="1"/>
  <c r="U232" i="1"/>
  <c r="E232" i="1"/>
  <c r="R232" i="1"/>
  <c r="H232" i="1"/>
  <c r="F232" i="1"/>
  <c r="T232" i="1"/>
  <c r="O232" i="1"/>
  <c r="J232" i="1"/>
  <c r="L232" i="1"/>
  <c r="D232" i="1"/>
  <c r="Q232" i="1"/>
  <c r="J233" i="1"/>
  <c r="H233" i="1"/>
  <c r="U233" i="1"/>
  <c r="K233" i="1"/>
  <c r="R233" i="1"/>
  <c r="B233" i="1"/>
  <c r="P233" i="1"/>
  <c r="E233" i="1"/>
  <c r="Q233" i="1"/>
  <c r="O233" i="1"/>
  <c r="F233" i="1"/>
  <c r="D233" i="1"/>
  <c r="C233" i="1"/>
  <c r="G233" i="1"/>
  <c r="N233" i="1"/>
  <c r="S233" i="1"/>
  <c r="V233" i="1"/>
  <c r="T233" i="1"/>
  <c r="M233" i="1"/>
  <c r="L233" i="1"/>
  <c r="I233" i="1"/>
  <c r="U227" i="1"/>
  <c r="D227" i="1"/>
  <c r="G227" i="1"/>
  <c r="E227" i="1"/>
  <c r="N227" i="1"/>
  <c r="T227" i="1"/>
  <c r="L227" i="1"/>
  <c r="O227" i="1"/>
  <c r="V227" i="1"/>
  <c r="F227" i="1"/>
  <c r="Q227" i="1"/>
  <c r="S227" i="1"/>
  <c r="J227" i="1"/>
  <c r="K227" i="1"/>
  <c r="B227" i="1"/>
  <c r="P227" i="1"/>
  <c r="C227" i="1"/>
  <c r="H227" i="1"/>
  <c r="M227" i="1"/>
  <c r="R227" i="1"/>
  <c r="I227" i="1"/>
  <c r="E249" i="1"/>
  <c r="N249" i="1"/>
  <c r="N304" i="1"/>
  <c r="M249" i="1"/>
  <c r="B249" i="1"/>
  <c r="H249" i="1"/>
  <c r="N277" i="1"/>
  <c r="U277" i="1"/>
  <c r="E277" i="1"/>
  <c r="T277" i="1"/>
  <c r="D277" i="1"/>
  <c r="M304" i="1"/>
  <c r="P304" i="1"/>
  <c r="S304" i="1"/>
  <c r="C304" i="1"/>
  <c r="M248" i="1"/>
  <c r="K276" i="1"/>
  <c r="V248" i="1"/>
  <c r="G276" i="1"/>
  <c r="B248" i="1"/>
  <c r="E248" i="1"/>
  <c r="S248" i="1"/>
  <c r="B276" i="1"/>
  <c r="L248" i="1"/>
  <c r="R276" i="1"/>
  <c r="V303" i="1"/>
  <c r="Q276" i="1"/>
  <c r="T303" i="1"/>
  <c r="L276" i="1"/>
  <c r="J303" i="1"/>
  <c r="M303" i="1"/>
  <c r="S303" i="1"/>
  <c r="C303" i="1"/>
  <c r="G244" i="1"/>
  <c r="V244" i="1"/>
  <c r="S272" i="1"/>
  <c r="J244" i="1"/>
  <c r="G272" i="1"/>
  <c r="S244" i="1"/>
  <c r="U272" i="1"/>
  <c r="H299" i="1"/>
  <c r="H244" i="1"/>
  <c r="N272" i="1"/>
  <c r="N299" i="1"/>
  <c r="D299" i="1"/>
  <c r="U299" i="1"/>
  <c r="E299" i="1"/>
  <c r="G299" i="1"/>
  <c r="V229" i="1"/>
  <c r="F229" i="1"/>
  <c r="P229" i="1"/>
  <c r="O229" i="1"/>
  <c r="M229" i="1"/>
  <c r="N229" i="1"/>
  <c r="H229" i="1"/>
  <c r="Q229" i="1"/>
  <c r="K229" i="1"/>
  <c r="S229" i="1"/>
  <c r="B229" i="1"/>
  <c r="L229" i="1"/>
  <c r="G229" i="1"/>
  <c r="E229" i="1"/>
  <c r="D229" i="1"/>
  <c r="J229" i="1"/>
  <c r="I229" i="1"/>
  <c r="C229" i="1"/>
  <c r="R229" i="1"/>
  <c r="T229" i="1"/>
  <c r="U229" i="1"/>
  <c r="T231" i="1"/>
  <c r="D231" i="1"/>
  <c r="R231" i="1"/>
  <c r="B231" i="1"/>
  <c r="G231" i="1"/>
  <c r="L231" i="1"/>
  <c r="J231" i="1"/>
  <c r="M231" i="1"/>
  <c r="K231" i="1"/>
  <c r="Q231" i="1"/>
  <c r="V231" i="1"/>
  <c r="O231" i="1"/>
  <c r="I231" i="1"/>
  <c r="P231" i="1"/>
  <c r="N231" i="1"/>
  <c r="U231" i="1"/>
  <c r="S231" i="1"/>
  <c r="H231" i="1"/>
  <c r="F231" i="1"/>
  <c r="E231" i="1"/>
  <c r="C231" i="1"/>
  <c r="O228" i="1"/>
  <c r="I228" i="1"/>
  <c r="F228" i="1"/>
  <c r="P228" i="1"/>
  <c r="B228" i="1"/>
  <c r="K228" i="1"/>
  <c r="U228" i="1"/>
  <c r="E228" i="1"/>
  <c r="T228" i="1"/>
  <c r="G228" i="1"/>
  <c r="Q228" i="1"/>
  <c r="V228" i="1"/>
  <c r="L228" i="1"/>
  <c r="R228" i="1"/>
  <c r="M228" i="1"/>
  <c r="S228" i="1"/>
  <c r="J228" i="1"/>
  <c r="C228" i="1"/>
  <c r="N228" i="1"/>
  <c r="H228" i="1"/>
  <c r="D228" i="1"/>
  <c r="J225" i="1"/>
  <c r="Q225" i="1"/>
  <c r="O225" i="1"/>
  <c r="L225" i="1"/>
  <c r="R225" i="1"/>
  <c r="B225" i="1"/>
  <c r="I225" i="1"/>
  <c r="T225" i="1"/>
  <c r="D225" i="1"/>
  <c r="K225" i="1"/>
  <c r="F225" i="1"/>
  <c r="G225" i="1"/>
  <c r="H225" i="1"/>
  <c r="U225" i="1"/>
  <c r="N225" i="1"/>
  <c r="P225" i="1"/>
  <c r="V225" i="1"/>
  <c r="M225" i="1"/>
  <c r="S225" i="1"/>
  <c r="E225" i="1"/>
  <c r="C225" i="1"/>
  <c r="A305" i="1"/>
  <c r="A278" i="1"/>
  <c r="A250" i="1"/>
  <c r="A223" i="1"/>
  <c r="A614" i="1" s="1"/>
  <c r="C301" i="1"/>
  <c r="S301" i="1"/>
  <c r="M301" i="1"/>
  <c r="R301" i="1"/>
  <c r="P274" i="1"/>
  <c r="T301" i="1"/>
  <c r="Q274" i="1"/>
  <c r="V301" i="1"/>
  <c r="R274" i="1"/>
  <c r="L246" i="1"/>
  <c r="G274" i="1"/>
  <c r="V246" i="1"/>
  <c r="G246" i="1"/>
  <c r="O274" i="1"/>
  <c r="S246" i="1"/>
  <c r="O246" i="1"/>
  <c r="K301" i="1"/>
  <c r="E301" i="1"/>
  <c r="U301" i="1"/>
  <c r="H274" i="1"/>
  <c r="D301" i="1"/>
  <c r="I274" i="1"/>
  <c r="F301" i="1"/>
  <c r="J274" i="1"/>
  <c r="D246" i="1"/>
  <c r="T246" i="1"/>
  <c r="K246" i="1"/>
  <c r="K274" i="1"/>
  <c r="R246" i="1"/>
  <c r="I246" i="1"/>
  <c r="S274" i="1"/>
  <c r="J246" i="1"/>
  <c r="U246" i="1"/>
  <c r="B301" i="1"/>
  <c r="D274" i="1"/>
  <c r="E274" i="1"/>
  <c r="F274" i="1"/>
  <c r="P246" i="1"/>
  <c r="M246" i="1"/>
  <c r="C246" i="1"/>
  <c r="I301" i="1"/>
  <c r="L274" i="1"/>
  <c r="M274" i="1"/>
  <c r="N274" i="1"/>
  <c r="P301" i="1"/>
  <c r="N246" i="1"/>
  <c r="E246" i="1"/>
  <c r="C274" i="1"/>
  <c r="O301" i="1"/>
  <c r="L301" i="1"/>
  <c r="H246" i="1"/>
  <c r="B274" i="1"/>
  <c r="B246" i="1"/>
  <c r="Q301" i="1"/>
  <c r="U274" i="1"/>
  <c r="F246" i="1"/>
  <c r="H301" i="1"/>
  <c r="J301" i="1"/>
  <c r="N301" i="1"/>
  <c r="Q246" i="1"/>
  <c r="G301" i="1"/>
  <c r="T274" i="1"/>
  <c r="V274" i="1"/>
  <c r="C305" i="1"/>
  <c r="S305" i="1"/>
  <c r="L305" i="1"/>
  <c r="I305" i="1"/>
  <c r="F305" i="1"/>
  <c r="L278" i="1"/>
  <c r="E278" i="1"/>
  <c r="U278" i="1"/>
  <c r="N278" i="1"/>
  <c r="H250" i="1"/>
  <c r="R305" i="1"/>
  <c r="Q250" i="1"/>
  <c r="G250" i="1"/>
  <c r="B278" i="1"/>
  <c r="S250" i="1"/>
  <c r="G305" i="1"/>
  <c r="B305" i="1"/>
  <c r="P305" i="1"/>
  <c r="M305" i="1"/>
  <c r="V305" i="1"/>
  <c r="P278" i="1"/>
  <c r="I278" i="1"/>
  <c r="N305" i="1"/>
  <c r="R278" i="1"/>
  <c r="L250" i="1"/>
  <c r="G278" i="1"/>
  <c r="V250" i="1"/>
  <c r="K305" i="1"/>
  <c r="D305" i="1"/>
  <c r="T305" i="1"/>
  <c r="Q305" i="1"/>
  <c r="D278" i="1"/>
  <c r="T278" i="1"/>
  <c r="M278" i="1"/>
  <c r="F278" i="1"/>
  <c r="V278" i="1"/>
  <c r="P250" i="1"/>
  <c r="F250" i="1"/>
  <c r="B250" i="1"/>
  <c r="R250" i="1"/>
  <c r="I250" i="1"/>
  <c r="C278" i="1"/>
  <c r="O250" i="1"/>
  <c r="H305" i="1"/>
  <c r="J305" i="1"/>
  <c r="T250" i="1"/>
  <c r="E305" i="1"/>
  <c r="Q278" i="1"/>
  <c r="K278" i="1"/>
  <c r="O278" i="1"/>
  <c r="J250" i="1"/>
  <c r="U305" i="1"/>
  <c r="J278" i="1"/>
  <c r="K250" i="1"/>
  <c r="M250" i="1"/>
  <c r="C250" i="1"/>
  <c r="U250" i="1"/>
  <c r="O305" i="1"/>
  <c r="H278" i="1"/>
  <c r="D250" i="1"/>
  <c r="N250" i="1"/>
  <c r="E250" i="1"/>
  <c r="S278" i="1"/>
  <c r="C302" i="1"/>
  <c r="S302" i="1"/>
  <c r="Q302" i="1"/>
  <c r="V302" i="1"/>
  <c r="P275" i="1"/>
  <c r="E275" i="1"/>
  <c r="U275" i="1"/>
  <c r="F275" i="1"/>
  <c r="V275" i="1"/>
  <c r="L247" i="1"/>
  <c r="K275" i="1"/>
  <c r="U247" i="1"/>
  <c r="F247" i="1"/>
  <c r="G247" i="1"/>
  <c r="I247" i="1"/>
  <c r="K302" i="1"/>
  <c r="I302" i="1"/>
  <c r="F302" i="1"/>
  <c r="H275" i="1"/>
  <c r="H302" i="1"/>
  <c r="M275" i="1"/>
  <c r="R302" i="1"/>
  <c r="N275" i="1"/>
  <c r="D247" i="1"/>
  <c r="T247" i="1"/>
  <c r="J247" i="1"/>
  <c r="L302" i="1"/>
  <c r="Q247" i="1"/>
  <c r="C275" i="1"/>
  <c r="R247" i="1"/>
  <c r="C247" i="1"/>
  <c r="G275" i="1"/>
  <c r="S247" i="1"/>
  <c r="E302" i="1"/>
  <c r="D275" i="1"/>
  <c r="I275" i="1"/>
  <c r="J275" i="1"/>
  <c r="P247" i="1"/>
  <c r="K247" i="1"/>
  <c r="T302" i="1"/>
  <c r="M302" i="1"/>
  <c r="L275" i="1"/>
  <c r="Q275" i="1"/>
  <c r="R275" i="1"/>
  <c r="D302" i="1"/>
  <c r="V247" i="1"/>
  <c r="S275" i="1"/>
  <c r="N247" i="1"/>
  <c r="G302" i="1"/>
  <c r="U302" i="1"/>
  <c r="T275" i="1"/>
  <c r="J302" i="1"/>
  <c r="B275" i="1"/>
  <c r="E247" i="1"/>
  <c r="M247" i="1"/>
  <c r="O302" i="1"/>
  <c r="N302" i="1"/>
  <c r="P302" i="1"/>
  <c r="B302" i="1"/>
  <c r="H247" i="1"/>
  <c r="O247" i="1"/>
  <c r="O275" i="1"/>
  <c r="B247" i="1"/>
  <c r="C300" i="1"/>
  <c r="S300" i="1"/>
  <c r="Q300" i="1"/>
  <c r="V300" i="1"/>
  <c r="J300" i="1"/>
  <c r="K300" i="1"/>
  <c r="I300" i="1"/>
  <c r="F300" i="1"/>
  <c r="G300" i="1"/>
  <c r="U300" i="1"/>
  <c r="P300" i="1"/>
  <c r="N273" i="1"/>
  <c r="H245" i="1"/>
  <c r="B245" i="1"/>
  <c r="T273" i="1"/>
  <c r="K273" i="1"/>
  <c r="I245" i="1"/>
  <c r="L300" i="1"/>
  <c r="Q273" i="1"/>
  <c r="O245" i="1"/>
  <c r="O300" i="1"/>
  <c r="N300" i="1"/>
  <c r="R300" i="1"/>
  <c r="R273" i="1"/>
  <c r="L245" i="1"/>
  <c r="C273" i="1"/>
  <c r="G245" i="1"/>
  <c r="P273" i="1"/>
  <c r="N245" i="1"/>
  <c r="B300" i="1"/>
  <c r="B273" i="1"/>
  <c r="U245" i="1"/>
  <c r="T300" i="1"/>
  <c r="S273" i="1"/>
  <c r="H300" i="1"/>
  <c r="D245" i="1"/>
  <c r="O273" i="1"/>
  <c r="C245" i="1"/>
  <c r="J245" i="1"/>
  <c r="F245" i="1"/>
  <c r="Q245" i="1"/>
  <c r="V273" i="1"/>
  <c r="E300" i="1"/>
  <c r="F273" i="1"/>
  <c r="P245" i="1"/>
  <c r="M245" i="1"/>
  <c r="D300" i="1"/>
  <c r="S245" i="1"/>
  <c r="G273" i="1"/>
  <c r="H273" i="1"/>
  <c r="I273" i="1"/>
  <c r="E245" i="1"/>
  <c r="M273" i="1"/>
  <c r="M300" i="1"/>
  <c r="J273" i="1"/>
  <c r="T245" i="1"/>
  <c r="R245" i="1"/>
  <c r="E273" i="1"/>
  <c r="L273" i="1"/>
  <c r="K245" i="1"/>
  <c r="V245" i="1"/>
  <c r="D273" i="1"/>
  <c r="U273" i="1"/>
  <c r="Q249" i="1"/>
  <c r="K249" i="1"/>
  <c r="U249" i="1"/>
  <c r="K277" i="1"/>
  <c r="I249" i="1"/>
  <c r="G249" i="1"/>
  <c r="T249" i="1"/>
  <c r="D249" i="1"/>
  <c r="J277" i="1"/>
  <c r="Q277" i="1"/>
  <c r="B304" i="1"/>
  <c r="P277" i="1"/>
  <c r="R304" i="1"/>
  <c r="I304" i="1"/>
  <c r="L304" i="1"/>
  <c r="Q248" i="1"/>
  <c r="H303" i="1"/>
  <c r="U248" i="1"/>
  <c r="S276" i="1"/>
  <c r="N248" i="1"/>
  <c r="O276" i="1"/>
  <c r="H248" i="1"/>
  <c r="N276" i="1"/>
  <c r="N303" i="1"/>
  <c r="M276" i="1"/>
  <c r="L303" i="1"/>
  <c r="H276" i="1"/>
  <c r="B303" i="1"/>
  <c r="I303" i="1"/>
  <c r="R244" i="1"/>
  <c r="M244" i="1"/>
  <c r="B272" i="1"/>
  <c r="Q244" i="1"/>
  <c r="M272" i="1"/>
  <c r="E244" i="1"/>
  <c r="P299" i="1"/>
  <c r="N244" i="1"/>
  <c r="P272" i="1"/>
  <c r="T244" i="1"/>
  <c r="D244" i="1"/>
  <c r="J272" i="1"/>
  <c r="F299" i="1"/>
  <c r="R299" i="1"/>
  <c r="Q299" i="1"/>
  <c r="S299" i="1"/>
  <c r="AC17" i="1"/>
  <c r="AC18" i="1" s="1"/>
  <c r="X69" i="1"/>
  <c r="X70" i="1" s="1"/>
  <c r="AB13" i="1"/>
  <c r="AB14" i="1" s="1"/>
  <c r="AB25" i="1"/>
  <c r="AB26" i="1" s="1"/>
  <c r="Z73" i="1"/>
  <c r="Z74" i="1" s="1"/>
  <c r="Z69" i="1"/>
  <c r="Z70" i="1" s="1"/>
  <c r="D83" i="1"/>
  <c r="Y23" i="1"/>
  <c r="Y24" i="1" s="1"/>
  <c r="AD71" i="1"/>
  <c r="AD72" i="1" s="1"/>
  <c r="F141" i="1"/>
  <c r="O134" i="1"/>
  <c r="V141" i="1"/>
  <c r="V162" i="1"/>
  <c r="V189" i="1" s="1"/>
  <c r="C162" i="1"/>
  <c r="C189" i="1" s="1"/>
  <c r="Q141" i="1"/>
  <c r="K141" i="1"/>
  <c r="V134" i="1"/>
  <c r="D140" i="1"/>
  <c r="E140" i="1"/>
  <c r="T169" i="1"/>
  <c r="T196" i="1" s="1"/>
  <c r="G168" i="1"/>
  <c r="G195" i="1" s="1"/>
  <c r="E135" i="1"/>
  <c r="D121" i="1"/>
  <c r="J118" i="1"/>
  <c r="O164" i="1"/>
  <c r="O191" i="1" s="1"/>
  <c r="R139" i="1"/>
  <c r="H139" i="1"/>
  <c r="B142" i="1"/>
  <c r="B166" i="1"/>
  <c r="B193" i="1" s="1"/>
  <c r="V170" i="1"/>
  <c r="V197" i="1" s="1"/>
  <c r="J138" i="1"/>
  <c r="D166" i="1"/>
  <c r="D193" i="1" s="1"/>
  <c r="H170" i="1"/>
  <c r="H197" i="1" s="1"/>
  <c r="J170" i="1"/>
  <c r="J197" i="1" s="1"/>
  <c r="H142" i="1"/>
  <c r="O136" i="1"/>
  <c r="O167" i="1"/>
  <c r="O194" i="1" s="1"/>
  <c r="O139" i="1"/>
  <c r="U170" i="1"/>
  <c r="U197" i="1" s="1"/>
  <c r="Q166" i="1"/>
  <c r="Q193" i="1" s="1"/>
  <c r="N136" i="1"/>
  <c r="E164" i="1"/>
  <c r="E191" i="1" s="1"/>
  <c r="V136" i="1"/>
  <c r="M164" i="1"/>
  <c r="M191" i="1" s="1"/>
  <c r="U136" i="1"/>
  <c r="R164" i="1"/>
  <c r="R191" i="1" s="1"/>
  <c r="L138" i="1"/>
  <c r="J166" i="1"/>
  <c r="J193" i="1" s="1"/>
  <c r="H138" i="1"/>
  <c r="E170" i="1"/>
  <c r="E197" i="1" s="1"/>
  <c r="X21" i="1"/>
  <c r="X22" i="1" s="1"/>
  <c r="V73" i="1"/>
  <c r="V74" i="1" s="1"/>
  <c r="Z21" i="1"/>
  <c r="Z22" i="1" s="1"/>
  <c r="W69" i="1"/>
  <c r="W70" i="1" s="1"/>
  <c r="W17" i="1"/>
  <c r="W18" i="1" s="1"/>
  <c r="W25" i="1"/>
  <c r="W26" i="1" s="1"/>
  <c r="Y13" i="1"/>
  <c r="Y14" i="1" s="1"/>
  <c r="W15" i="1"/>
  <c r="W16" i="1" s="1"/>
  <c r="X63" i="1"/>
  <c r="X64" i="1" s="1"/>
  <c r="O162" i="1"/>
  <c r="O189" i="1" s="1"/>
  <c r="V135" i="1"/>
  <c r="E141" i="1"/>
  <c r="U169" i="1"/>
  <c r="U196" i="1" s="1"/>
  <c r="F162" i="1"/>
  <c r="F189" i="1" s="1"/>
  <c r="I134" i="1"/>
  <c r="R141" i="1"/>
  <c r="L140" i="1"/>
  <c r="N168" i="1"/>
  <c r="N195" i="1" s="1"/>
  <c r="AA69" i="1"/>
  <c r="AA70" i="1" s="1"/>
  <c r="AA21" i="1"/>
  <c r="AA22" i="1" s="1"/>
  <c r="V13" i="1"/>
  <c r="V14" i="1" s="1"/>
  <c r="V65" i="1"/>
  <c r="V66" i="1" s="1"/>
  <c r="U25" i="1"/>
  <c r="U26" i="1" s="1"/>
  <c r="Z13" i="1"/>
  <c r="Z14" i="1" s="1"/>
  <c r="AD13" i="1"/>
  <c r="AD14" i="1" s="1"/>
  <c r="AD73" i="1"/>
  <c r="AD74" i="1" s="1"/>
  <c r="K83" i="1"/>
  <c r="P114" i="1" s="1"/>
  <c r="W71" i="1"/>
  <c r="W72" i="1" s="1"/>
  <c r="V15" i="1"/>
  <c r="V16" i="1" s="1"/>
  <c r="AD63" i="1"/>
  <c r="AD64" i="1" s="1"/>
  <c r="AD23" i="1"/>
  <c r="AD24" i="1" s="1"/>
  <c r="U63" i="1"/>
  <c r="U64" i="1" s="1"/>
  <c r="E84" i="1"/>
  <c r="K85" i="1"/>
  <c r="H162" i="1"/>
  <c r="H189" i="1" s="1"/>
  <c r="E163" i="1"/>
  <c r="E190" i="1" s="1"/>
  <c r="J135" i="1"/>
  <c r="C163" i="1"/>
  <c r="C190" i="1" s="1"/>
  <c r="L134" i="1"/>
  <c r="R169" i="1"/>
  <c r="R196" i="1" s="1"/>
  <c r="S162" i="1"/>
  <c r="S189" i="1" s="1"/>
  <c r="F135" i="1"/>
  <c r="P141" i="1"/>
  <c r="I141" i="1"/>
  <c r="J168" i="1"/>
  <c r="J195" i="1" s="1"/>
  <c r="G163" i="1"/>
  <c r="G190" i="1" s="1"/>
  <c r="H134" i="1"/>
  <c r="M162" i="1"/>
  <c r="M189" i="1" s="1"/>
  <c r="O169" i="1"/>
  <c r="O196" i="1" s="1"/>
  <c r="B134" i="1"/>
  <c r="U134" i="1"/>
  <c r="R134" i="1"/>
  <c r="R162" i="1"/>
  <c r="R189" i="1" s="1"/>
  <c r="N140" i="1"/>
  <c r="Q168" i="1"/>
  <c r="Q195" i="1" s="1"/>
  <c r="T168" i="1"/>
  <c r="T195" i="1" s="1"/>
  <c r="I135" i="1"/>
  <c r="AC13" i="1"/>
  <c r="AC14" i="1" s="1"/>
  <c r="AC25" i="1"/>
  <c r="AC26" i="1" s="1"/>
  <c r="AC65" i="1"/>
  <c r="AC66" i="1" s="1"/>
  <c r="X65" i="1"/>
  <c r="X66" i="1" s="1"/>
  <c r="F118" i="1"/>
  <c r="AC21" i="1"/>
  <c r="AC22" i="1" s="1"/>
  <c r="AC69" i="1"/>
  <c r="AC70" i="1" s="1"/>
  <c r="X17" i="1"/>
  <c r="X18" i="1" s="1"/>
  <c r="X61" i="1"/>
  <c r="X62" i="1" s="1"/>
  <c r="X73" i="1"/>
  <c r="X74" i="1" s="1"/>
  <c r="AA13" i="1"/>
  <c r="AA14" i="1" s="1"/>
  <c r="AA17" i="1"/>
  <c r="AA18" i="1" s="1"/>
  <c r="AA73" i="1"/>
  <c r="AA74" i="1" s="1"/>
  <c r="AB65" i="1"/>
  <c r="AB66" i="1" s="1"/>
  <c r="AB61" i="1"/>
  <c r="AB62" i="1" s="1"/>
  <c r="AB73" i="1"/>
  <c r="AB74" i="1" s="1"/>
  <c r="V21" i="1"/>
  <c r="V22" i="1" s="1"/>
  <c r="U13" i="1"/>
  <c r="U14" i="1" s="1"/>
  <c r="U21" i="1"/>
  <c r="U22" i="1" s="1"/>
  <c r="U69" i="1"/>
  <c r="U70" i="1" s="1"/>
  <c r="W61" i="1"/>
  <c r="W62" i="1" s="1"/>
  <c r="W21" i="1"/>
  <c r="W22" i="1" s="1"/>
  <c r="AD21" i="1"/>
  <c r="AD22" i="1" s="1"/>
  <c r="Y17" i="1"/>
  <c r="Y18" i="1" s="1"/>
  <c r="Y65" i="1"/>
  <c r="Y66" i="1" s="1"/>
  <c r="Y71" i="1"/>
  <c r="Y72" i="1" s="1"/>
  <c r="W63" i="1"/>
  <c r="W64" i="1" s="1"/>
  <c r="X15" i="1"/>
  <c r="X16" i="1" s="1"/>
  <c r="Z71" i="1"/>
  <c r="Z72" i="1" s="1"/>
  <c r="Z23" i="1"/>
  <c r="Z24" i="1" s="1"/>
  <c r="U15" i="1"/>
  <c r="U16" i="1" s="1"/>
  <c r="E85" i="1"/>
  <c r="K84" i="1"/>
  <c r="O163" i="1"/>
  <c r="O190" i="1" s="1"/>
  <c r="K135" i="1"/>
  <c r="C141" i="1"/>
  <c r="M169" i="1"/>
  <c r="M196" i="1" s="1"/>
  <c r="P163" i="1"/>
  <c r="P190" i="1" s="1"/>
  <c r="T163" i="1"/>
  <c r="T190" i="1" s="1"/>
  <c r="S163" i="1"/>
  <c r="S190" i="1" s="1"/>
  <c r="B141" i="1"/>
  <c r="S141" i="1"/>
  <c r="Q169" i="1"/>
  <c r="Q196" i="1" s="1"/>
  <c r="H163" i="1"/>
  <c r="H190" i="1" s="1"/>
  <c r="N169" i="1"/>
  <c r="N196" i="1" s="1"/>
  <c r="T141" i="1"/>
  <c r="C135" i="1"/>
  <c r="G162" i="1"/>
  <c r="G189" i="1" s="1"/>
  <c r="N141" i="1"/>
  <c r="G134" i="1"/>
  <c r="E134" i="1"/>
  <c r="J134" i="1"/>
  <c r="K163" i="1"/>
  <c r="K190" i="1" s="1"/>
  <c r="S169" i="1"/>
  <c r="S196" i="1" s="1"/>
  <c r="S134" i="1"/>
  <c r="I140" i="1"/>
  <c r="F140" i="1"/>
  <c r="B140" i="1"/>
  <c r="F163" i="1"/>
  <c r="F190" i="1" s="1"/>
  <c r="Q140" i="1"/>
  <c r="H168" i="1"/>
  <c r="H195" i="1" s="1"/>
  <c r="V140" i="1"/>
  <c r="J140" i="1"/>
  <c r="K168" i="1"/>
  <c r="K195" i="1" s="1"/>
  <c r="H140" i="1"/>
  <c r="O168" i="1"/>
  <c r="O195" i="1" s="1"/>
  <c r="R168" i="1"/>
  <c r="R195" i="1" s="1"/>
  <c r="V168" i="1"/>
  <c r="V195" i="1" s="1"/>
  <c r="C140" i="1"/>
  <c r="L168" i="1"/>
  <c r="L195" i="1" s="1"/>
  <c r="J84" i="1"/>
  <c r="AB63" i="1"/>
  <c r="AB64" i="1" s="1"/>
  <c r="AC63" i="1"/>
  <c r="AC64" i="1" s="1"/>
  <c r="Z63" i="1"/>
  <c r="Z64" i="1" s="1"/>
  <c r="V63" i="1"/>
  <c r="V64" i="1" s="1"/>
  <c r="Y63" i="1"/>
  <c r="Y64" i="1" s="1"/>
  <c r="Y61" i="1"/>
  <c r="Y62" i="1" s="1"/>
  <c r="B163" i="1"/>
  <c r="B190" i="1" s="1"/>
  <c r="V163" i="1"/>
  <c r="V190" i="1" s="1"/>
  <c r="O135" i="1"/>
  <c r="Q163" i="1"/>
  <c r="Q190" i="1" s="1"/>
  <c r="H135" i="1"/>
  <c r="P135" i="1"/>
  <c r="R135" i="1"/>
  <c r="S135" i="1"/>
  <c r="I163" i="1"/>
  <c r="I190" i="1" s="1"/>
  <c r="U163" i="1"/>
  <c r="U190" i="1" s="1"/>
  <c r="U23" i="1"/>
  <c r="U24" i="1" s="1"/>
  <c r="AB23" i="1"/>
  <c r="AB24" i="1" s="1"/>
  <c r="AA23" i="1"/>
  <c r="AA24" i="1" s="1"/>
  <c r="W23" i="1"/>
  <c r="W24" i="1" s="1"/>
  <c r="E83" i="1"/>
  <c r="C108" i="1" s="1"/>
  <c r="AD25" i="1"/>
  <c r="AD26" i="1" s="1"/>
  <c r="P162" i="1"/>
  <c r="P189" i="1" s="1"/>
  <c r="D162" i="1"/>
  <c r="D189" i="1" s="1"/>
  <c r="D134" i="1"/>
  <c r="N134" i="1"/>
  <c r="J162" i="1"/>
  <c r="J189" i="1" s="1"/>
  <c r="F134" i="1"/>
  <c r="N162" i="1"/>
  <c r="N189" i="1" s="1"/>
  <c r="T162" i="1"/>
  <c r="T189" i="1" s="1"/>
  <c r="I162" i="1"/>
  <c r="I189" i="1" s="1"/>
  <c r="U162" i="1"/>
  <c r="U189" i="1" s="1"/>
  <c r="P134" i="1"/>
  <c r="D84" i="1"/>
  <c r="AC15" i="1"/>
  <c r="AC16" i="1" s="1"/>
  <c r="Y15" i="1"/>
  <c r="Y16" i="1" s="1"/>
  <c r="AD17" i="1"/>
  <c r="AD18" i="1" s="1"/>
  <c r="W13" i="1"/>
  <c r="W14" i="1" s="1"/>
  <c r="Z17" i="1"/>
  <c r="Z18" i="1" s="1"/>
  <c r="C169" i="1"/>
  <c r="C196" i="1" s="1"/>
  <c r="H141" i="1"/>
  <c r="L141" i="1"/>
  <c r="E169" i="1"/>
  <c r="E196" i="1" s="1"/>
  <c r="D141" i="1"/>
  <c r="F169" i="1"/>
  <c r="F196" i="1" s="1"/>
  <c r="V169" i="1"/>
  <c r="V196" i="1" s="1"/>
  <c r="K169" i="1"/>
  <c r="K196" i="1" s="1"/>
  <c r="B169" i="1"/>
  <c r="B196" i="1" s="1"/>
  <c r="G169" i="1"/>
  <c r="G196" i="1" s="1"/>
  <c r="AB71" i="1"/>
  <c r="AB72" i="1" s="1"/>
  <c r="X71" i="1"/>
  <c r="X72" i="1" s="1"/>
  <c r="V71" i="1"/>
  <c r="V72" i="1" s="1"/>
  <c r="Y73" i="1"/>
  <c r="Y74" i="1" s="1"/>
  <c r="U135" i="1"/>
  <c r="D135" i="1"/>
  <c r="M141" i="1"/>
  <c r="I168" i="1"/>
  <c r="I195" i="1" s="1"/>
  <c r="R140" i="1"/>
  <c r="P140" i="1"/>
  <c r="S168" i="1"/>
  <c r="S195" i="1" s="1"/>
  <c r="O140" i="1"/>
  <c r="D168" i="1"/>
  <c r="D195" i="1" s="1"/>
  <c r="S140" i="1"/>
  <c r="U168" i="1"/>
  <c r="U195" i="1" s="1"/>
  <c r="F168" i="1"/>
  <c r="F195" i="1" s="1"/>
  <c r="L135" i="1"/>
  <c r="N163" i="1"/>
  <c r="N190" i="1" s="1"/>
  <c r="B135" i="1"/>
  <c r="D163" i="1"/>
  <c r="D190" i="1" s="1"/>
  <c r="N135" i="1"/>
  <c r="R163" i="1"/>
  <c r="R190" i="1" s="1"/>
  <c r="P169" i="1"/>
  <c r="P196" i="1" s="1"/>
  <c r="G141" i="1"/>
  <c r="I169" i="1"/>
  <c r="I196" i="1" s="1"/>
  <c r="G140" i="1"/>
  <c r="E168" i="1"/>
  <c r="E195" i="1" s="1"/>
  <c r="T140" i="1"/>
  <c r="P168" i="1"/>
  <c r="P195" i="1" s="1"/>
  <c r="C168" i="1"/>
  <c r="C195" i="1" s="1"/>
  <c r="K140" i="1"/>
  <c r="B168" i="1"/>
  <c r="B195" i="1" s="1"/>
  <c r="Q135" i="1"/>
  <c r="M135" i="1"/>
  <c r="T135" i="1"/>
  <c r="C89" i="1"/>
  <c r="C90" i="1"/>
  <c r="C88" i="1"/>
  <c r="J89" i="1"/>
  <c r="J90" i="1"/>
  <c r="J88" i="1"/>
  <c r="E89" i="1"/>
  <c r="E90" i="1"/>
  <c r="E88" i="1"/>
  <c r="D90" i="1"/>
  <c r="D88" i="1"/>
  <c r="D89" i="1"/>
  <c r="K89" i="1"/>
  <c r="K90" i="1"/>
  <c r="K88" i="1"/>
  <c r="F89" i="1"/>
  <c r="F90" i="1"/>
  <c r="F88" i="1"/>
  <c r="H90" i="1"/>
  <c r="H88" i="1"/>
  <c r="H89" i="1"/>
  <c r="L90" i="1"/>
  <c r="L88" i="1"/>
  <c r="L89" i="1"/>
  <c r="I90" i="1"/>
  <c r="I88" i="1"/>
  <c r="I89" i="1"/>
  <c r="G89" i="1"/>
  <c r="G90" i="1"/>
  <c r="G88" i="1"/>
  <c r="I121" i="1"/>
  <c r="C121" i="1"/>
  <c r="M121" i="1"/>
  <c r="E121" i="1"/>
  <c r="G121" i="1"/>
  <c r="K121" i="1"/>
  <c r="N118" i="1"/>
  <c r="N121" i="1"/>
  <c r="J121" i="1"/>
  <c r="F121" i="1"/>
  <c r="L121" i="1"/>
  <c r="H121" i="1"/>
  <c r="F125" i="1"/>
  <c r="D119" i="1"/>
  <c r="L120" i="1"/>
  <c r="E117" i="1"/>
  <c r="D120" i="1"/>
  <c r="E120" i="1"/>
  <c r="M120" i="1"/>
  <c r="H119" i="1"/>
  <c r="A167" i="1"/>
  <c r="A194" i="1" s="1"/>
  <c r="A173" i="1"/>
  <c r="A200" i="1" s="1"/>
  <c r="A165" i="1"/>
  <c r="A192" i="1" s="1"/>
  <c r="A166" i="1"/>
  <c r="A193" i="1" s="1"/>
  <c r="A174" i="1"/>
  <c r="A201" i="1" s="1"/>
  <c r="A163" i="1"/>
  <c r="A190" i="1" s="1"/>
  <c r="A164" i="1"/>
  <c r="A191" i="1" s="1"/>
  <c r="D122" i="1"/>
  <c r="N123" i="1"/>
  <c r="A175" i="1"/>
  <c r="A202" i="1" s="1"/>
  <c r="A177" i="1"/>
  <c r="A204" i="1" s="1"/>
  <c r="A172" i="1"/>
  <c r="A199" i="1" s="1"/>
  <c r="A176" i="1"/>
  <c r="A203" i="1" s="1"/>
  <c r="A162" i="1"/>
  <c r="A189" i="1" s="1"/>
  <c r="A171" i="1"/>
  <c r="A198" i="1" s="1"/>
  <c r="I120" i="1"/>
  <c r="L119" i="1"/>
  <c r="H122" i="1"/>
  <c r="J123" i="1"/>
  <c r="L122" i="1"/>
  <c r="H120" i="1"/>
  <c r="K122" i="1"/>
  <c r="G122" i="1"/>
  <c r="F123" i="1"/>
  <c r="J122" i="1"/>
  <c r="C122" i="1"/>
  <c r="N122" i="1"/>
  <c r="F122" i="1"/>
  <c r="M122" i="1"/>
  <c r="I122" i="1"/>
  <c r="E122" i="1"/>
  <c r="J124" i="1"/>
  <c r="F124" i="1"/>
  <c r="L117" i="1"/>
  <c r="N125" i="1"/>
  <c r="K117" i="1"/>
  <c r="J125" i="1"/>
  <c r="D117" i="1"/>
  <c r="I125" i="1"/>
  <c r="E125" i="1"/>
  <c r="G117" i="1"/>
  <c r="J117" i="1"/>
  <c r="M117" i="1"/>
  <c r="L125" i="1"/>
  <c r="H125" i="1"/>
  <c r="D125" i="1"/>
  <c r="H117" i="1"/>
  <c r="M125" i="1"/>
  <c r="N117" i="1"/>
  <c r="C117" i="1"/>
  <c r="I117" i="1"/>
  <c r="F117" i="1"/>
  <c r="C125" i="1"/>
  <c r="K125" i="1"/>
  <c r="G125" i="1"/>
  <c r="K124" i="1"/>
  <c r="M118" i="1"/>
  <c r="I118" i="1"/>
  <c r="E118" i="1"/>
  <c r="M123" i="1"/>
  <c r="I123" i="1"/>
  <c r="E123" i="1"/>
  <c r="L118" i="1"/>
  <c r="D118" i="1"/>
  <c r="L123" i="1"/>
  <c r="H123" i="1"/>
  <c r="D123" i="1"/>
  <c r="AD59" i="1"/>
  <c r="AD60" i="1" s="1"/>
  <c r="H118" i="1"/>
  <c r="J110" i="1"/>
  <c r="C118" i="1"/>
  <c r="K118" i="1"/>
  <c r="G118" i="1"/>
  <c r="C123" i="1"/>
  <c r="K123" i="1"/>
  <c r="G123" i="1"/>
  <c r="C120" i="1"/>
  <c r="K120" i="1"/>
  <c r="G120" i="1"/>
  <c r="C119" i="1"/>
  <c r="K119" i="1"/>
  <c r="G119" i="1"/>
  <c r="C124" i="1"/>
  <c r="G124" i="1"/>
  <c r="N120" i="1"/>
  <c r="J120" i="1"/>
  <c r="F120" i="1"/>
  <c r="N119" i="1"/>
  <c r="J119" i="1"/>
  <c r="F119" i="1"/>
  <c r="N124" i="1"/>
  <c r="M119" i="1"/>
  <c r="I119" i="1"/>
  <c r="E119" i="1"/>
  <c r="R124" i="1"/>
  <c r="V124" i="1"/>
  <c r="U124" i="1"/>
  <c r="Q124" i="1"/>
  <c r="B124" i="1"/>
  <c r="S124" i="1"/>
  <c r="P124" i="1"/>
  <c r="T124" i="1"/>
  <c r="O124" i="1"/>
  <c r="S117" i="1"/>
  <c r="B117" i="1"/>
  <c r="O117" i="1"/>
  <c r="Q117" i="1"/>
  <c r="V117" i="1"/>
  <c r="T117" i="1"/>
  <c r="R117" i="1"/>
  <c r="P117" i="1"/>
  <c r="U117" i="1"/>
  <c r="T125" i="1"/>
  <c r="O125" i="1"/>
  <c r="V125" i="1"/>
  <c r="P125" i="1"/>
  <c r="Q125" i="1"/>
  <c r="R125" i="1"/>
  <c r="U125" i="1"/>
  <c r="B125" i="1"/>
  <c r="S125" i="1"/>
  <c r="V119" i="1"/>
  <c r="R119" i="1"/>
  <c r="T119" i="1"/>
  <c r="S119" i="1"/>
  <c r="P119" i="1"/>
  <c r="O119" i="1"/>
  <c r="B119" i="1"/>
  <c r="U119" i="1"/>
  <c r="Q119" i="1"/>
  <c r="V120" i="1"/>
  <c r="R120" i="1"/>
  <c r="U120" i="1"/>
  <c r="B120" i="1"/>
  <c r="Q120" i="1"/>
  <c r="S120" i="1"/>
  <c r="P120" i="1"/>
  <c r="O120" i="1"/>
  <c r="T120" i="1"/>
  <c r="R122" i="1"/>
  <c r="V122" i="1"/>
  <c r="B122" i="1"/>
  <c r="U122" i="1"/>
  <c r="S122" i="1"/>
  <c r="Q122" i="1"/>
  <c r="O122" i="1"/>
  <c r="T122" i="1"/>
  <c r="P122" i="1"/>
  <c r="V121" i="1"/>
  <c r="R121" i="1"/>
  <c r="T121" i="1"/>
  <c r="P121" i="1"/>
  <c r="B121" i="1"/>
  <c r="O121" i="1"/>
  <c r="Q121" i="1"/>
  <c r="U121" i="1"/>
  <c r="S121" i="1"/>
  <c r="V123" i="1"/>
  <c r="R123" i="1"/>
  <c r="T123" i="1"/>
  <c r="S123" i="1"/>
  <c r="O123" i="1"/>
  <c r="P123" i="1"/>
  <c r="B123" i="1"/>
  <c r="U123" i="1"/>
  <c r="Q123" i="1"/>
  <c r="B118" i="1"/>
  <c r="V118" i="1"/>
  <c r="R118" i="1"/>
  <c r="U118" i="1"/>
  <c r="O118" i="1"/>
  <c r="Q118" i="1"/>
  <c r="S118" i="1"/>
  <c r="T118" i="1"/>
  <c r="P118" i="1"/>
  <c r="M124" i="1"/>
  <c r="I124" i="1"/>
  <c r="E124" i="1"/>
  <c r="L124" i="1"/>
  <c r="H124" i="1"/>
  <c r="D124" i="1"/>
  <c r="B500" i="1" l="1"/>
  <c r="C500" i="1"/>
  <c r="D500" i="1"/>
  <c r="E500" i="1"/>
  <c r="F500" i="1"/>
  <c r="G500" i="1"/>
  <c r="H500" i="1"/>
  <c r="I500" i="1"/>
  <c r="J500" i="1"/>
  <c r="K500" i="1"/>
  <c r="L500" i="1"/>
  <c r="M500" i="1"/>
  <c r="N500" i="1"/>
  <c r="O500" i="1"/>
  <c r="P500" i="1"/>
  <c r="Q500" i="1"/>
  <c r="R500" i="1"/>
  <c r="S500" i="1"/>
  <c r="T500" i="1"/>
  <c r="U500" i="1"/>
  <c r="B501" i="1"/>
  <c r="C501" i="1"/>
  <c r="D501" i="1"/>
  <c r="E501" i="1"/>
  <c r="F501" i="1"/>
  <c r="G501" i="1"/>
  <c r="H501" i="1"/>
  <c r="I501" i="1"/>
  <c r="J501" i="1"/>
  <c r="K501" i="1"/>
  <c r="L501" i="1"/>
  <c r="M501" i="1"/>
  <c r="N501" i="1"/>
  <c r="O501" i="1"/>
  <c r="P501" i="1"/>
  <c r="Q501" i="1"/>
  <c r="R501" i="1"/>
  <c r="S501" i="1"/>
  <c r="T501" i="1"/>
  <c r="U501" i="1"/>
  <c r="O394" i="1"/>
  <c r="O402" i="1"/>
  <c r="O380" i="1"/>
  <c r="O403" i="1"/>
  <c r="O384" i="1"/>
  <c r="D816" i="1"/>
  <c r="N791" i="1"/>
  <c r="G816" i="1"/>
  <c r="U791" i="1"/>
  <c r="O816" i="1"/>
  <c r="R787" i="1"/>
  <c r="V815" i="1"/>
  <c r="U812" i="1"/>
  <c r="T815" i="1"/>
  <c r="V790" i="1"/>
  <c r="S790" i="1"/>
  <c r="S818" i="1"/>
  <c r="N790" i="1"/>
  <c r="L525" i="1"/>
  <c r="L812" i="1"/>
  <c r="H525" i="1"/>
  <c r="S812" i="1"/>
  <c r="D525" i="1"/>
  <c r="N812" i="1"/>
  <c r="N787" i="1"/>
  <c r="U551" i="1"/>
  <c r="M812" i="1"/>
  <c r="Q812" i="1"/>
  <c r="Q551" i="1"/>
  <c r="B812" i="1"/>
  <c r="D812" i="1"/>
  <c r="T787" i="1"/>
  <c r="M551" i="1"/>
  <c r="G787" i="1"/>
  <c r="I551" i="1"/>
  <c r="U787" i="1"/>
  <c r="Q403" i="1"/>
  <c r="E551" i="1"/>
  <c r="I812" i="1"/>
  <c r="G818" i="1"/>
  <c r="L787" i="1"/>
  <c r="T793" i="1"/>
  <c r="G812" i="1"/>
  <c r="G224" i="1"/>
  <c r="E666" i="1"/>
  <c r="B453" i="1"/>
  <c r="Q529" i="1"/>
  <c r="U555" i="1"/>
  <c r="Q743" i="1"/>
  <c r="I769" i="1"/>
  <c r="K770" i="1"/>
  <c r="R529" i="1"/>
  <c r="K224" i="1"/>
  <c r="V453" i="1"/>
  <c r="S427" i="1"/>
  <c r="S640" i="1" s="1"/>
  <c r="U529" i="1"/>
  <c r="L743" i="1"/>
  <c r="C769" i="1"/>
  <c r="Q770" i="1"/>
  <c r="E116" i="1"/>
  <c r="I224" i="1"/>
  <c r="V666" i="1"/>
  <c r="S453" i="1"/>
  <c r="P427" i="1"/>
  <c r="P640" i="1" s="1"/>
  <c r="V529" i="1"/>
  <c r="I743" i="1"/>
  <c r="B744" i="1"/>
  <c r="U666" i="1"/>
  <c r="R453" i="1"/>
  <c r="O427" i="1"/>
  <c r="O640" i="1" s="1"/>
  <c r="D555" i="1"/>
  <c r="F743" i="1"/>
  <c r="D744" i="1"/>
  <c r="L224" i="1"/>
  <c r="R666" i="1"/>
  <c r="O453" i="1"/>
  <c r="L427" i="1"/>
  <c r="L640" i="1" s="1"/>
  <c r="B529" i="1"/>
  <c r="E555" i="1"/>
  <c r="D743" i="1"/>
  <c r="J744" i="1"/>
  <c r="V555" i="1"/>
  <c r="M743" i="1"/>
  <c r="P116" i="1"/>
  <c r="R116" i="1"/>
  <c r="N116" i="1"/>
  <c r="B224" i="1"/>
  <c r="Q666" i="1"/>
  <c r="N453" i="1"/>
  <c r="K427" i="1"/>
  <c r="K640" i="1" s="1"/>
  <c r="E529" i="1"/>
  <c r="H555" i="1"/>
  <c r="B769" i="1"/>
  <c r="K744" i="1"/>
  <c r="U59" i="1"/>
  <c r="U60" i="1" s="1"/>
  <c r="B116" i="1"/>
  <c r="F116" i="1"/>
  <c r="E224" i="1"/>
  <c r="N666" i="1"/>
  <c r="K453" i="1"/>
  <c r="H427" i="1"/>
  <c r="H640" i="1" s="1"/>
  <c r="F529" i="1"/>
  <c r="I555" i="1"/>
  <c r="S769" i="1"/>
  <c r="P744" i="1"/>
  <c r="B666" i="1"/>
  <c r="U116" i="1"/>
  <c r="M116" i="1"/>
  <c r="U224" i="1"/>
  <c r="U75" i="1"/>
  <c r="U76" i="1" s="1"/>
  <c r="M666" i="1"/>
  <c r="J453" i="1"/>
  <c r="G427" i="1"/>
  <c r="G640" i="1" s="1"/>
  <c r="I529" i="1"/>
  <c r="L555" i="1"/>
  <c r="R769" i="1"/>
  <c r="R744" i="1"/>
  <c r="T427" i="1"/>
  <c r="T640" i="1" s="1"/>
  <c r="J224" i="1"/>
  <c r="O116" i="1"/>
  <c r="L116" i="1"/>
  <c r="C116" i="1"/>
  <c r="O224" i="1"/>
  <c r="J666" i="1"/>
  <c r="G453" i="1"/>
  <c r="D427" i="1"/>
  <c r="D640" i="1" s="1"/>
  <c r="J529" i="1"/>
  <c r="M555" i="1"/>
  <c r="Q769" i="1"/>
  <c r="F769" i="1"/>
  <c r="P770" i="1"/>
  <c r="M224" i="1"/>
  <c r="I666" i="1"/>
  <c r="F453" i="1"/>
  <c r="C427" i="1"/>
  <c r="C640" i="1" s="1"/>
  <c r="M529" i="1"/>
  <c r="P555" i="1"/>
  <c r="T743" i="1"/>
  <c r="P818" i="1"/>
  <c r="E793" i="1"/>
  <c r="R793" i="1"/>
  <c r="Q815" i="1"/>
  <c r="R815" i="1"/>
  <c r="U790" i="1"/>
  <c r="L790" i="1"/>
  <c r="Q374" i="1"/>
  <c r="R362" i="1"/>
  <c r="J793" i="1"/>
  <c r="J815" i="1"/>
  <c r="C790" i="1"/>
  <c r="O790" i="1"/>
  <c r="M793" i="1"/>
  <c r="R359" i="1"/>
  <c r="R403" i="1"/>
  <c r="Q402" i="1"/>
  <c r="Q380" i="1"/>
  <c r="R358" i="1"/>
  <c r="Q358" i="1"/>
  <c r="R389" i="1"/>
  <c r="N579" i="1" s="1"/>
  <c r="Q372" i="1"/>
  <c r="G446" i="1" s="1"/>
  <c r="O398" i="1"/>
  <c r="Q398" i="1" s="1"/>
  <c r="E663" i="1" s="1"/>
  <c r="C813" i="1"/>
  <c r="C788" i="1"/>
  <c r="K110" i="1"/>
  <c r="L110" i="1"/>
  <c r="L788" i="1"/>
  <c r="Q396" i="1"/>
  <c r="R396" i="1"/>
  <c r="E711" i="1" s="1"/>
  <c r="Q377" i="1"/>
  <c r="U744" i="1"/>
  <c r="Q744" i="1"/>
  <c r="M744" i="1"/>
  <c r="I744" i="1"/>
  <c r="E744" i="1"/>
  <c r="V770" i="1"/>
  <c r="R770" i="1"/>
  <c r="N770" i="1"/>
  <c r="J770" i="1"/>
  <c r="F770" i="1"/>
  <c r="B770" i="1"/>
  <c r="S744" i="1"/>
  <c r="N744" i="1"/>
  <c r="H744" i="1"/>
  <c r="C744" i="1"/>
  <c r="S770" i="1"/>
  <c r="M770" i="1"/>
  <c r="H770" i="1"/>
  <c r="C770" i="1"/>
  <c r="T555" i="1"/>
  <c r="F427" i="1"/>
  <c r="F640" i="1" s="1"/>
  <c r="I453" i="1"/>
  <c r="U453" i="1"/>
  <c r="H666" i="1"/>
  <c r="L666" i="1"/>
  <c r="T666" i="1"/>
  <c r="T224" i="1"/>
  <c r="R224" i="1"/>
  <c r="K116" i="1"/>
  <c r="G116" i="1"/>
  <c r="H116" i="1"/>
  <c r="S116" i="1"/>
  <c r="T116" i="1"/>
  <c r="V744" i="1"/>
  <c r="O744" i="1"/>
  <c r="G744" i="1"/>
  <c r="U770" i="1"/>
  <c r="O770" i="1"/>
  <c r="G770" i="1"/>
  <c r="S555" i="1"/>
  <c r="O555" i="1"/>
  <c r="K555" i="1"/>
  <c r="G555" i="1"/>
  <c r="C555" i="1"/>
  <c r="T529" i="1"/>
  <c r="P529" i="1"/>
  <c r="L529" i="1"/>
  <c r="H529" i="1"/>
  <c r="D529" i="1"/>
  <c r="E427" i="1"/>
  <c r="E640" i="1" s="1"/>
  <c r="I427" i="1"/>
  <c r="I640" i="1" s="1"/>
  <c r="M427" i="1"/>
  <c r="M640" i="1" s="1"/>
  <c r="Q427" i="1"/>
  <c r="Q640" i="1" s="1"/>
  <c r="U427" i="1"/>
  <c r="U640" i="1" s="1"/>
  <c r="D453" i="1"/>
  <c r="H453" i="1"/>
  <c r="L453" i="1"/>
  <c r="P453" i="1"/>
  <c r="T453" i="1"/>
  <c r="C666" i="1"/>
  <c r="G666" i="1"/>
  <c r="K666" i="1"/>
  <c r="O666" i="1"/>
  <c r="S666" i="1"/>
  <c r="F224" i="1"/>
  <c r="N224" i="1"/>
  <c r="P224" i="1"/>
  <c r="Q224" i="1"/>
  <c r="S224" i="1"/>
  <c r="D116" i="1"/>
  <c r="J116" i="1"/>
  <c r="Q116" i="1"/>
  <c r="V116" i="1"/>
  <c r="T744" i="1"/>
  <c r="L744" i="1"/>
  <c r="F744" i="1"/>
  <c r="T770" i="1"/>
  <c r="L770" i="1"/>
  <c r="E770" i="1"/>
  <c r="R555" i="1"/>
  <c r="N555" i="1"/>
  <c r="J555" i="1"/>
  <c r="F555" i="1"/>
  <c r="B555" i="1"/>
  <c r="S529" i="1"/>
  <c r="O529" i="1"/>
  <c r="K529" i="1"/>
  <c r="G529" i="1"/>
  <c r="C529" i="1"/>
  <c r="B427" i="1"/>
  <c r="B640" i="1" s="1"/>
  <c r="J427" i="1"/>
  <c r="J640" i="1" s="1"/>
  <c r="N427" i="1"/>
  <c r="N640" i="1" s="1"/>
  <c r="R427" i="1"/>
  <c r="R640" i="1" s="1"/>
  <c r="V427" i="1"/>
  <c r="V640" i="1" s="1"/>
  <c r="E453" i="1"/>
  <c r="M453" i="1"/>
  <c r="Q453" i="1"/>
  <c r="D666" i="1"/>
  <c r="P666" i="1"/>
  <c r="D224" i="1"/>
  <c r="C224" i="1"/>
  <c r="H224" i="1"/>
  <c r="I116" i="1"/>
  <c r="Q394" i="1"/>
  <c r="H812" i="1"/>
  <c r="M787" i="1"/>
  <c r="C812" i="1"/>
  <c r="H787" i="1"/>
  <c r="V787" i="1"/>
  <c r="S787" i="1"/>
  <c r="E787" i="1"/>
  <c r="K812" i="1"/>
  <c r="P787" i="1"/>
  <c r="J787" i="1"/>
  <c r="K787" i="1"/>
  <c r="F787" i="1"/>
  <c r="O787" i="1"/>
  <c r="Q787" i="1"/>
  <c r="P812" i="1"/>
  <c r="R812" i="1"/>
  <c r="T812" i="1"/>
  <c r="V812" i="1"/>
  <c r="D769" i="1"/>
  <c r="H769" i="1"/>
  <c r="L769" i="1"/>
  <c r="P769" i="1"/>
  <c r="T769" i="1"/>
  <c r="C743" i="1"/>
  <c r="G743" i="1"/>
  <c r="K743" i="1"/>
  <c r="O743" i="1"/>
  <c r="S743" i="1"/>
  <c r="B743" i="1"/>
  <c r="E769" i="1"/>
  <c r="J769" i="1"/>
  <c r="O769" i="1"/>
  <c r="U769" i="1"/>
  <c r="E743" i="1"/>
  <c r="J743" i="1"/>
  <c r="P743" i="1"/>
  <c r="U743" i="1"/>
  <c r="R385" i="1"/>
  <c r="Q385" i="1"/>
  <c r="B524" i="1" s="1"/>
  <c r="E815" i="1"/>
  <c r="F790" i="1"/>
  <c r="S815" i="1"/>
  <c r="E790" i="1"/>
  <c r="R790" i="1"/>
  <c r="P815" i="1"/>
  <c r="F815" i="1"/>
  <c r="G790" i="1"/>
  <c r="M790" i="1"/>
  <c r="H790" i="1"/>
  <c r="B790" i="1"/>
  <c r="U815" i="1"/>
  <c r="P790" i="1"/>
  <c r="I815" i="1"/>
  <c r="G815" i="1"/>
  <c r="I790" i="1"/>
  <c r="K815" i="1"/>
  <c r="D790" i="1"/>
  <c r="B815" i="1"/>
  <c r="V743" i="1"/>
  <c r="N743" i="1"/>
  <c r="H743" i="1"/>
  <c r="V769" i="1"/>
  <c r="N769" i="1"/>
  <c r="G769" i="1"/>
  <c r="B787" i="1"/>
  <c r="I787" i="1"/>
  <c r="F812" i="1"/>
  <c r="C787" i="1"/>
  <c r="E812" i="1"/>
  <c r="J812" i="1"/>
  <c r="O812" i="1"/>
  <c r="N815" i="1"/>
  <c r="D815" i="1"/>
  <c r="M815" i="1"/>
  <c r="T790" i="1"/>
  <c r="C815" i="1"/>
  <c r="H815" i="1"/>
  <c r="C817" i="1"/>
  <c r="O792" i="1"/>
  <c r="K791" i="1"/>
  <c r="F816" i="1"/>
  <c r="M816" i="1"/>
  <c r="B526" i="1"/>
  <c r="S526" i="1"/>
  <c r="O526" i="1"/>
  <c r="K526" i="1"/>
  <c r="G526" i="1"/>
  <c r="C526" i="1"/>
  <c r="T552" i="1"/>
  <c r="P552" i="1"/>
  <c r="L552" i="1"/>
  <c r="H552" i="1"/>
  <c r="D552" i="1"/>
  <c r="B525" i="1"/>
  <c r="S525" i="1"/>
  <c r="O525" i="1"/>
  <c r="K525" i="1"/>
  <c r="G525" i="1"/>
  <c r="C525" i="1"/>
  <c r="T551" i="1"/>
  <c r="P551" i="1"/>
  <c r="L551" i="1"/>
  <c r="H551" i="1"/>
  <c r="D551" i="1"/>
  <c r="B816" i="1"/>
  <c r="L791" i="1"/>
  <c r="M791" i="1"/>
  <c r="G791" i="1"/>
  <c r="J791" i="1"/>
  <c r="P816" i="1"/>
  <c r="V816" i="1"/>
  <c r="E791" i="1"/>
  <c r="S816" i="1"/>
  <c r="J816" i="1"/>
  <c r="E816" i="1"/>
  <c r="R352" i="1"/>
  <c r="V526" i="1"/>
  <c r="R526" i="1"/>
  <c r="N526" i="1"/>
  <c r="J526" i="1"/>
  <c r="F526" i="1"/>
  <c r="B552" i="1"/>
  <c r="S552" i="1"/>
  <c r="O552" i="1"/>
  <c r="K552" i="1"/>
  <c r="G552" i="1"/>
  <c r="C552" i="1"/>
  <c r="V525" i="1"/>
  <c r="R525" i="1"/>
  <c r="N525" i="1"/>
  <c r="J525" i="1"/>
  <c r="F525" i="1"/>
  <c r="B551" i="1"/>
  <c r="S551" i="1"/>
  <c r="O551" i="1"/>
  <c r="K551" i="1"/>
  <c r="G551" i="1"/>
  <c r="C551" i="1"/>
  <c r="V791" i="1"/>
  <c r="Q816" i="1"/>
  <c r="K816" i="1"/>
  <c r="N816" i="1"/>
  <c r="S791" i="1"/>
  <c r="F791" i="1"/>
  <c r="I816" i="1"/>
  <c r="C816" i="1"/>
  <c r="P791" i="1"/>
  <c r="H816" i="1"/>
  <c r="U526" i="1"/>
  <c r="Q526" i="1"/>
  <c r="M526" i="1"/>
  <c r="I526" i="1"/>
  <c r="E526" i="1"/>
  <c r="V552" i="1"/>
  <c r="R552" i="1"/>
  <c r="N552" i="1"/>
  <c r="J552" i="1"/>
  <c r="U525" i="1"/>
  <c r="Q525" i="1"/>
  <c r="M525" i="1"/>
  <c r="I525" i="1"/>
  <c r="E525" i="1"/>
  <c r="V551" i="1"/>
  <c r="R551" i="1"/>
  <c r="N551" i="1"/>
  <c r="J551" i="1"/>
  <c r="V550" i="1"/>
  <c r="R791" i="1"/>
  <c r="T816" i="1"/>
  <c r="D791" i="1"/>
  <c r="I791" i="1"/>
  <c r="C791" i="1"/>
  <c r="R816" i="1"/>
  <c r="L816" i="1"/>
  <c r="T791" i="1"/>
  <c r="Q791" i="1"/>
  <c r="Y67" i="1"/>
  <c r="Y68" i="1" s="1"/>
  <c r="L373" i="1"/>
  <c r="L395" i="1"/>
  <c r="N373" i="1"/>
  <c r="N395" i="1"/>
  <c r="D397" i="1"/>
  <c r="D375" i="1"/>
  <c r="F397" i="1"/>
  <c r="F375" i="1"/>
  <c r="D373" i="1"/>
  <c r="D395" i="1"/>
  <c r="F373" i="1"/>
  <c r="F395" i="1"/>
  <c r="M375" i="1"/>
  <c r="M397" i="1"/>
  <c r="G375" i="1"/>
  <c r="G397" i="1"/>
  <c r="M395" i="1"/>
  <c r="M373" i="1"/>
  <c r="G395" i="1"/>
  <c r="G373" i="1"/>
  <c r="E375" i="1"/>
  <c r="E397" i="1"/>
  <c r="O353" i="1"/>
  <c r="C375" i="1"/>
  <c r="C397" i="1"/>
  <c r="E395" i="1"/>
  <c r="E373" i="1"/>
  <c r="C373" i="1"/>
  <c r="O373" i="1" s="1"/>
  <c r="C395" i="1"/>
  <c r="O395" i="1" s="1"/>
  <c r="O351" i="1"/>
  <c r="L397" i="1"/>
  <c r="L375" i="1"/>
  <c r="N397" i="1"/>
  <c r="N375" i="1"/>
  <c r="R371" i="1"/>
  <c r="Q818" i="1"/>
  <c r="U818" i="1"/>
  <c r="G792" i="1"/>
  <c r="Q817" i="1"/>
  <c r="D793" i="1"/>
  <c r="H817" i="1"/>
  <c r="L793" i="1"/>
  <c r="B817" i="1"/>
  <c r="D792" i="1"/>
  <c r="J817" i="1"/>
  <c r="C792" i="1"/>
  <c r="O817" i="1"/>
  <c r="R817" i="1"/>
  <c r="S817" i="1"/>
  <c r="F792" i="1"/>
  <c r="F817" i="1"/>
  <c r="U792" i="1"/>
  <c r="E792" i="1"/>
  <c r="P817" i="1"/>
  <c r="G817" i="1"/>
  <c r="P792" i="1"/>
  <c r="K817" i="1"/>
  <c r="T792" i="1"/>
  <c r="H792" i="1"/>
  <c r="M818" i="1"/>
  <c r="R818" i="1"/>
  <c r="D818" i="1"/>
  <c r="U793" i="1"/>
  <c r="K793" i="1"/>
  <c r="H793" i="1"/>
  <c r="O818" i="1"/>
  <c r="C793" i="1"/>
  <c r="V818" i="1"/>
  <c r="P793" i="1"/>
  <c r="T818" i="1"/>
  <c r="N793" i="1"/>
  <c r="E818" i="1"/>
  <c r="F818" i="1"/>
  <c r="H521" i="1"/>
  <c r="M547" i="1"/>
  <c r="L813" i="1"/>
  <c r="M817" i="1"/>
  <c r="V792" i="1"/>
  <c r="D817" i="1"/>
  <c r="Q792" i="1"/>
  <c r="K792" i="1"/>
  <c r="E817" i="1"/>
  <c r="N792" i="1"/>
  <c r="L817" i="1"/>
  <c r="N817" i="1"/>
  <c r="S792" i="1"/>
  <c r="T521" i="1"/>
  <c r="D521" i="1"/>
  <c r="I547" i="1"/>
  <c r="T788" i="1"/>
  <c r="I792" i="1"/>
  <c r="L792" i="1"/>
  <c r="T817" i="1"/>
  <c r="J792" i="1"/>
  <c r="H788" i="1"/>
  <c r="U817" i="1"/>
  <c r="V817" i="1"/>
  <c r="H813" i="1"/>
  <c r="I817" i="1"/>
  <c r="R792" i="1"/>
  <c r="E788" i="1"/>
  <c r="G788" i="1"/>
  <c r="R813" i="1"/>
  <c r="I788" i="1"/>
  <c r="X19" i="1"/>
  <c r="X20" i="1" s="1"/>
  <c r="K818" i="1"/>
  <c r="I793" i="1"/>
  <c r="N818" i="1"/>
  <c r="L818" i="1"/>
  <c r="F793" i="1"/>
  <c r="S793" i="1"/>
  <c r="H818" i="1"/>
  <c r="J818" i="1"/>
  <c r="O793" i="1"/>
  <c r="I818" i="1"/>
  <c r="V793" i="1"/>
  <c r="L114" i="1"/>
  <c r="S110" i="1"/>
  <c r="W35" i="1"/>
  <c r="W36" i="1" s="1"/>
  <c r="Q110" i="1"/>
  <c r="R378" i="1"/>
  <c r="B521" i="1"/>
  <c r="S521" i="1"/>
  <c r="O521" i="1"/>
  <c r="K521" i="1"/>
  <c r="G521" i="1"/>
  <c r="C521" i="1"/>
  <c r="T547" i="1"/>
  <c r="P547" i="1"/>
  <c r="L547" i="1"/>
  <c r="H547" i="1"/>
  <c r="D547" i="1"/>
  <c r="E813" i="1"/>
  <c r="V788" i="1"/>
  <c r="S788" i="1"/>
  <c r="U788" i="1"/>
  <c r="D813" i="1"/>
  <c r="J813" i="1"/>
  <c r="D788" i="1"/>
  <c r="N788" i="1"/>
  <c r="V521" i="1"/>
  <c r="R521" i="1"/>
  <c r="N521" i="1"/>
  <c r="J521" i="1"/>
  <c r="F521" i="1"/>
  <c r="B547" i="1"/>
  <c r="S547" i="1"/>
  <c r="O547" i="1"/>
  <c r="K547" i="1"/>
  <c r="G547" i="1"/>
  <c r="C547" i="1"/>
  <c r="B788" i="1"/>
  <c r="S813" i="1"/>
  <c r="U813" i="1"/>
  <c r="R788" i="1"/>
  <c r="P813" i="1"/>
  <c r="N813" i="1"/>
  <c r="T813" i="1"/>
  <c r="F788" i="1"/>
  <c r="O813" i="1"/>
  <c r="Q813" i="1"/>
  <c r="J788" i="1"/>
  <c r="AC35" i="1"/>
  <c r="AC36" i="1" s="1"/>
  <c r="AA35" i="1"/>
  <c r="AA36" i="1" s="1"/>
  <c r="U521" i="1"/>
  <c r="Q521" i="1"/>
  <c r="M521" i="1"/>
  <c r="I521" i="1"/>
  <c r="E521" i="1"/>
  <c r="V547" i="1"/>
  <c r="R547" i="1"/>
  <c r="N547" i="1"/>
  <c r="J547" i="1"/>
  <c r="B813" i="1"/>
  <c r="O788" i="1"/>
  <c r="Q788" i="1"/>
  <c r="G813" i="1"/>
  <c r="I813" i="1"/>
  <c r="F813" i="1"/>
  <c r="K813" i="1"/>
  <c r="M813" i="1"/>
  <c r="V813" i="1"/>
  <c r="K788" i="1"/>
  <c r="M788" i="1"/>
  <c r="P788" i="1"/>
  <c r="R398" i="1"/>
  <c r="F713" i="1" s="1"/>
  <c r="C663" i="1"/>
  <c r="D663" i="1"/>
  <c r="M663" i="1"/>
  <c r="N663" i="1"/>
  <c r="O663" i="1"/>
  <c r="P663" i="1"/>
  <c r="D637" i="1"/>
  <c r="E637" i="1"/>
  <c r="F637" i="1"/>
  <c r="G637" i="1"/>
  <c r="P637" i="1"/>
  <c r="Q637" i="1"/>
  <c r="R637" i="1"/>
  <c r="S637" i="1"/>
  <c r="C714" i="1"/>
  <c r="D714" i="1"/>
  <c r="E714" i="1"/>
  <c r="F714" i="1"/>
  <c r="G714" i="1"/>
  <c r="H714" i="1"/>
  <c r="I714" i="1"/>
  <c r="J714" i="1"/>
  <c r="K714" i="1"/>
  <c r="L714" i="1"/>
  <c r="M714" i="1"/>
  <c r="N714" i="1"/>
  <c r="O714" i="1"/>
  <c r="P714" i="1"/>
  <c r="Q714" i="1"/>
  <c r="R714" i="1"/>
  <c r="S714" i="1"/>
  <c r="T714" i="1"/>
  <c r="U714" i="1"/>
  <c r="V714" i="1"/>
  <c r="B714" i="1"/>
  <c r="C689" i="1"/>
  <c r="D689" i="1"/>
  <c r="E689" i="1"/>
  <c r="F689" i="1"/>
  <c r="G689" i="1"/>
  <c r="H689" i="1"/>
  <c r="I689" i="1"/>
  <c r="J689" i="1"/>
  <c r="K689" i="1"/>
  <c r="L689" i="1"/>
  <c r="M689" i="1"/>
  <c r="N689" i="1"/>
  <c r="O689" i="1"/>
  <c r="P689" i="1"/>
  <c r="Q689" i="1"/>
  <c r="R689" i="1"/>
  <c r="S689" i="1"/>
  <c r="T689" i="1"/>
  <c r="U689" i="1"/>
  <c r="V689" i="1"/>
  <c r="B689" i="1"/>
  <c r="C664" i="1"/>
  <c r="D664" i="1"/>
  <c r="E664" i="1"/>
  <c r="F664" i="1"/>
  <c r="G664" i="1"/>
  <c r="H664" i="1"/>
  <c r="I664" i="1"/>
  <c r="J664" i="1"/>
  <c r="K664" i="1"/>
  <c r="L664" i="1"/>
  <c r="M664" i="1"/>
  <c r="N664" i="1"/>
  <c r="O664" i="1"/>
  <c r="P664" i="1"/>
  <c r="Q664" i="1"/>
  <c r="R664" i="1"/>
  <c r="S664" i="1"/>
  <c r="T664" i="1"/>
  <c r="U664" i="1"/>
  <c r="V664" i="1"/>
  <c r="B664" i="1"/>
  <c r="C638" i="1"/>
  <c r="D638" i="1"/>
  <c r="E638" i="1"/>
  <c r="F638" i="1"/>
  <c r="G638" i="1"/>
  <c r="H638" i="1"/>
  <c r="I638" i="1"/>
  <c r="J638" i="1"/>
  <c r="K638" i="1"/>
  <c r="L638" i="1"/>
  <c r="M638" i="1"/>
  <c r="N638" i="1"/>
  <c r="O638" i="1"/>
  <c r="P638" i="1"/>
  <c r="Q638" i="1"/>
  <c r="R638" i="1"/>
  <c r="S638" i="1"/>
  <c r="T638" i="1"/>
  <c r="U638" i="1"/>
  <c r="V638" i="1"/>
  <c r="B638" i="1"/>
  <c r="C715" i="1"/>
  <c r="D715" i="1"/>
  <c r="E715" i="1"/>
  <c r="F715" i="1"/>
  <c r="G715" i="1"/>
  <c r="H715" i="1"/>
  <c r="I715" i="1"/>
  <c r="J715" i="1"/>
  <c r="K715" i="1"/>
  <c r="L715" i="1"/>
  <c r="M715" i="1"/>
  <c r="N715" i="1"/>
  <c r="O715" i="1"/>
  <c r="P715" i="1"/>
  <c r="Q715" i="1"/>
  <c r="R715" i="1"/>
  <c r="S715" i="1"/>
  <c r="T715" i="1"/>
  <c r="U715" i="1"/>
  <c r="V715" i="1"/>
  <c r="B715" i="1"/>
  <c r="C690" i="1"/>
  <c r="D690" i="1"/>
  <c r="E690" i="1"/>
  <c r="F690" i="1"/>
  <c r="G690" i="1"/>
  <c r="H690" i="1"/>
  <c r="I690" i="1"/>
  <c r="J690" i="1"/>
  <c r="K690" i="1"/>
  <c r="L690" i="1"/>
  <c r="M690" i="1"/>
  <c r="N690" i="1"/>
  <c r="O690" i="1"/>
  <c r="P690" i="1"/>
  <c r="Q690" i="1"/>
  <c r="R690" i="1"/>
  <c r="S690" i="1"/>
  <c r="T690" i="1"/>
  <c r="U690" i="1"/>
  <c r="V690" i="1"/>
  <c r="B690" i="1"/>
  <c r="C665" i="1"/>
  <c r="D665" i="1"/>
  <c r="E665" i="1"/>
  <c r="F665" i="1"/>
  <c r="G665" i="1"/>
  <c r="H665" i="1"/>
  <c r="I665" i="1"/>
  <c r="J665" i="1"/>
  <c r="K665" i="1"/>
  <c r="L665" i="1"/>
  <c r="M665" i="1"/>
  <c r="N665" i="1"/>
  <c r="O665" i="1"/>
  <c r="P665" i="1"/>
  <c r="Q665" i="1"/>
  <c r="R665" i="1"/>
  <c r="S665" i="1"/>
  <c r="T665" i="1"/>
  <c r="U665" i="1"/>
  <c r="V665" i="1"/>
  <c r="B665" i="1"/>
  <c r="C639" i="1"/>
  <c r="D639" i="1"/>
  <c r="E639" i="1"/>
  <c r="F639" i="1"/>
  <c r="G639" i="1"/>
  <c r="H639" i="1"/>
  <c r="I639" i="1"/>
  <c r="J639" i="1"/>
  <c r="K639" i="1"/>
  <c r="L639" i="1"/>
  <c r="M639" i="1"/>
  <c r="N639" i="1"/>
  <c r="O639" i="1"/>
  <c r="P639" i="1"/>
  <c r="Q639" i="1"/>
  <c r="R639" i="1"/>
  <c r="S639" i="1"/>
  <c r="T639" i="1"/>
  <c r="U639" i="1"/>
  <c r="V639" i="1"/>
  <c r="B639" i="1"/>
  <c r="C711" i="1"/>
  <c r="D711" i="1"/>
  <c r="G711" i="1"/>
  <c r="H711" i="1"/>
  <c r="K711" i="1"/>
  <c r="L711" i="1"/>
  <c r="O711" i="1"/>
  <c r="P711" i="1"/>
  <c r="S711" i="1"/>
  <c r="T711" i="1"/>
  <c r="B711" i="1"/>
  <c r="C686" i="1"/>
  <c r="F686" i="1"/>
  <c r="G686" i="1"/>
  <c r="J686" i="1"/>
  <c r="K686" i="1"/>
  <c r="N686" i="1"/>
  <c r="O686" i="1"/>
  <c r="R686" i="1"/>
  <c r="S686" i="1"/>
  <c r="V686" i="1"/>
  <c r="B686" i="1"/>
  <c r="C661" i="1"/>
  <c r="D661" i="1"/>
  <c r="E661" i="1"/>
  <c r="F661" i="1"/>
  <c r="G661" i="1"/>
  <c r="H661" i="1"/>
  <c r="I661" i="1"/>
  <c r="J661" i="1"/>
  <c r="K661" i="1"/>
  <c r="L661" i="1"/>
  <c r="M661" i="1"/>
  <c r="N661" i="1"/>
  <c r="O661" i="1"/>
  <c r="P661" i="1"/>
  <c r="Q661" i="1"/>
  <c r="R661" i="1"/>
  <c r="S661" i="1"/>
  <c r="T661" i="1"/>
  <c r="U661" i="1"/>
  <c r="V661" i="1"/>
  <c r="B661" i="1"/>
  <c r="C635" i="1"/>
  <c r="D635" i="1"/>
  <c r="E635" i="1"/>
  <c r="F635" i="1"/>
  <c r="G635" i="1"/>
  <c r="H635" i="1"/>
  <c r="I635" i="1"/>
  <c r="J635" i="1"/>
  <c r="K635" i="1"/>
  <c r="L635" i="1"/>
  <c r="M635" i="1"/>
  <c r="N635" i="1"/>
  <c r="O635" i="1"/>
  <c r="P635" i="1"/>
  <c r="Q635" i="1"/>
  <c r="R635" i="1"/>
  <c r="S635" i="1"/>
  <c r="T635" i="1"/>
  <c r="U635" i="1"/>
  <c r="V635" i="1"/>
  <c r="B635" i="1"/>
  <c r="C708" i="1"/>
  <c r="D708" i="1"/>
  <c r="E708" i="1"/>
  <c r="F708" i="1"/>
  <c r="G708" i="1"/>
  <c r="H708" i="1"/>
  <c r="I708" i="1"/>
  <c r="J708" i="1"/>
  <c r="K708" i="1"/>
  <c r="L708" i="1"/>
  <c r="M708" i="1"/>
  <c r="N708" i="1"/>
  <c r="O708" i="1"/>
  <c r="P708" i="1"/>
  <c r="Q708" i="1"/>
  <c r="R708" i="1"/>
  <c r="S708" i="1"/>
  <c r="T708" i="1"/>
  <c r="U708" i="1"/>
  <c r="V708" i="1"/>
  <c r="B708" i="1"/>
  <c r="C683" i="1"/>
  <c r="D683" i="1"/>
  <c r="E683" i="1"/>
  <c r="F683" i="1"/>
  <c r="G683" i="1"/>
  <c r="H683" i="1"/>
  <c r="I683" i="1"/>
  <c r="J683" i="1"/>
  <c r="K683" i="1"/>
  <c r="L683" i="1"/>
  <c r="M683" i="1"/>
  <c r="N683" i="1"/>
  <c r="O683" i="1"/>
  <c r="P683" i="1"/>
  <c r="Q683" i="1"/>
  <c r="R683" i="1"/>
  <c r="S683" i="1"/>
  <c r="T683" i="1"/>
  <c r="U683" i="1"/>
  <c r="V683" i="1"/>
  <c r="B683" i="1"/>
  <c r="C658" i="1"/>
  <c r="D658" i="1"/>
  <c r="E658" i="1"/>
  <c r="F658" i="1"/>
  <c r="G658" i="1"/>
  <c r="H658" i="1"/>
  <c r="I658" i="1"/>
  <c r="J658" i="1"/>
  <c r="K658" i="1"/>
  <c r="L658" i="1"/>
  <c r="M658" i="1"/>
  <c r="N658" i="1"/>
  <c r="O658" i="1"/>
  <c r="P658" i="1"/>
  <c r="Q658" i="1"/>
  <c r="R658" i="1"/>
  <c r="S658" i="1"/>
  <c r="T658" i="1"/>
  <c r="U658" i="1"/>
  <c r="V658" i="1"/>
  <c r="B658" i="1"/>
  <c r="C632" i="1"/>
  <c r="D632" i="1"/>
  <c r="E632" i="1"/>
  <c r="F632" i="1"/>
  <c r="G632" i="1"/>
  <c r="H632" i="1"/>
  <c r="I632" i="1"/>
  <c r="J632" i="1"/>
  <c r="K632" i="1"/>
  <c r="L632" i="1"/>
  <c r="M632" i="1"/>
  <c r="N632" i="1"/>
  <c r="O632" i="1"/>
  <c r="P632" i="1"/>
  <c r="Q632" i="1"/>
  <c r="R632" i="1"/>
  <c r="S632" i="1"/>
  <c r="T632" i="1"/>
  <c r="U632" i="1"/>
  <c r="V632" i="1"/>
  <c r="B632" i="1"/>
  <c r="C659" i="1"/>
  <c r="F659" i="1"/>
  <c r="G659" i="1"/>
  <c r="J659" i="1"/>
  <c r="K659" i="1"/>
  <c r="N659" i="1"/>
  <c r="O659" i="1"/>
  <c r="R659" i="1"/>
  <c r="S659" i="1"/>
  <c r="B659" i="1"/>
  <c r="E633" i="1"/>
  <c r="F633" i="1"/>
  <c r="I633" i="1"/>
  <c r="J633" i="1"/>
  <c r="M633" i="1"/>
  <c r="N633" i="1"/>
  <c r="Q633" i="1"/>
  <c r="R633" i="1"/>
  <c r="U633" i="1"/>
  <c r="V633" i="1"/>
  <c r="A605" i="1"/>
  <c r="A604" i="1"/>
  <c r="V500" i="1"/>
  <c r="C475" i="1"/>
  <c r="D475" i="1"/>
  <c r="E475" i="1"/>
  <c r="F475" i="1"/>
  <c r="G475" i="1"/>
  <c r="H475" i="1"/>
  <c r="I475" i="1"/>
  <c r="J475" i="1"/>
  <c r="K475" i="1"/>
  <c r="L475" i="1"/>
  <c r="M475" i="1"/>
  <c r="N475" i="1"/>
  <c r="O475" i="1"/>
  <c r="P475" i="1"/>
  <c r="Q475" i="1"/>
  <c r="R475" i="1"/>
  <c r="S475" i="1"/>
  <c r="T475" i="1"/>
  <c r="U475" i="1"/>
  <c r="V475" i="1"/>
  <c r="B475" i="1"/>
  <c r="C450" i="1"/>
  <c r="D450" i="1"/>
  <c r="E450" i="1"/>
  <c r="F450" i="1"/>
  <c r="G450" i="1"/>
  <c r="H450" i="1"/>
  <c r="I450" i="1"/>
  <c r="J450" i="1"/>
  <c r="K450" i="1"/>
  <c r="L450" i="1"/>
  <c r="M450" i="1"/>
  <c r="N450" i="1"/>
  <c r="O450" i="1"/>
  <c r="P450" i="1"/>
  <c r="Q450" i="1"/>
  <c r="R450" i="1"/>
  <c r="S450" i="1"/>
  <c r="T450" i="1"/>
  <c r="U450" i="1"/>
  <c r="V450" i="1"/>
  <c r="B450" i="1"/>
  <c r="C424" i="1"/>
  <c r="D424" i="1"/>
  <c r="E424" i="1"/>
  <c r="F424" i="1"/>
  <c r="G424" i="1"/>
  <c r="H424" i="1"/>
  <c r="I424" i="1"/>
  <c r="J424" i="1"/>
  <c r="K424" i="1"/>
  <c r="L424" i="1"/>
  <c r="M424" i="1"/>
  <c r="N424" i="1"/>
  <c r="O424" i="1"/>
  <c r="P424" i="1"/>
  <c r="Q424" i="1"/>
  <c r="R424" i="1"/>
  <c r="S424" i="1"/>
  <c r="T424" i="1"/>
  <c r="U424" i="1"/>
  <c r="V424" i="1"/>
  <c r="B424" i="1"/>
  <c r="V501" i="1"/>
  <c r="B476" i="1"/>
  <c r="Q476" i="1"/>
  <c r="L451" i="1"/>
  <c r="C477" i="1"/>
  <c r="D477" i="1"/>
  <c r="E477" i="1"/>
  <c r="F477" i="1"/>
  <c r="G477" i="1"/>
  <c r="H477" i="1"/>
  <c r="I477" i="1"/>
  <c r="J477" i="1"/>
  <c r="K477" i="1"/>
  <c r="L477" i="1"/>
  <c r="M477" i="1"/>
  <c r="N477" i="1"/>
  <c r="O477" i="1"/>
  <c r="P477" i="1"/>
  <c r="Q477" i="1"/>
  <c r="R477" i="1"/>
  <c r="S477" i="1"/>
  <c r="T477" i="1"/>
  <c r="U477" i="1"/>
  <c r="V477" i="1"/>
  <c r="C452" i="1"/>
  <c r="D452" i="1"/>
  <c r="E452" i="1"/>
  <c r="F452" i="1"/>
  <c r="G452" i="1"/>
  <c r="H452" i="1"/>
  <c r="I452" i="1"/>
  <c r="J452" i="1"/>
  <c r="K452" i="1"/>
  <c r="L452" i="1"/>
  <c r="M452" i="1"/>
  <c r="N452" i="1"/>
  <c r="O452" i="1"/>
  <c r="P452" i="1"/>
  <c r="Q452" i="1"/>
  <c r="R452" i="1"/>
  <c r="S452" i="1"/>
  <c r="T452" i="1"/>
  <c r="U452" i="1"/>
  <c r="V452" i="1"/>
  <c r="B452" i="1"/>
  <c r="C426" i="1"/>
  <c r="D426" i="1"/>
  <c r="E426" i="1"/>
  <c r="F426" i="1"/>
  <c r="G426" i="1"/>
  <c r="H426" i="1"/>
  <c r="I426" i="1"/>
  <c r="J426" i="1"/>
  <c r="K426" i="1"/>
  <c r="L426" i="1"/>
  <c r="M426" i="1"/>
  <c r="N426" i="1"/>
  <c r="O426" i="1"/>
  <c r="P426" i="1"/>
  <c r="Q426" i="1"/>
  <c r="R426" i="1"/>
  <c r="S426" i="1"/>
  <c r="T426" i="1"/>
  <c r="U426" i="1"/>
  <c r="V426" i="1"/>
  <c r="B426" i="1"/>
  <c r="C448" i="1"/>
  <c r="D448" i="1"/>
  <c r="E448" i="1"/>
  <c r="F448" i="1"/>
  <c r="G448" i="1"/>
  <c r="H448" i="1"/>
  <c r="I448" i="1"/>
  <c r="J448" i="1"/>
  <c r="K448" i="1"/>
  <c r="L448" i="1"/>
  <c r="M448" i="1"/>
  <c r="N448" i="1"/>
  <c r="O448" i="1"/>
  <c r="P448" i="1"/>
  <c r="Q448" i="1"/>
  <c r="R448" i="1"/>
  <c r="S448" i="1"/>
  <c r="T448" i="1"/>
  <c r="U448" i="1"/>
  <c r="V448" i="1"/>
  <c r="B448" i="1"/>
  <c r="C422" i="1"/>
  <c r="D422" i="1"/>
  <c r="E422" i="1"/>
  <c r="F422" i="1"/>
  <c r="G422" i="1"/>
  <c r="H422" i="1"/>
  <c r="I422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V422" i="1"/>
  <c r="B422" i="1"/>
  <c r="C470" i="1"/>
  <c r="C445" i="1"/>
  <c r="D445" i="1"/>
  <c r="E445" i="1"/>
  <c r="F445" i="1"/>
  <c r="G445" i="1"/>
  <c r="H445" i="1"/>
  <c r="I445" i="1"/>
  <c r="J445" i="1"/>
  <c r="K445" i="1"/>
  <c r="L445" i="1"/>
  <c r="M445" i="1"/>
  <c r="N445" i="1"/>
  <c r="O445" i="1"/>
  <c r="P445" i="1"/>
  <c r="Q445" i="1"/>
  <c r="R445" i="1"/>
  <c r="S445" i="1"/>
  <c r="T445" i="1"/>
  <c r="U445" i="1"/>
  <c r="V445" i="1"/>
  <c r="B445" i="1"/>
  <c r="C419" i="1"/>
  <c r="D419" i="1"/>
  <c r="E419" i="1"/>
  <c r="F419" i="1"/>
  <c r="G419" i="1"/>
  <c r="H419" i="1"/>
  <c r="I419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B419" i="1"/>
  <c r="U19" i="1"/>
  <c r="U20" i="1" s="1"/>
  <c r="I109" i="1"/>
  <c r="B110" i="1"/>
  <c r="N110" i="1"/>
  <c r="V110" i="1"/>
  <c r="AB35" i="1"/>
  <c r="AB36" i="1" s="1"/>
  <c r="U110" i="1"/>
  <c r="S114" i="1"/>
  <c r="O110" i="1"/>
  <c r="Z67" i="1"/>
  <c r="Z68" i="1" s="1"/>
  <c r="E110" i="1"/>
  <c r="F114" i="1"/>
  <c r="X35" i="1"/>
  <c r="X36" i="1" s="1"/>
  <c r="AB67" i="1"/>
  <c r="AB68" i="1" s="1"/>
  <c r="E114" i="1"/>
  <c r="X67" i="1"/>
  <c r="X68" i="1" s="1"/>
  <c r="U67" i="1"/>
  <c r="U68" i="1" s="1"/>
  <c r="P110" i="1"/>
  <c r="Y35" i="1"/>
  <c r="Y36" i="1" s="1"/>
  <c r="D110" i="1"/>
  <c r="V114" i="1"/>
  <c r="O114" i="1"/>
  <c r="R110" i="1"/>
  <c r="V67" i="1"/>
  <c r="V68" i="1" s="1"/>
  <c r="J114" i="1"/>
  <c r="U35" i="1"/>
  <c r="U36" i="1" s="1"/>
  <c r="V35" i="1"/>
  <c r="V36" i="1" s="1"/>
  <c r="F110" i="1"/>
  <c r="G110" i="1"/>
  <c r="C110" i="1"/>
  <c r="T110" i="1"/>
  <c r="AD35" i="1"/>
  <c r="AD36" i="1" s="1"/>
  <c r="H110" i="1"/>
  <c r="I110" i="1"/>
  <c r="Z35" i="1"/>
  <c r="Z36" i="1" s="1"/>
  <c r="M110" i="1"/>
  <c r="Q114" i="1"/>
  <c r="H114" i="1"/>
  <c r="I114" i="1"/>
  <c r="D114" i="1"/>
  <c r="Q113" i="1"/>
  <c r="G113" i="1"/>
  <c r="E113" i="1"/>
  <c r="V113" i="1"/>
  <c r="B113" i="1"/>
  <c r="U113" i="1"/>
  <c r="T113" i="1"/>
  <c r="M113" i="1"/>
  <c r="AB59" i="1"/>
  <c r="AB60" i="1" s="1"/>
  <c r="AA59" i="1"/>
  <c r="AA60" i="1" s="1"/>
  <c r="O113" i="1"/>
  <c r="R113" i="1"/>
  <c r="X59" i="1"/>
  <c r="X60" i="1" s="1"/>
  <c r="AC59" i="1"/>
  <c r="AC60" i="1" s="1"/>
  <c r="N113" i="1"/>
  <c r="J113" i="1"/>
  <c r="I113" i="1"/>
  <c r="W59" i="1"/>
  <c r="W60" i="1" s="1"/>
  <c r="L113" i="1"/>
  <c r="S113" i="1"/>
  <c r="C113" i="1"/>
  <c r="Z59" i="1"/>
  <c r="Z60" i="1" s="1"/>
  <c r="P113" i="1"/>
  <c r="K113" i="1"/>
  <c r="U107" i="1"/>
  <c r="S107" i="1"/>
  <c r="E107" i="1"/>
  <c r="G109" i="1"/>
  <c r="J109" i="1"/>
  <c r="Y27" i="1"/>
  <c r="Y28" i="1" s="1"/>
  <c r="AD27" i="1"/>
  <c r="AD28" i="1" s="1"/>
  <c r="AB27" i="1"/>
  <c r="AB28" i="1" s="1"/>
  <c r="S109" i="1"/>
  <c r="V109" i="1"/>
  <c r="V59" i="1"/>
  <c r="V60" i="1" s="1"/>
  <c r="AA11" i="1"/>
  <c r="AA12" i="1" s="1"/>
  <c r="T109" i="1"/>
  <c r="F113" i="1"/>
  <c r="P107" i="1"/>
  <c r="O107" i="1"/>
  <c r="R109" i="1"/>
  <c r="AA67" i="1"/>
  <c r="AA68" i="1" s="1"/>
  <c r="C114" i="1"/>
  <c r="R114" i="1"/>
  <c r="AC67" i="1"/>
  <c r="AC68" i="1" s="1"/>
  <c r="G114" i="1"/>
  <c r="M114" i="1"/>
  <c r="AD67" i="1"/>
  <c r="AD68" i="1" s="1"/>
  <c r="U114" i="1"/>
  <c r="K114" i="1"/>
  <c r="N114" i="1"/>
  <c r="T114" i="1"/>
  <c r="B114" i="1"/>
  <c r="W67" i="1"/>
  <c r="W68" i="1" s="1"/>
  <c r="AA27" i="1"/>
  <c r="AA28" i="1" s="1"/>
  <c r="N107" i="1"/>
  <c r="U27" i="1"/>
  <c r="U28" i="1" s="1"/>
  <c r="Y59" i="1"/>
  <c r="Y60" i="1" s="1"/>
  <c r="D113" i="1"/>
  <c r="H113" i="1"/>
  <c r="E109" i="1"/>
  <c r="V19" i="1"/>
  <c r="V20" i="1" s="1"/>
  <c r="O108" i="1"/>
  <c r="L108" i="1"/>
  <c r="U108" i="1"/>
  <c r="AD19" i="1"/>
  <c r="AD20" i="1" s="1"/>
  <c r="AB19" i="1"/>
  <c r="AB20" i="1" s="1"/>
  <c r="R108" i="1"/>
  <c r="F108" i="1"/>
  <c r="AA51" i="1"/>
  <c r="AA52" i="1" s="1"/>
  <c r="S115" i="1"/>
  <c r="AC43" i="1"/>
  <c r="AC44" i="1" s="1"/>
  <c r="B112" i="1"/>
  <c r="U112" i="1"/>
  <c r="F111" i="1"/>
  <c r="G115" i="1"/>
  <c r="V43" i="1"/>
  <c r="V44" i="1" s="1"/>
  <c r="AC75" i="1"/>
  <c r="AC76" i="1" s="1"/>
  <c r="F115" i="1"/>
  <c r="C115" i="1"/>
  <c r="U111" i="1"/>
  <c r="G112" i="1"/>
  <c r="J112" i="1"/>
  <c r="Q112" i="1"/>
  <c r="S112" i="1"/>
  <c r="D112" i="1"/>
  <c r="O112" i="1"/>
  <c r="X75" i="1"/>
  <c r="X76" i="1" s="1"/>
  <c r="U115" i="1"/>
  <c r="AB51" i="1"/>
  <c r="AB52" i="1" s="1"/>
  <c r="J115" i="1"/>
  <c r="I115" i="1"/>
  <c r="I112" i="1"/>
  <c r="AA43" i="1"/>
  <c r="AA44" i="1" s="1"/>
  <c r="B111" i="1"/>
  <c r="D111" i="1"/>
  <c r="R111" i="1"/>
  <c r="C111" i="1"/>
  <c r="X11" i="1"/>
  <c r="X12" i="1" s="1"/>
  <c r="X51" i="1"/>
  <c r="X52" i="1" s="1"/>
  <c r="U51" i="1"/>
  <c r="U52" i="1" s="1"/>
  <c r="U11" i="1"/>
  <c r="U12" i="1" s="1"/>
  <c r="X27" i="1"/>
  <c r="X28" i="1" s="1"/>
  <c r="AC19" i="1"/>
  <c r="AC20" i="1" s="1"/>
  <c r="T108" i="1"/>
  <c r="AB75" i="1"/>
  <c r="AB76" i="1" s="1"/>
  <c r="AD51" i="1"/>
  <c r="AD52" i="1" s="1"/>
  <c r="H115" i="1"/>
  <c r="J108" i="1"/>
  <c r="M115" i="1"/>
  <c r="M112" i="1"/>
  <c r="N108" i="1"/>
  <c r="P112" i="1"/>
  <c r="Q115" i="1"/>
  <c r="S111" i="1"/>
  <c r="I107" i="1"/>
  <c r="N109" i="1"/>
  <c r="N115" i="1"/>
  <c r="Z75" i="1"/>
  <c r="Z76" i="1" s="1"/>
  <c r="P115" i="1"/>
  <c r="E115" i="1"/>
  <c r="T115" i="1"/>
  <c r="D115" i="1"/>
  <c r="V115" i="1"/>
  <c r="R115" i="1"/>
  <c r="W75" i="1"/>
  <c r="W76" i="1" s="1"/>
  <c r="I111" i="1"/>
  <c r="H111" i="1"/>
  <c r="G111" i="1"/>
  <c r="Z43" i="1"/>
  <c r="Z44" i="1" s="1"/>
  <c r="N111" i="1"/>
  <c r="V111" i="1"/>
  <c r="P111" i="1"/>
  <c r="T111" i="1"/>
  <c r="X43" i="1"/>
  <c r="X44" i="1" s="1"/>
  <c r="AD43" i="1"/>
  <c r="AD44" i="1" s="1"/>
  <c r="U43" i="1"/>
  <c r="U44" i="1" s="1"/>
  <c r="W43" i="1"/>
  <c r="W44" i="1" s="1"/>
  <c r="H112" i="1"/>
  <c r="J111" i="1"/>
  <c r="E111" i="1"/>
  <c r="AA19" i="1"/>
  <c r="AA20" i="1" s="1"/>
  <c r="G108" i="1"/>
  <c r="Z19" i="1"/>
  <c r="Z20" i="1" s="1"/>
  <c r="M108" i="1"/>
  <c r="V108" i="1"/>
  <c r="B107" i="1"/>
  <c r="L107" i="1"/>
  <c r="Y11" i="1"/>
  <c r="Y12" i="1" s="1"/>
  <c r="K107" i="1"/>
  <c r="F107" i="1"/>
  <c r="H107" i="1"/>
  <c r="Z11" i="1"/>
  <c r="Z12" i="1" s="1"/>
  <c r="G107" i="1"/>
  <c r="J107" i="1"/>
  <c r="R107" i="1"/>
  <c r="T107" i="1"/>
  <c r="V11" i="1"/>
  <c r="V12" i="1" s="1"/>
  <c r="O109" i="1"/>
  <c r="F109" i="1"/>
  <c r="L109" i="1"/>
  <c r="B109" i="1"/>
  <c r="C109" i="1"/>
  <c r="K109" i="1"/>
  <c r="M109" i="1"/>
  <c r="AC27" i="1"/>
  <c r="AC28" i="1" s="1"/>
  <c r="H109" i="1"/>
  <c r="V51" i="1"/>
  <c r="V52" i="1" s="1"/>
  <c r="Y51" i="1"/>
  <c r="Y52" i="1" s="1"/>
  <c r="Y75" i="1"/>
  <c r="Y76" i="1" s="1"/>
  <c r="W11" i="1"/>
  <c r="W12" i="1" s="1"/>
  <c r="AD75" i="1"/>
  <c r="AD76" i="1" s="1"/>
  <c r="Q107" i="1"/>
  <c r="D108" i="1"/>
  <c r="L112" i="1"/>
  <c r="O115" i="1"/>
  <c r="E108" i="1"/>
  <c r="AA75" i="1"/>
  <c r="AA76" i="1" s="1"/>
  <c r="K115" i="1"/>
  <c r="C112" i="1"/>
  <c r="F112" i="1"/>
  <c r="T112" i="1"/>
  <c r="Z27" i="1"/>
  <c r="Z28" i="1" s="1"/>
  <c r="Q111" i="1"/>
  <c r="K111" i="1"/>
  <c r="M111" i="1"/>
  <c r="V27" i="1"/>
  <c r="V28" i="1" s="1"/>
  <c r="V75" i="1"/>
  <c r="V76" i="1" s="1"/>
  <c r="AC11" i="1"/>
  <c r="AC12" i="1" s="1"/>
  <c r="Y43" i="1"/>
  <c r="Y44" i="1" s="1"/>
  <c r="AB43" i="1"/>
  <c r="AB44" i="1" s="1"/>
  <c r="AB11" i="1"/>
  <c r="AB12" i="1" s="1"/>
  <c r="P108" i="1"/>
  <c r="W27" i="1"/>
  <c r="W28" i="1" s="1"/>
  <c r="W19" i="1"/>
  <c r="W20" i="1" s="1"/>
  <c r="AD11" i="1"/>
  <c r="AD12" i="1" s="1"/>
  <c r="S108" i="1"/>
  <c r="AC51" i="1"/>
  <c r="AC52" i="1" s="1"/>
  <c r="O111" i="1"/>
  <c r="Z51" i="1"/>
  <c r="Z52" i="1" s="1"/>
  <c r="L115" i="1"/>
  <c r="H108" i="1"/>
  <c r="B108" i="1"/>
  <c r="Q108" i="1"/>
  <c r="W51" i="1"/>
  <c r="W52" i="1" s="1"/>
  <c r="I108" i="1"/>
  <c r="B115" i="1"/>
  <c r="Y19" i="1"/>
  <c r="Y20" i="1" s="1"/>
  <c r="R112" i="1"/>
  <c r="K108" i="1"/>
  <c r="K112" i="1"/>
  <c r="V112" i="1"/>
  <c r="N112" i="1"/>
  <c r="V107" i="1"/>
  <c r="Q109" i="1"/>
  <c r="P109" i="1"/>
  <c r="D109" i="1"/>
  <c r="D107" i="1"/>
  <c r="U109" i="1"/>
  <c r="C107" i="1"/>
  <c r="L111" i="1"/>
  <c r="M107" i="1"/>
  <c r="A283" i="1"/>
  <c r="A255" i="1"/>
  <c r="A228" i="1"/>
  <c r="A310" i="1"/>
  <c r="A301" i="1"/>
  <c r="A274" i="1"/>
  <c r="A246" i="1"/>
  <c r="A219" i="1"/>
  <c r="A610" i="1" s="1"/>
  <c r="A307" i="1"/>
  <c r="A280" i="1"/>
  <c r="A252" i="1"/>
  <c r="A225" i="1"/>
  <c r="A299" i="1"/>
  <c r="A272" i="1"/>
  <c r="A244" i="1"/>
  <c r="A217" i="1"/>
  <c r="A608" i="1" s="1"/>
  <c r="A300" i="1"/>
  <c r="A273" i="1"/>
  <c r="A245" i="1"/>
  <c r="A218" i="1"/>
  <c r="A609" i="1" s="1"/>
  <c r="F223" i="1"/>
  <c r="I223" i="1"/>
  <c r="K223" i="1"/>
  <c r="V223" i="1"/>
  <c r="H223" i="1"/>
  <c r="M223" i="1"/>
  <c r="J223" i="1"/>
  <c r="N223" i="1"/>
  <c r="T223" i="1"/>
  <c r="U223" i="1"/>
  <c r="L223" i="1"/>
  <c r="C223" i="1"/>
  <c r="O223" i="1"/>
  <c r="P223" i="1"/>
  <c r="G223" i="1"/>
  <c r="B223" i="1"/>
  <c r="R223" i="1"/>
  <c r="Q223" i="1"/>
  <c r="S223" i="1"/>
  <c r="D223" i="1"/>
  <c r="E223" i="1"/>
  <c r="P216" i="1"/>
  <c r="I216" i="1"/>
  <c r="F216" i="1"/>
  <c r="V216" i="1"/>
  <c r="K216" i="1"/>
  <c r="D216" i="1"/>
  <c r="T216" i="1"/>
  <c r="M216" i="1"/>
  <c r="J216" i="1"/>
  <c r="B216" i="1"/>
  <c r="H216" i="1"/>
  <c r="Q216" i="1"/>
  <c r="N216" i="1"/>
  <c r="C216" i="1"/>
  <c r="G216" i="1"/>
  <c r="S216" i="1"/>
  <c r="E216" i="1"/>
  <c r="R216" i="1"/>
  <c r="L216" i="1"/>
  <c r="U216" i="1"/>
  <c r="O216" i="1"/>
  <c r="A251" i="1"/>
  <c r="A224" i="1"/>
  <c r="A306" i="1"/>
  <c r="A279" i="1"/>
  <c r="A312" i="1"/>
  <c r="A285" i="1"/>
  <c r="A257" i="1"/>
  <c r="A230" i="1"/>
  <c r="A298" i="1"/>
  <c r="A216" i="1"/>
  <c r="A607" i="1" s="1"/>
  <c r="A271" i="1"/>
  <c r="A243" i="1"/>
  <c r="A308" i="1"/>
  <c r="A281" i="1"/>
  <c r="A253" i="1"/>
  <c r="A226" i="1"/>
  <c r="D218" i="1"/>
  <c r="T218" i="1"/>
  <c r="I218" i="1"/>
  <c r="N218" i="1"/>
  <c r="C218" i="1"/>
  <c r="G218" i="1"/>
  <c r="K218" i="1"/>
  <c r="H218" i="1"/>
  <c r="B218" i="1"/>
  <c r="M218" i="1"/>
  <c r="R218" i="1"/>
  <c r="S218" i="1"/>
  <c r="P218" i="1"/>
  <c r="U218" i="1"/>
  <c r="L218" i="1"/>
  <c r="V218" i="1"/>
  <c r="F218" i="1"/>
  <c r="O218" i="1"/>
  <c r="E218" i="1"/>
  <c r="J218" i="1"/>
  <c r="Q218" i="1"/>
  <c r="P220" i="1"/>
  <c r="E220" i="1"/>
  <c r="U220" i="1"/>
  <c r="F220" i="1"/>
  <c r="V220" i="1"/>
  <c r="C220" i="1"/>
  <c r="H220" i="1"/>
  <c r="M220" i="1"/>
  <c r="N220" i="1"/>
  <c r="D220" i="1"/>
  <c r="J220" i="1"/>
  <c r="O220" i="1"/>
  <c r="L220" i="1"/>
  <c r="R220" i="1"/>
  <c r="T220" i="1"/>
  <c r="I220" i="1"/>
  <c r="B220" i="1"/>
  <c r="S220" i="1"/>
  <c r="Q220" i="1"/>
  <c r="K220" i="1"/>
  <c r="G220" i="1"/>
  <c r="H217" i="1"/>
  <c r="E217" i="1"/>
  <c r="U217" i="1"/>
  <c r="N217" i="1"/>
  <c r="L217" i="1"/>
  <c r="I217" i="1"/>
  <c r="B217" i="1"/>
  <c r="R217" i="1"/>
  <c r="C217" i="1"/>
  <c r="G217" i="1"/>
  <c r="P217" i="1"/>
  <c r="M217" i="1"/>
  <c r="F217" i="1"/>
  <c r="V217" i="1"/>
  <c r="O217" i="1"/>
  <c r="S217" i="1"/>
  <c r="D217" i="1"/>
  <c r="T217" i="1"/>
  <c r="Q217" i="1"/>
  <c r="J217" i="1"/>
  <c r="K217" i="1"/>
  <c r="A302" i="1"/>
  <c r="A275" i="1"/>
  <c r="A220" i="1"/>
  <c r="A611" i="1" s="1"/>
  <c r="A247" i="1"/>
  <c r="H222" i="1"/>
  <c r="B222" i="1"/>
  <c r="I222" i="1"/>
  <c r="R222" i="1"/>
  <c r="C222" i="1"/>
  <c r="L222" i="1"/>
  <c r="M222" i="1"/>
  <c r="F222" i="1"/>
  <c r="V222" i="1"/>
  <c r="S222" i="1"/>
  <c r="K222" i="1"/>
  <c r="P222" i="1"/>
  <c r="Q222" i="1"/>
  <c r="J222" i="1"/>
  <c r="D222" i="1"/>
  <c r="T222" i="1"/>
  <c r="E222" i="1"/>
  <c r="U222" i="1"/>
  <c r="N222" i="1"/>
  <c r="G222" i="1"/>
  <c r="O222" i="1"/>
  <c r="L215" i="1"/>
  <c r="I215" i="1"/>
  <c r="N215" i="1"/>
  <c r="K215" i="1"/>
  <c r="B215" i="1"/>
  <c r="D215" i="1"/>
  <c r="T215" i="1"/>
  <c r="Q215" i="1"/>
  <c r="F215" i="1"/>
  <c r="V215" i="1"/>
  <c r="C215" i="1"/>
  <c r="P215" i="1"/>
  <c r="G215" i="1"/>
  <c r="E215" i="1"/>
  <c r="J215" i="1"/>
  <c r="S215" i="1"/>
  <c r="M215" i="1"/>
  <c r="R215" i="1"/>
  <c r="H215" i="1"/>
  <c r="U215" i="1"/>
  <c r="O215" i="1"/>
  <c r="P214" i="1"/>
  <c r="Q214" i="1"/>
  <c r="R214" i="1"/>
  <c r="K214" i="1"/>
  <c r="H214" i="1"/>
  <c r="B214" i="1"/>
  <c r="I214" i="1"/>
  <c r="J214" i="1"/>
  <c r="S214" i="1"/>
  <c r="T214" i="1"/>
  <c r="U214" i="1"/>
  <c r="F214" i="1"/>
  <c r="C214" i="1"/>
  <c r="N214" i="1"/>
  <c r="O214" i="1"/>
  <c r="D214" i="1"/>
  <c r="E214" i="1"/>
  <c r="V214" i="1"/>
  <c r="G214" i="1"/>
  <c r="L214" i="1"/>
  <c r="M214" i="1"/>
  <c r="A297" i="1"/>
  <c r="A270" i="1"/>
  <c r="A242" i="1"/>
  <c r="A215" i="1"/>
  <c r="A606" i="1" s="1"/>
  <c r="A309" i="1"/>
  <c r="A282" i="1"/>
  <c r="A254" i="1"/>
  <c r="A227" i="1"/>
  <c r="A311" i="1"/>
  <c r="A284" i="1"/>
  <c r="A256" i="1"/>
  <c r="A229" i="1"/>
  <c r="P219" i="1"/>
  <c r="I219" i="1"/>
  <c r="R219" i="1"/>
  <c r="G219" i="1"/>
  <c r="C219" i="1"/>
  <c r="H219" i="1"/>
  <c r="Q219" i="1"/>
  <c r="J219" i="1"/>
  <c r="B219" i="1"/>
  <c r="D219" i="1"/>
  <c r="V219" i="1"/>
  <c r="O219" i="1"/>
  <c r="L219" i="1"/>
  <c r="E219" i="1"/>
  <c r="N219" i="1"/>
  <c r="F219" i="1"/>
  <c r="M219" i="1"/>
  <c r="S219" i="1"/>
  <c r="U219" i="1"/>
  <c r="K219" i="1"/>
  <c r="T219" i="1"/>
  <c r="L221" i="1"/>
  <c r="M221" i="1"/>
  <c r="N221" i="1"/>
  <c r="O221" i="1"/>
  <c r="S221" i="1"/>
  <c r="K221" i="1"/>
  <c r="P221" i="1"/>
  <c r="Q221" i="1"/>
  <c r="R221" i="1"/>
  <c r="D221" i="1"/>
  <c r="T221" i="1"/>
  <c r="E221" i="1"/>
  <c r="U221" i="1"/>
  <c r="F221" i="1"/>
  <c r="V221" i="1"/>
  <c r="G221" i="1"/>
  <c r="H221" i="1"/>
  <c r="I221" i="1"/>
  <c r="B221" i="1"/>
  <c r="J221" i="1"/>
  <c r="C221" i="1"/>
  <c r="B502" i="1" l="1"/>
  <c r="C502" i="1"/>
  <c r="D502" i="1"/>
  <c r="E502" i="1"/>
  <c r="F502" i="1"/>
  <c r="G502" i="1"/>
  <c r="H502" i="1"/>
  <c r="I502" i="1"/>
  <c r="J502" i="1"/>
  <c r="K502" i="1"/>
  <c r="L502" i="1"/>
  <c r="M502" i="1"/>
  <c r="N502" i="1"/>
  <c r="O502" i="1"/>
  <c r="P502" i="1"/>
  <c r="Q502" i="1"/>
  <c r="R502" i="1"/>
  <c r="S502" i="1"/>
  <c r="T502" i="1"/>
  <c r="U502" i="1"/>
  <c r="B495" i="1"/>
  <c r="C495" i="1"/>
  <c r="D495" i="1"/>
  <c r="E495" i="1"/>
  <c r="F495" i="1"/>
  <c r="G495" i="1"/>
  <c r="H495" i="1"/>
  <c r="I495" i="1"/>
  <c r="J495" i="1"/>
  <c r="K495" i="1"/>
  <c r="L495" i="1"/>
  <c r="M495" i="1"/>
  <c r="N495" i="1"/>
  <c r="O495" i="1"/>
  <c r="P495" i="1"/>
  <c r="Q495" i="1"/>
  <c r="R495" i="1"/>
  <c r="S495" i="1"/>
  <c r="T495" i="1"/>
  <c r="U495" i="1"/>
  <c r="O397" i="1"/>
  <c r="O637" i="1"/>
  <c r="C637" i="1"/>
  <c r="L663" i="1"/>
  <c r="N637" i="1"/>
  <c r="B663" i="1"/>
  <c r="K663" i="1"/>
  <c r="V420" i="1"/>
  <c r="M637" i="1"/>
  <c r="V663" i="1"/>
  <c r="J663" i="1"/>
  <c r="J420" i="1"/>
  <c r="L637" i="1"/>
  <c r="U663" i="1"/>
  <c r="I663" i="1"/>
  <c r="R446" i="1"/>
  <c r="B637" i="1"/>
  <c r="K637" i="1"/>
  <c r="T663" i="1"/>
  <c r="H663" i="1"/>
  <c r="F446" i="1"/>
  <c r="V637" i="1"/>
  <c r="J637" i="1"/>
  <c r="S663" i="1"/>
  <c r="G663" i="1"/>
  <c r="U637" i="1"/>
  <c r="I637" i="1"/>
  <c r="R663" i="1"/>
  <c r="F663" i="1"/>
  <c r="T550" i="1"/>
  <c r="T637" i="1"/>
  <c r="H637" i="1"/>
  <c r="Q663" i="1"/>
  <c r="V524" i="1"/>
  <c r="F604" i="1"/>
  <c r="P579" i="1"/>
  <c r="J579" i="1"/>
  <c r="E524" i="1"/>
  <c r="C524" i="1"/>
  <c r="I524" i="1"/>
  <c r="G524" i="1"/>
  <c r="K524" i="1"/>
  <c r="Q370" i="1"/>
  <c r="R370" i="1"/>
  <c r="G550" i="1"/>
  <c r="K550" i="1"/>
  <c r="O550" i="1"/>
  <c r="S550" i="1"/>
  <c r="R374" i="1"/>
  <c r="R550" i="1"/>
  <c r="N524" i="1"/>
  <c r="H550" i="1"/>
  <c r="Q446" i="1"/>
  <c r="F579" i="1"/>
  <c r="B470" i="1"/>
  <c r="T420" i="1"/>
  <c r="H420" i="1"/>
  <c r="P446" i="1"/>
  <c r="D446" i="1"/>
  <c r="Q604" i="1"/>
  <c r="B604" i="1"/>
  <c r="T470" i="1"/>
  <c r="S420" i="1"/>
  <c r="G420" i="1"/>
  <c r="O446" i="1"/>
  <c r="C446" i="1"/>
  <c r="R372" i="1"/>
  <c r="V604" i="1"/>
  <c r="S604" i="1"/>
  <c r="S425" i="1"/>
  <c r="M425" i="1"/>
  <c r="H425" i="1"/>
  <c r="F425" i="1"/>
  <c r="N425" i="1"/>
  <c r="T425" i="1"/>
  <c r="C425" i="1"/>
  <c r="I425" i="1"/>
  <c r="O425" i="1"/>
  <c r="U425" i="1"/>
  <c r="D425" i="1"/>
  <c r="J425" i="1"/>
  <c r="P425" i="1"/>
  <c r="V425" i="1"/>
  <c r="E425" i="1"/>
  <c r="K425" i="1"/>
  <c r="Q425" i="1"/>
  <c r="L425" i="1"/>
  <c r="R425" i="1"/>
  <c r="G425" i="1"/>
  <c r="S470" i="1"/>
  <c r="R420" i="1"/>
  <c r="F420" i="1"/>
  <c r="N446" i="1"/>
  <c r="V446" i="1"/>
  <c r="M524" i="1"/>
  <c r="B550" i="1"/>
  <c r="S524" i="1"/>
  <c r="G579" i="1"/>
  <c r="O604" i="1"/>
  <c r="P470" i="1"/>
  <c r="Q420" i="1"/>
  <c r="E420" i="1"/>
  <c r="M446" i="1"/>
  <c r="Q524" i="1"/>
  <c r="F524" i="1"/>
  <c r="L579" i="1"/>
  <c r="K604" i="1"/>
  <c r="O470" i="1"/>
  <c r="P420" i="1"/>
  <c r="D420" i="1"/>
  <c r="L446" i="1"/>
  <c r="U524" i="1"/>
  <c r="J524" i="1"/>
  <c r="E604" i="1"/>
  <c r="Q579" i="1"/>
  <c r="G604" i="1"/>
  <c r="L470" i="1"/>
  <c r="O420" i="1"/>
  <c r="C420" i="1"/>
  <c r="K446" i="1"/>
  <c r="J604" i="1"/>
  <c r="B579" i="1"/>
  <c r="C604" i="1"/>
  <c r="E446" i="1"/>
  <c r="U579" i="1"/>
  <c r="L604" i="1"/>
  <c r="K470" i="1"/>
  <c r="N420" i="1"/>
  <c r="B446" i="1"/>
  <c r="J446" i="1"/>
  <c r="R524" i="1"/>
  <c r="D550" i="1"/>
  <c r="P604" i="1"/>
  <c r="D659" i="1"/>
  <c r="V659" i="1"/>
  <c r="I420" i="1"/>
  <c r="H470" i="1"/>
  <c r="M420" i="1"/>
  <c r="U446" i="1"/>
  <c r="I446" i="1"/>
  <c r="U604" i="1"/>
  <c r="V579" i="1"/>
  <c r="G470" i="1"/>
  <c r="L420" i="1"/>
  <c r="T446" i="1"/>
  <c r="H446" i="1"/>
  <c r="J550" i="1"/>
  <c r="L550" i="1"/>
  <c r="E579" i="1"/>
  <c r="R579" i="1"/>
  <c r="U420" i="1"/>
  <c r="D470" i="1"/>
  <c r="B420" i="1"/>
  <c r="K420" i="1"/>
  <c r="S446" i="1"/>
  <c r="N550" i="1"/>
  <c r="C550" i="1"/>
  <c r="P550" i="1"/>
  <c r="K579" i="1"/>
  <c r="O524" i="1"/>
  <c r="R380" i="1"/>
  <c r="H570" i="1" s="1"/>
  <c r="R381" i="1"/>
  <c r="Q381" i="1"/>
  <c r="R402" i="1"/>
  <c r="L810" i="1" s="1"/>
  <c r="K786" i="1"/>
  <c r="Q811" i="1"/>
  <c r="R786" i="1"/>
  <c r="L811" i="1"/>
  <c r="Q786" i="1"/>
  <c r="C786" i="1"/>
  <c r="I811" i="1"/>
  <c r="V786" i="1"/>
  <c r="T811" i="1"/>
  <c r="R811" i="1"/>
  <c r="B811" i="1"/>
  <c r="O811" i="1"/>
  <c r="O786" i="1"/>
  <c r="G811" i="1"/>
  <c r="V811" i="1"/>
  <c r="I786" i="1"/>
  <c r="H811" i="1"/>
  <c r="M786" i="1"/>
  <c r="C811" i="1"/>
  <c r="H786" i="1"/>
  <c r="F811" i="1"/>
  <c r="S786" i="1"/>
  <c r="E786" i="1"/>
  <c r="K811" i="1"/>
  <c r="P786" i="1"/>
  <c r="N786" i="1"/>
  <c r="B786" i="1"/>
  <c r="D786" i="1"/>
  <c r="J786" i="1"/>
  <c r="S811" i="1"/>
  <c r="E811" i="1"/>
  <c r="F786" i="1"/>
  <c r="P811" i="1"/>
  <c r="U786" i="1"/>
  <c r="G786" i="1"/>
  <c r="M811" i="1"/>
  <c r="J811" i="1"/>
  <c r="T786" i="1"/>
  <c r="N811" i="1"/>
  <c r="U811" i="1"/>
  <c r="L786" i="1"/>
  <c r="D811" i="1"/>
  <c r="E761" i="1"/>
  <c r="I761" i="1"/>
  <c r="M761" i="1"/>
  <c r="Q761" i="1"/>
  <c r="U761" i="1"/>
  <c r="D735" i="1"/>
  <c r="H735" i="1"/>
  <c r="L735" i="1"/>
  <c r="P735" i="1"/>
  <c r="T735" i="1"/>
  <c r="H761" i="1"/>
  <c r="L761" i="1"/>
  <c r="T761" i="1"/>
  <c r="G735" i="1"/>
  <c r="B735" i="1"/>
  <c r="F761" i="1"/>
  <c r="J761" i="1"/>
  <c r="N761" i="1"/>
  <c r="R761" i="1"/>
  <c r="V761" i="1"/>
  <c r="E735" i="1"/>
  <c r="I735" i="1"/>
  <c r="M735" i="1"/>
  <c r="Q735" i="1"/>
  <c r="U735" i="1"/>
  <c r="O735" i="1"/>
  <c r="C761" i="1"/>
  <c r="G761" i="1"/>
  <c r="K761" i="1"/>
  <c r="O761" i="1"/>
  <c r="S761" i="1"/>
  <c r="B761" i="1"/>
  <c r="F735" i="1"/>
  <c r="J735" i="1"/>
  <c r="N735" i="1"/>
  <c r="R735" i="1"/>
  <c r="V735" i="1"/>
  <c r="D761" i="1"/>
  <c r="P761" i="1"/>
  <c r="C735" i="1"/>
  <c r="K735" i="1"/>
  <c r="S735" i="1"/>
  <c r="R392" i="1"/>
  <c r="Q392" i="1"/>
  <c r="E545" i="1"/>
  <c r="I545" i="1"/>
  <c r="M545" i="1"/>
  <c r="Q545" i="1"/>
  <c r="U545" i="1"/>
  <c r="D519" i="1"/>
  <c r="H519" i="1"/>
  <c r="L519" i="1"/>
  <c r="P519" i="1"/>
  <c r="T519" i="1"/>
  <c r="H545" i="1"/>
  <c r="P545" i="1"/>
  <c r="C519" i="1"/>
  <c r="K519" i="1"/>
  <c r="S519" i="1"/>
  <c r="F545" i="1"/>
  <c r="J545" i="1"/>
  <c r="N545" i="1"/>
  <c r="R545" i="1"/>
  <c r="V545" i="1"/>
  <c r="E519" i="1"/>
  <c r="I519" i="1"/>
  <c r="M519" i="1"/>
  <c r="Q519" i="1"/>
  <c r="U519" i="1"/>
  <c r="C545" i="1"/>
  <c r="G545" i="1"/>
  <c r="K545" i="1"/>
  <c r="O545" i="1"/>
  <c r="S545" i="1"/>
  <c r="B545" i="1"/>
  <c r="F519" i="1"/>
  <c r="J519" i="1"/>
  <c r="N519" i="1"/>
  <c r="R519" i="1"/>
  <c r="V519" i="1"/>
  <c r="D545" i="1"/>
  <c r="L545" i="1"/>
  <c r="T545" i="1"/>
  <c r="G519" i="1"/>
  <c r="O519" i="1"/>
  <c r="B519" i="1"/>
  <c r="L785" i="1"/>
  <c r="H810" i="1"/>
  <c r="C760" i="1"/>
  <c r="G760" i="1"/>
  <c r="K760" i="1"/>
  <c r="O760" i="1"/>
  <c r="S760" i="1"/>
  <c r="B760" i="1"/>
  <c r="F734" i="1"/>
  <c r="J734" i="1"/>
  <c r="N734" i="1"/>
  <c r="R734" i="1"/>
  <c r="V734" i="1"/>
  <c r="F760" i="1"/>
  <c r="N760" i="1"/>
  <c r="V760" i="1"/>
  <c r="I734" i="1"/>
  <c r="Q734" i="1"/>
  <c r="D760" i="1"/>
  <c r="H760" i="1"/>
  <c r="L760" i="1"/>
  <c r="P760" i="1"/>
  <c r="T760" i="1"/>
  <c r="C734" i="1"/>
  <c r="G734" i="1"/>
  <c r="K734" i="1"/>
  <c r="O734" i="1"/>
  <c r="S734" i="1"/>
  <c r="B734" i="1"/>
  <c r="E760" i="1"/>
  <c r="I760" i="1"/>
  <c r="M760" i="1"/>
  <c r="Q760" i="1"/>
  <c r="U760" i="1"/>
  <c r="D734" i="1"/>
  <c r="H734" i="1"/>
  <c r="L734" i="1"/>
  <c r="P734" i="1"/>
  <c r="T734" i="1"/>
  <c r="J760" i="1"/>
  <c r="R760" i="1"/>
  <c r="E734" i="1"/>
  <c r="M734" i="1"/>
  <c r="U734" i="1"/>
  <c r="H604" i="1"/>
  <c r="R604" i="1"/>
  <c r="H579" i="1"/>
  <c r="S579" i="1"/>
  <c r="I604" i="1"/>
  <c r="T604" i="1"/>
  <c r="I579" i="1"/>
  <c r="T579" i="1"/>
  <c r="M604" i="1"/>
  <c r="C579" i="1"/>
  <c r="M579" i="1"/>
  <c r="D604" i="1"/>
  <c r="N604" i="1"/>
  <c r="D579" i="1"/>
  <c r="O579" i="1"/>
  <c r="Q473" i="1"/>
  <c r="I473" i="1"/>
  <c r="V498" i="1"/>
  <c r="P473" i="1"/>
  <c r="H473" i="1"/>
  <c r="R394" i="1"/>
  <c r="D684" i="1" s="1"/>
  <c r="V496" i="1"/>
  <c r="E471" i="1"/>
  <c r="I471" i="1"/>
  <c r="M471" i="1"/>
  <c r="Q471" i="1"/>
  <c r="U471" i="1"/>
  <c r="F471" i="1"/>
  <c r="J471" i="1"/>
  <c r="N471" i="1"/>
  <c r="R471" i="1"/>
  <c r="V471" i="1"/>
  <c r="F476" i="1"/>
  <c r="J476" i="1"/>
  <c r="N476" i="1"/>
  <c r="R476" i="1"/>
  <c r="V476" i="1"/>
  <c r="E451" i="1"/>
  <c r="I451" i="1"/>
  <c r="M451" i="1"/>
  <c r="Q451" i="1"/>
  <c r="U451" i="1"/>
  <c r="D476" i="1"/>
  <c r="L476" i="1"/>
  <c r="P476" i="1"/>
  <c r="T476" i="1"/>
  <c r="G451" i="1"/>
  <c r="O451" i="1"/>
  <c r="B451" i="1"/>
  <c r="C476" i="1"/>
  <c r="G476" i="1"/>
  <c r="K476" i="1"/>
  <c r="O476" i="1"/>
  <c r="S476" i="1"/>
  <c r="B425" i="1"/>
  <c r="F451" i="1"/>
  <c r="J451" i="1"/>
  <c r="N451" i="1"/>
  <c r="R451" i="1"/>
  <c r="V451" i="1"/>
  <c r="H476" i="1"/>
  <c r="C451" i="1"/>
  <c r="K451" i="1"/>
  <c r="S451" i="1"/>
  <c r="S471" i="1"/>
  <c r="K471" i="1"/>
  <c r="C471" i="1"/>
  <c r="H451" i="1"/>
  <c r="M476" i="1"/>
  <c r="P471" i="1"/>
  <c r="H471" i="1"/>
  <c r="T451" i="1"/>
  <c r="D451" i="1"/>
  <c r="I476" i="1"/>
  <c r="B471" i="1"/>
  <c r="O471" i="1"/>
  <c r="G471" i="1"/>
  <c r="P451" i="1"/>
  <c r="U476" i="1"/>
  <c r="E476" i="1"/>
  <c r="V470" i="1"/>
  <c r="R470" i="1"/>
  <c r="N470" i="1"/>
  <c r="J470" i="1"/>
  <c r="F470" i="1"/>
  <c r="T633" i="1"/>
  <c r="P633" i="1"/>
  <c r="L633" i="1"/>
  <c r="H633" i="1"/>
  <c r="D633" i="1"/>
  <c r="U659" i="1"/>
  <c r="Q659" i="1"/>
  <c r="M659" i="1"/>
  <c r="I659" i="1"/>
  <c r="E659" i="1"/>
  <c r="U686" i="1"/>
  <c r="Q686" i="1"/>
  <c r="M686" i="1"/>
  <c r="I686" i="1"/>
  <c r="E686" i="1"/>
  <c r="V711" i="1"/>
  <c r="R711" i="1"/>
  <c r="N711" i="1"/>
  <c r="J711" i="1"/>
  <c r="F711" i="1"/>
  <c r="Q384" i="1"/>
  <c r="R384" i="1"/>
  <c r="F550" i="1"/>
  <c r="M550" i="1"/>
  <c r="H524" i="1"/>
  <c r="I550" i="1"/>
  <c r="L524" i="1"/>
  <c r="Q550" i="1"/>
  <c r="P524" i="1"/>
  <c r="T524" i="1"/>
  <c r="E550" i="1"/>
  <c r="U550" i="1"/>
  <c r="D524" i="1"/>
  <c r="R406" i="1"/>
  <c r="Q406" i="1"/>
  <c r="U470" i="1"/>
  <c r="Q470" i="1"/>
  <c r="M470" i="1"/>
  <c r="I470" i="1"/>
  <c r="E470" i="1"/>
  <c r="V495" i="1"/>
  <c r="B633" i="1"/>
  <c r="S633" i="1"/>
  <c r="O633" i="1"/>
  <c r="K633" i="1"/>
  <c r="G633" i="1"/>
  <c r="C633" i="1"/>
  <c r="T659" i="1"/>
  <c r="P659" i="1"/>
  <c r="L659" i="1"/>
  <c r="H659" i="1"/>
  <c r="T686" i="1"/>
  <c r="P686" i="1"/>
  <c r="L686" i="1"/>
  <c r="H686" i="1"/>
  <c r="D686" i="1"/>
  <c r="U711" i="1"/>
  <c r="Q711" i="1"/>
  <c r="M711" i="1"/>
  <c r="I711" i="1"/>
  <c r="D600" i="1"/>
  <c r="H600" i="1"/>
  <c r="L600" i="1"/>
  <c r="E600" i="1"/>
  <c r="J600" i="1"/>
  <c r="O600" i="1"/>
  <c r="S600" i="1"/>
  <c r="B600" i="1"/>
  <c r="F575" i="1"/>
  <c r="J575" i="1"/>
  <c r="N575" i="1"/>
  <c r="R575" i="1"/>
  <c r="V575" i="1"/>
  <c r="G600" i="1"/>
  <c r="N600" i="1"/>
  <c r="T600" i="1"/>
  <c r="D575" i="1"/>
  <c r="I575" i="1"/>
  <c r="O575" i="1"/>
  <c r="T575" i="1"/>
  <c r="I600" i="1"/>
  <c r="P600" i="1"/>
  <c r="U600" i="1"/>
  <c r="E575" i="1"/>
  <c r="K575" i="1"/>
  <c r="P575" i="1"/>
  <c r="U575" i="1"/>
  <c r="K600" i="1"/>
  <c r="V600" i="1"/>
  <c r="L575" i="1"/>
  <c r="B575" i="1"/>
  <c r="M600" i="1"/>
  <c r="C575" i="1"/>
  <c r="M575" i="1"/>
  <c r="C600" i="1"/>
  <c r="Q600" i="1"/>
  <c r="G575" i="1"/>
  <c r="Q575" i="1"/>
  <c r="F600" i="1"/>
  <c r="R600" i="1"/>
  <c r="H575" i="1"/>
  <c r="S575" i="1"/>
  <c r="Q395" i="1"/>
  <c r="O375" i="1"/>
  <c r="Q353" i="1"/>
  <c r="R353" i="1"/>
  <c r="Q351" i="1"/>
  <c r="R351" i="1"/>
  <c r="B473" i="1"/>
  <c r="S473" i="1"/>
  <c r="O473" i="1"/>
  <c r="K473" i="1"/>
  <c r="G473" i="1"/>
  <c r="C473" i="1"/>
  <c r="V473" i="1"/>
  <c r="R473" i="1"/>
  <c r="N473" i="1"/>
  <c r="J473" i="1"/>
  <c r="F473" i="1"/>
  <c r="L688" i="1"/>
  <c r="Q713" i="1"/>
  <c r="T688" i="1"/>
  <c r="E713" i="1"/>
  <c r="D688" i="1"/>
  <c r="S688" i="1"/>
  <c r="K688" i="1"/>
  <c r="C688" i="1"/>
  <c r="P713" i="1"/>
  <c r="D713" i="1"/>
  <c r="P688" i="1"/>
  <c r="H688" i="1"/>
  <c r="U713" i="1"/>
  <c r="M713" i="1"/>
  <c r="B688" i="1"/>
  <c r="O688" i="1"/>
  <c r="G688" i="1"/>
  <c r="T713" i="1"/>
  <c r="L713" i="1"/>
  <c r="I713" i="1"/>
  <c r="H713" i="1"/>
  <c r="V502" i="1"/>
  <c r="R684" i="1"/>
  <c r="V688" i="1"/>
  <c r="R688" i="1"/>
  <c r="N688" i="1"/>
  <c r="J688" i="1"/>
  <c r="F688" i="1"/>
  <c r="B713" i="1"/>
  <c r="S713" i="1"/>
  <c r="O713" i="1"/>
  <c r="K713" i="1"/>
  <c r="G713" i="1"/>
  <c r="C713" i="1"/>
  <c r="B477" i="1"/>
  <c r="U688" i="1"/>
  <c r="Q688" i="1"/>
  <c r="M688" i="1"/>
  <c r="I688" i="1"/>
  <c r="E688" i="1"/>
  <c r="V713" i="1"/>
  <c r="R713" i="1"/>
  <c r="N713" i="1"/>
  <c r="J713" i="1"/>
  <c r="B496" i="1" l="1"/>
  <c r="C496" i="1"/>
  <c r="D496" i="1"/>
  <c r="E496" i="1"/>
  <c r="F496" i="1"/>
  <c r="G496" i="1"/>
  <c r="H496" i="1"/>
  <c r="I496" i="1"/>
  <c r="J496" i="1"/>
  <c r="K496" i="1"/>
  <c r="L496" i="1"/>
  <c r="M496" i="1"/>
  <c r="N496" i="1"/>
  <c r="O496" i="1"/>
  <c r="P496" i="1"/>
  <c r="Q496" i="1"/>
  <c r="R496" i="1"/>
  <c r="S496" i="1"/>
  <c r="T496" i="1"/>
  <c r="U496" i="1"/>
  <c r="B498" i="1"/>
  <c r="C498" i="1"/>
  <c r="D498" i="1"/>
  <c r="E498" i="1"/>
  <c r="F498" i="1"/>
  <c r="G498" i="1"/>
  <c r="H498" i="1"/>
  <c r="I498" i="1"/>
  <c r="J498" i="1"/>
  <c r="K498" i="1"/>
  <c r="L498" i="1"/>
  <c r="M498" i="1"/>
  <c r="N498" i="1"/>
  <c r="O498" i="1"/>
  <c r="P498" i="1"/>
  <c r="Q498" i="1"/>
  <c r="R498" i="1"/>
  <c r="S498" i="1"/>
  <c r="T498" i="1"/>
  <c r="U498" i="1"/>
  <c r="B494" i="1"/>
  <c r="C494" i="1"/>
  <c r="D494" i="1"/>
  <c r="E494" i="1"/>
  <c r="F494" i="1"/>
  <c r="G494" i="1"/>
  <c r="H494" i="1"/>
  <c r="I494" i="1"/>
  <c r="J494" i="1"/>
  <c r="K494" i="1"/>
  <c r="L494" i="1"/>
  <c r="M494" i="1"/>
  <c r="N494" i="1"/>
  <c r="O494" i="1"/>
  <c r="P494" i="1"/>
  <c r="Q494" i="1"/>
  <c r="R494" i="1"/>
  <c r="S494" i="1"/>
  <c r="T494" i="1"/>
  <c r="U494" i="1"/>
  <c r="V570" i="1"/>
  <c r="L595" i="1"/>
  <c r="C570" i="1"/>
  <c r="E785" i="1"/>
  <c r="K785" i="1"/>
  <c r="C684" i="1"/>
  <c r="E709" i="1"/>
  <c r="I709" i="1"/>
  <c r="J709" i="1"/>
  <c r="N709" i="1"/>
  <c r="T810" i="1"/>
  <c r="O684" i="1"/>
  <c r="K709" i="1"/>
  <c r="O709" i="1"/>
  <c r="U709" i="1"/>
  <c r="S684" i="1"/>
  <c r="B684" i="1"/>
  <c r="E684" i="1"/>
  <c r="I684" i="1"/>
  <c r="S709" i="1"/>
  <c r="D709" i="1"/>
  <c r="G684" i="1"/>
  <c r="P684" i="1"/>
  <c r="R709" i="1"/>
  <c r="M709" i="1"/>
  <c r="M684" i="1"/>
  <c r="H709" i="1"/>
  <c r="Q684" i="1"/>
  <c r="F684" i="1"/>
  <c r="L709" i="1"/>
  <c r="H684" i="1"/>
  <c r="V684" i="1"/>
  <c r="C709" i="1"/>
  <c r="V709" i="1"/>
  <c r="U684" i="1"/>
  <c r="J684" i="1"/>
  <c r="P709" i="1"/>
  <c r="Q709" i="1"/>
  <c r="R595" i="1"/>
  <c r="K684" i="1"/>
  <c r="T684" i="1"/>
  <c r="G709" i="1"/>
  <c r="B709" i="1"/>
  <c r="N684" i="1"/>
  <c r="T709" i="1"/>
  <c r="L684" i="1"/>
  <c r="F595" i="1"/>
  <c r="K570" i="1"/>
  <c r="P570" i="1"/>
  <c r="D570" i="1"/>
  <c r="Q595" i="1"/>
  <c r="M595" i="1"/>
  <c r="O570" i="1"/>
  <c r="D469" i="1"/>
  <c r="P469" i="1"/>
  <c r="E469" i="1"/>
  <c r="Q469" i="1"/>
  <c r="F469" i="1"/>
  <c r="R469" i="1"/>
  <c r="G469" i="1"/>
  <c r="S469" i="1"/>
  <c r="H469" i="1"/>
  <c r="T469" i="1"/>
  <c r="I469" i="1"/>
  <c r="U469" i="1"/>
  <c r="J469" i="1"/>
  <c r="V469" i="1"/>
  <c r="K469" i="1"/>
  <c r="B469" i="1"/>
  <c r="C469" i="1"/>
  <c r="L469" i="1"/>
  <c r="O469" i="1"/>
  <c r="V494" i="1"/>
  <c r="M469" i="1"/>
  <c r="N469" i="1"/>
  <c r="Q785" i="1"/>
  <c r="G444" i="1"/>
  <c r="S444" i="1"/>
  <c r="J418" i="1"/>
  <c r="V418" i="1"/>
  <c r="H444" i="1"/>
  <c r="T444" i="1"/>
  <c r="K418" i="1"/>
  <c r="B418" i="1"/>
  <c r="R444" i="1"/>
  <c r="I444" i="1"/>
  <c r="U444" i="1"/>
  <c r="L418" i="1"/>
  <c r="U418" i="1"/>
  <c r="J444" i="1"/>
  <c r="V444" i="1"/>
  <c r="M418" i="1"/>
  <c r="K444" i="1"/>
  <c r="B444" i="1"/>
  <c r="N418" i="1"/>
  <c r="L444" i="1"/>
  <c r="C418" i="1"/>
  <c r="O418" i="1"/>
  <c r="M444" i="1"/>
  <c r="D418" i="1"/>
  <c r="P418" i="1"/>
  <c r="I418" i="1"/>
  <c r="N444" i="1"/>
  <c r="E418" i="1"/>
  <c r="Q418" i="1"/>
  <c r="C444" i="1"/>
  <c r="O444" i="1"/>
  <c r="F418" i="1"/>
  <c r="R418" i="1"/>
  <c r="D444" i="1"/>
  <c r="P444" i="1"/>
  <c r="G418" i="1"/>
  <c r="S418" i="1"/>
  <c r="E444" i="1"/>
  <c r="Q444" i="1"/>
  <c r="H418" i="1"/>
  <c r="T418" i="1"/>
  <c r="F444" i="1"/>
  <c r="D473" i="1"/>
  <c r="E473" i="1"/>
  <c r="L473" i="1"/>
  <c r="M473" i="1"/>
  <c r="T473" i="1"/>
  <c r="U473" i="1"/>
  <c r="S595" i="1"/>
  <c r="B810" i="1"/>
  <c r="G595" i="1"/>
  <c r="M810" i="1"/>
  <c r="S570" i="1"/>
  <c r="U785" i="1"/>
  <c r="U570" i="1"/>
  <c r="S810" i="1"/>
  <c r="G570" i="1"/>
  <c r="C595" i="1"/>
  <c r="B570" i="1"/>
  <c r="U595" i="1"/>
  <c r="J785" i="1"/>
  <c r="I810" i="1"/>
  <c r="R570" i="1"/>
  <c r="Q570" i="1"/>
  <c r="T595" i="1"/>
  <c r="I595" i="1"/>
  <c r="P785" i="1"/>
  <c r="P595" i="1"/>
  <c r="M570" i="1"/>
  <c r="J570" i="1"/>
  <c r="I570" i="1"/>
  <c r="H595" i="1"/>
  <c r="B785" i="1"/>
  <c r="N785" i="1"/>
  <c r="N570" i="1"/>
  <c r="F570" i="1"/>
  <c r="E570" i="1"/>
  <c r="D595" i="1"/>
  <c r="I785" i="1"/>
  <c r="C810" i="1"/>
  <c r="D471" i="1"/>
  <c r="L471" i="1"/>
  <c r="T471" i="1"/>
  <c r="E595" i="1"/>
  <c r="B595" i="1"/>
  <c r="V595" i="1"/>
  <c r="T570" i="1"/>
  <c r="G810" i="1"/>
  <c r="O810" i="1"/>
  <c r="O595" i="1"/>
  <c r="N595" i="1"/>
  <c r="L570" i="1"/>
  <c r="D785" i="1"/>
  <c r="V785" i="1"/>
  <c r="K595" i="1"/>
  <c r="J595" i="1"/>
  <c r="E546" i="1"/>
  <c r="I546" i="1"/>
  <c r="M546" i="1"/>
  <c r="Q546" i="1"/>
  <c r="U546" i="1"/>
  <c r="D520" i="1"/>
  <c r="H520" i="1"/>
  <c r="L520" i="1"/>
  <c r="P520" i="1"/>
  <c r="T520" i="1"/>
  <c r="F546" i="1"/>
  <c r="J546" i="1"/>
  <c r="N546" i="1"/>
  <c r="R546" i="1"/>
  <c r="V546" i="1"/>
  <c r="E520" i="1"/>
  <c r="I520" i="1"/>
  <c r="M520" i="1"/>
  <c r="Q520" i="1"/>
  <c r="U520" i="1"/>
  <c r="C546" i="1"/>
  <c r="G546" i="1"/>
  <c r="K546" i="1"/>
  <c r="O546" i="1"/>
  <c r="S546" i="1"/>
  <c r="B546" i="1"/>
  <c r="F520" i="1"/>
  <c r="J520" i="1"/>
  <c r="N520" i="1"/>
  <c r="R520" i="1"/>
  <c r="V520" i="1"/>
  <c r="D546" i="1"/>
  <c r="H546" i="1"/>
  <c r="L546" i="1"/>
  <c r="P546" i="1"/>
  <c r="T546" i="1"/>
  <c r="C520" i="1"/>
  <c r="G520" i="1"/>
  <c r="K520" i="1"/>
  <c r="O520" i="1"/>
  <c r="S520" i="1"/>
  <c r="B520" i="1"/>
  <c r="C596" i="1"/>
  <c r="G596" i="1"/>
  <c r="K596" i="1"/>
  <c r="O596" i="1"/>
  <c r="S596" i="1"/>
  <c r="B596" i="1"/>
  <c r="F571" i="1"/>
  <c r="J571" i="1"/>
  <c r="N571" i="1"/>
  <c r="R571" i="1"/>
  <c r="V571" i="1"/>
  <c r="D596" i="1"/>
  <c r="H596" i="1"/>
  <c r="L596" i="1"/>
  <c r="P596" i="1"/>
  <c r="T596" i="1"/>
  <c r="C571" i="1"/>
  <c r="G571" i="1"/>
  <c r="K571" i="1"/>
  <c r="O571" i="1"/>
  <c r="S571" i="1"/>
  <c r="B571" i="1"/>
  <c r="E596" i="1"/>
  <c r="I596" i="1"/>
  <c r="M596" i="1"/>
  <c r="Q596" i="1"/>
  <c r="U596" i="1"/>
  <c r="D571" i="1"/>
  <c r="H571" i="1"/>
  <c r="L571" i="1"/>
  <c r="P571" i="1"/>
  <c r="T571" i="1"/>
  <c r="F596" i="1"/>
  <c r="J596" i="1"/>
  <c r="N596" i="1"/>
  <c r="R596" i="1"/>
  <c r="V596" i="1"/>
  <c r="E571" i="1"/>
  <c r="I571" i="1"/>
  <c r="M571" i="1"/>
  <c r="Q571" i="1"/>
  <c r="U571" i="1"/>
  <c r="J810" i="1"/>
  <c r="V810" i="1"/>
  <c r="G785" i="1"/>
  <c r="E810" i="1"/>
  <c r="R785" i="1"/>
  <c r="S785" i="1"/>
  <c r="R810" i="1"/>
  <c r="U810" i="1"/>
  <c r="F810" i="1"/>
  <c r="C785" i="1"/>
  <c r="T785" i="1"/>
  <c r="O785" i="1"/>
  <c r="F785" i="1"/>
  <c r="P810" i="1"/>
  <c r="M785" i="1"/>
  <c r="K810" i="1"/>
  <c r="H785" i="1"/>
  <c r="D810" i="1"/>
  <c r="Q810" i="1"/>
  <c r="N810" i="1"/>
  <c r="D657" i="1"/>
  <c r="H657" i="1"/>
  <c r="L657" i="1"/>
  <c r="P657" i="1"/>
  <c r="T657" i="1"/>
  <c r="C631" i="1"/>
  <c r="G631" i="1"/>
  <c r="K631" i="1"/>
  <c r="O631" i="1"/>
  <c r="S631" i="1"/>
  <c r="B631" i="1"/>
  <c r="G657" i="1"/>
  <c r="O657" i="1"/>
  <c r="B657" i="1"/>
  <c r="J631" i="1"/>
  <c r="R631" i="1"/>
  <c r="E657" i="1"/>
  <c r="I657" i="1"/>
  <c r="M657" i="1"/>
  <c r="Q657" i="1"/>
  <c r="U657" i="1"/>
  <c r="D631" i="1"/>
  <c r="H631" i="1"/>
  <c r="L631" i="1"/>
  <c r="P631" i="1"/>
  <c r="T631" i="1"/>
  <c r="F657" i="1"/>
  <c r="J657" i="1"/>
  <c r="N657" i="1"/>
  <c r="R657" i="1"/>
  <c r="V657" i="1"/>
  <c r="E631" i="1"/>
  <c r="I631" i="1"/>
  <c r="M631" i="1"/>
  <c r="Q631" i="1"/>
  <c r="U631" i="1"/>
  <c r="C657" i="1"/>
  <c r="K657" i="1"/>
  <c r="S657" i="1"/>
  <c r="F631" i="1"/>
  <c r="N631" i="1"/>
  <c r="V631" i="1"/>
  <c r="F707" i="1"/>
  <c r="J707" i="1"/>
  <c r="N707" i="1"/>
  <c r="R707" i="1"/>
  <c r="V707" i="1"/>
  <c r="E682" i="1"/>
  <c r="I682" i="1"/>
  <c r="M682" i="1"/>
  <c r="Q682" i="1"/>
  <c r="U682" i="1"/>
  <c r="E707" i="1"/>
  <c r="M707" i="1"/>
  <c r="U707" i="1"/>
  <c r="H682" i="1"/>
  <c r="P682" i="1"/>
  <c r="C707" i="1"/>
  <c r="G707" i="1"/>
  <c r="K707" i="1"/>
  <c r="O707" i="1"/>
  <c r="S707" i="1"/>
  <c r="B707" i="1"/>
  <c r="F682" i="1"/>
  <c r="J682" i="1"/>
  <c r="N682" i="1"/>
  <c r="R682" i="1"/>
  <c r="V682" i="1"/>
  <c r="T682" i="1"/>
  <c r="D707" i="1"/>
  <c r="H707" i="1"/>
  <c r="L707" i="1"/>
  <c r="P707" i="1"/>
  <c r="T707" i="1"/>
  <c r="C682" i="1"/>
  <c r="G682" i="1"/>
  <c r="K682" i="1"/>
  <c r="O682" i="1"/>
  <c r="S682" i="1"/>
  <c r="B682" i="1"/>
  <c r="I707" i="1"/>
  <c r="Q707" i="1"/>
  <c r="D682" i="1"/>
  <c r="L682" i="1"/>
  <c r="B5" i="1"/>
  <c r="C81" i="1" s="1"/>
  <c r="C82" i="1" s="1"/>
  <c r="D186" i="1"/>
  <c r="D104" i="1"/>
  <c r="D131" i="1"/>
  <c r="D159" i="1"/>
  <c r="F709" i="1"/>
  <c r="O789" i="1"/>
  <c r="U789" i="1"/>
  <c r="D789" i="1"/>
  <c r="P814" i="1"/>
  <c r="V789" i="1"/>
  <c r="D814" i="1"/>
  <c r="V814" i="1"/>
  <c r="O814" i="1"/>
  <c r="U814" i="1"/>
  <c r="F789" i="1"/>
  <c r="B789" i="1"/>
  <c r="I814" i="1"/>
  <c r="N789" i="1"/>
  <c r="M814" i="1"/>
  <c r="K814" i="1"/>
  <c r="M789" i="1"/>
  <c r="K789" i="1"/>
  <c r="H789" i="1"/>
  <c r="L814" i="1"/>
  <c r="G814" i="1"/>
  <c r="F814" i="1"/>
  <c r="Q814" i="1"/>
  <c r="H814" i="1"/>
  <c r="N814" i="1"/>
  <c r="E789" i="1"/>
  <c r="C789" i="1"/>
  <c r="L789" i="1"/>
  <c r="J814" i="1"/>
  <c r="E814" i="1"/>
  <c r="B814" i="1"/>
  <c r="S814" i="1"/>
  <c r="I789" i="1"/>
  <c r="T789" i="1"/>
  <c r="P789" i="1"/>
  <c r="G789" i="1"/>
  <c r="Q789" i="1"/>
  <c r="R789" i="1"/>
  <c r="T814" i="1"/>
  <c r="J789" i="1"/>
  <c r="C814" i="1"/>
  <c r="S789" i="1"/>
  <c r="R814" i="1"/>
  <c r="D599" i="1"/>
  <c r="H599" i="1"/>
  <c r="L599" i="1"/>
  <c r="P599" i="1"/>
  <c r="T599" i="1"/>
  <c r="C574" i="1"/>
  <c r="G574" i="1"/>
  <c r="K574" i="1"/>
  <c r="O574" i="1"/>
  <c r="S574" i="1"/>
  <c r="B574" i="1"/>
  <c r="C599" i="1"/>
  <c r="I599" i="1"/>
  <c r="N599" i="1"/>
  <c r="S599" i="1"/>
  <c r="D574" i="1"/>
  <c r="I574" i="1"/>
  <c r="N574" i="1"/>
  <c r="T574" i="1"/>
  <c r="F599" i="1"/>
  <c r="M599" i="1"/>
  <c r="U599" i="1"/>
  <c r="F574" i="1"/>
  <c r="M574" i="1"/>
  <c r="U574" i="1"/>
  <c r="G599" i="1"/>
  <c r="O599" i="1"/>
  <c r="V599" i="1"/>
  <c r="H574" i="1"/>
  <c r="P574" i="1"/>
  <c r="V574" i="1"/>
  <c r="J599" i="1"/>
  <c r="B599" i="1"/>
  <c r="Q574" i="1"/>
  <c r="K599" i="1"/>
  <c r="E574" i="1"/>
  <c r="R574" i="1"/>
  <c r="Q599" i="1"/>
  <c r="J574" i="1"/>
  <c r="E599" i="1"/>
  <c r="R599" i="1"/>
  <c r="L574" i="1"/>
  <c r="F549" i="1"/>
  <c r="J549" i="1"/>
  <c r="N549" i="1"/>
  <c r="R549" i="1"/>
  <c r="V549" i="1"/>
  <c r="E523" i="1"/>
  <c r="I523" i="1"/>
  <c r="M523" i="1"/>
  <c r="Q523" i="1"/>
  <c r="U523" i="1"/>
  <c r="D549" i="1"/>
  <c r="I549" i="1"/>
  <c r="O549" i="1"/>
  <c r="T549" i="1"/>
  <c r="D523" i="1"/>
  <c r="J523" i="1"/>
  <c r="O523" i="1"/>
  <c r="T523" i="1"/>
  <c r="G549" i="1"/>
  <c r="M549" i="1"/>
  <c r="U549" i="1"/>
  <c r="G523" i="1"/>
  <c r="N523" i="1"/>
  <c r="V523" i="1"/>
  <c r="H549" i="1"/>
  <c r="P549" i="1"/>
  <c r="B549" i="1"/>
  <c r="H523" i="1"/>
  <c r="P523" i="1"/>
  <c r="B523" i="1"/>
  <c r="K549" i="1"/>
  <c r="C523" i="1"/>
  <c r="R523" i="1"/>
  <c r="L549" i="1"/>
  <c r="F523" i="1"/>
  <c r="S523" i="1"/>
  <c r="C549" i="1"/>
  <c r="Q549" i="1"/>
  <c r="K523" i="1"/>
  <c r="E549" i="1"/>
  <c r="S549" i="1"/>
  <c r="L523" i="1"/>
  <c r="C764" i="1"/>
  <c r="R764" i="1"/>
  <c r="M738" i="1"/>
  <c r="F764" i="1"/>
  <c r="E738" i="1"/>
  <c r="V764" i="1"/>
  <c r="I738" i="1"/>
  <c r="Q738" i="1"/>
  <c r="U738" i="1"/>
  <c r="J764" i="1"/>
  <c r="N764" i="1"/>
  <c r="L738" i="1"/>
  <c r="Q764" i="1"/>
  <c r="B738" i="1"/>
  <c r="G738" i="1"/>
  <c r="L764" i="1"/>
  <c r="V738" i="1"/>
  <c r="F738" i="1"/>
  <c r="K764" i="1"/>
  <c r="T738" i="1"/>
  <c r="I764" i="1"/>
  <c r="O738" i="1"/>
  <c r="D764" i="1"/>
  <c r="N738" i="1"/>
  <c r="H738" i="1"/>
  <c r="M764" i="1"/>
  <c r="S738" i="1"/>
  <c r="C738" i="1"/>
  <c r="H764" i="1"/>
  <c r="R738" i="1"/>
  <c r="B764" i="1"/>
  <c r="G764" i="1"/>
  <c r="D738" i="1"/>
  <c r="T764" i="1"/>
  <c r="S764" i="1"/>
  <c r="E764" i="1"/>
  <c r="J738" i="1"/>
  <c r="K738" i="1"/>
  <c r="O764" i="1"/>
  <c r="P738" i="1"/>
  <c r="P764" i="1"/>
  <c r="U764" i="1"/>
  <c r="R395" i="1"/>
  <c r="N710" i="1" s="1"/>
  <c r="D660" i="1"/>
  <c r="H660" i="1"/>
  <c r="L660" i="1"/>
  <c r="P660" i="1"/>
  <c r="T660" i="1"/>
  <c r="C634" i="1"/>
  <c r="G634" i="1"/>
  <c r="K634" i="1"/>
  <c r="O634" i="1"/>
  <c r="S634" i="1"/>
  <c r="B634" i="1"/>
  <c r="E660" i="1"/>
  <c r="I660" i="1"/>
  <c r="M660" i="1"/>
  <c r="Q660" i="1"/>
  <c r="U660" i="1"/>
  <c r="D634" i="1"/>
  <c r="H634" i="1"/>
  <c r="L634" i="1"/>
  <c r="P634" i="1"/>
  <c r="T634" i="1"/>
  <c r="F660" i="1"/>
  <c r="J660" i="1"/>
  <c r="N660" i="1"/>
  <c r="R660" i="1"/>
  <c r="V660" i="1"/>
  <c r="E634" i="1"/>
  <c r="I634" i="1"/>
  <c r="M634" i="1"/>
  <c r="Q634" i="1"/>
  <c r="U634" i="1"/>
  <c r="C660" i="1"/>
  <c r="G660" i="1"/>
  <c r="K660" i="1"/>
  <c r="O660" i="1"/>
  <c r="S660" i="1"/>
  <c r="B660" i="1"/>
  <c r="F634" i="1"/>
  <c r="J634" i="1"/>
  <c r="N634" i="1"/>
  <c r="R634" i="1"/>
  <c r="V634" i="1"/>
  <c r="R373" i="1"/>
  <c r="Q373" i="1"/>
  <c r="Q397" i="1"/>
  <c r="R397" i="1"/>
  <c r="R375" i="1"/>
  <c r="Q375" i="1"/>
  <c r="B499" i="1" l="1"/>
  <c r="C499" i="1"/>
  <c r="D499" i="1"/>
  <c r="E499" i="1"/>
  <c r="F499" i="1"/>
  <c r="G499" i="1"/>
  <c r="H499" i="1"/>
  <c r="I499" i="1"/>
  <c r="J499" i="1"/>
  <c r="K499" i="1"/>
  <c r="L499" i="1"/>
  <c r="M499" i="1"/>
  <c r="N499" i="1"/>
  <c r="O499" i="1"/>
  <c r="P499" i="1"/>
  <c r="Q499" i="1"/>
  <c r="R499" i="1"/>
  <c r="S499" i="1"/>
  <c r="T499" i="1"/>
  <c r="U499" i="1"/>
  <c r="B497" i="1"/>
  <c r="C497" i="1"/>
  <c r="D497" i="1"/>
  <c r="E497" i="1"/>
  <c r="F497" i="1"/>
  <c r="G497" i="1"/>
  <c r="H497" i="1"/>
  <c r="I497" i="1"/>
  <c r="J497" i="1"/>
  <c r="K497" i="1"/>
  <c r="L497" i="1"/>
  <c r="M497" i="1"/>
  <c r="N497" i="1"/>
  <c r="O497" i="1"/>
  <c r="P497" i="1"/>
  <c r="Q497" i="1"/>
  <c r="R497" i="1"/>
  <c r="S497" i="1"/>
  <c r="T497" i="1"/>
  <c r="U497" i="1"/>
  <c r="F685" i="1"/>
  <c r="C83" i="1"/>
  <c r="N106" i="1" s="1"/>
  <c r="E133" i="1"/>
  <c r="Q133" i="1"/>
  <c r="G133" i="1"/>
  <c r="S133" i="1"/>
  <c r="H133" i="1"/>
  <c r="T133" i="1"/>
  <c r="J133" i="1"/>
  <c r="V133" i="1"/>
  <c r="K133" i="1"/>
  <c r="L133" i="1"/>
  <c r="M133" i="1"/>
  <c r="N133" i="1"/>
  <c r="C133" i="1"/>
  <c r="O133" i="1"/>
  <c r="D133" i="1"/>
  <c r="P133" i="1"/>
  <c r="F133" i="1"/>
  <c r="U133" i="1"/>
  <c r="I133" i="1"/>
  <c r="R133" i="1"/>
  <c r="E710" i="1"/>
  <c r="F710" i="1"/>
  <c r="K161" i="1"/>
  <c r="K188" i="1" s="1"/>
  <c r="U9" i="1"/>
  <c r="U10" i="1" s="1"/>
  <c r="O161" i="1"/>
  <c r="O188" i="1" s="1"/>
  <c r="X9" i="1"/>
  <c r="X10" i="1" s="1"/>
  <c r="T710" i="1"/>
  <c r="P685" i="1"/>
  <c r="P710" i="1"/>
  <c r="Q685" i="1"/>
  <c r="T685" i="1"/>
  <c r="U685" i="1"/>
  <c r="I710" i="1"/>
  <c r="J685" i="1"/>
  <c r="J710" i="1"/>
  <c r="Y7" i="1"/>
  <c r="Y8" i="1" s="1"/>
  <c r="D347" i="1"/>
  <c r="D391" i="1" s="1"/>
  <c r="U5" i="1"/>
  <c r="U6" i="1" s="1"/>
  <c r="X7" i="1"/>
  <c r="X8" i="1" s="1"/>
  <c r="AD7" i="1"/>
  <c r="AD8" i="1" s="1"/>
  <c r="D685" i="1"/>
  <c r="O685" i="1"/>
  <c r="D710" i="1"/>
  <c r="O710" i="1"/>
  <c r="E685" i="1"/>
  <c r="C347" i="1"/>
  <c r="C369" i="1" s="1"/>
  <c r="T161" i="1"/>
  <c r="T188" i="1" s="1"/>
  <c r="V161" i="1"/>
  <c r="V188" i="1" s="1"/>
  <c r="AC7" i="1"/>
  <c r="AC8" i="1" s="1"/>
  <c r="AA9" i="1"/>
  <c r="AA10" i="1" s="1"/>
  <c r="U710" i="1"/>
  <c r="K685" i="1"/>
  <c r="V685" i="1"/>
  <c r="K710" i="1"/>
  <c r="V710" i="1"/>
  <c r="G347" i="1"/>
  <c r="G369" i="1" s="1"/>
  <c r="W9" i="1"/>
  <c r="W10" i="1" s="1"/>
  <c r="U161" i="1"/>
  <c r="U188" i="1" s="1"/>
  <c r="P161" i="1"/>
  <c r="P188" i="1" s="1"/>
  <c r="V5" i="1"/>
  <c r="V6" i="1" s="1"/>
  <c r="C161" i="1"/>
  <c r="C188" i="1" s="1"/>
  <c r="L161" i="1"/>
  <c r="L188" i="1" s="1"/>
  <c r="AC5" i="1"/>
  <c r="AC6" i="1" s="1"/>
  <c r="E347" i="1"/>
  <c r="L347" i="1"/>
  <c r="F161" i="1"/>
  <c r="F188" i="1" s="1"/>
  <c r="N161" i="1"/>
  <c r="N188" i="1" s="1"/>
  <c r="Z9" i="1"/>
  <c r="Z10" i="1" s="1"/>
  <c r="W7" i="1"/>
  <c r="W8" i="1" s="1"/>
  <c r="U7" i="1"/>
  <c r="U8" i="1" s="1"/>
  <c r="E161" i="1"/>
  <c r="E188" i="1" s="1"/>
  <c r="AA5" i="1"/>
  <c r="AA6" i="1" s="1"/>
  <c r="B133" i="1"/>
  <c r="AD9" i="1"/>
  <c r="AD10" i="1" s="1"/>
  <c r="C84" i="1"/>
  <c r="H161" i="1"/>
  <c r="H188" i="1" s="1"/>
  <c r="AD5" i="1"/>
  <c r="AD6" i="1" s="1"/>
  <c r="W5" i="1"/>
  <c r="W6" i="1" s="1"/>
  <c r="I161" i="1"/>
  <c r="I188" i="1" s="1"/>
  <c r="L685" i="1"/>
  <c r="Q710" i="1"/>
  <c r="B685" i="1"/>
  <c r="G685" i="1"/>
  <c r="L710" i="1"/>
  <c r="R685" i="1"/>
  <c r="B710" i="1"/>
  <c r="G710" i="1"/>
  <c r="M685" i="1"/>
  <c r="R710" i="1"/>
  <c r="F347" i="1"/>
  <c r="F391" i="1" s="1"/>
  <c r="Y5" i="1"/>
  <c r="Y6" i="1" s="1"/>
  <c r="V9" i="1"/>
  <c r="V10" i="1" s="1"/>
  <c r="C85" i="1"/>
  <c r="R161" i="1"/>
  <c r="R188" i="1" s="1"/>
  <c r="B161" i="1"/>
  <c r="B188" i="1" s="1"/>
  <c r="AB5" i="1"/>
  <c r="AB6" i="1" s="1"/>
  <c r="Y9" i="1"/>
  <c r="Y10" i="1" s="1"/>
  <c r="N347" i="1"/>
  <c r="N369" i="1" s="1"/>
  <c r="M347" i="1"/>
  <c r="M369" i="1" s="1"/>
  <c r="Z7" i="1"/>
  <c r="Z8" i="1" s="1"/>
  <c r="Z5" i="1"/>
  <c r="Z6" i="1" s="1"/>
  <c r="S161" i="1"/>
  <c r="S188" i="1" s="1"/>
  <c r="Q161" i="1"/>
  <c r="Q188" i="1" s="1"/>
  <c r="AB9" i="1"/>
  <c r="AB10" i="1" s="1"/>
  <c r="AA7" i="1"/>
  <c r="AA8" i="1" s="1"/>
  <c r="J161" i="1"/>
  <c r="J188" i="1" s="1"/>
  <c r="V7" i="1"/>
  <c r="V8" i="1" s="1"/>
  <c r="X5" i="1"/>
  <c r="X6" i="1" s="1"/>
  <c r="AB7" i="1"/>
  <c r="AB8" i="1" s="1"/>
  <c r="M161" i="1"/>
  <c r="M188" i="1" s="1"/>
  <c r="G161" i="1"/>
  <c r="G188" i="1" s="1"/>
  <c r="D161" i="1"/>
  <c r="D188" i="1" s="1"/>
  <c r="H685" i="1"/>
  <c r="M710" i="1"/>
  <c r="S685" i="1"/>
  <c r="C685" i="1"/>
  <c r="H710" i="1"/>
  <c r="N685" i="1"/>
  <c r="S710" i="1"/>
  <c r="C710" i="1"/>
  <c r="I685" i="1"/>
  <c r="AC9" i="1"/>
  <c r="AC10" i="1" s="1"/>
  <c r="F421" i="1"/>
  <c r="C447" i="1"/>
  <c r="G447" i="1"/>
  <c r="K447" i="1"/>
  <c r="P447" i="1"/>
  <c r="T447" i="1"/>
  <c r="G421" i="1"/>
  <c r="K421" i="1"/>
  <c r="O421" i="1"/>
  <c r="S421" i="1"/>
  <c r="C421" i="1"/>
  <c r="E421" i="1"/>
  <c r="D447" i="1"/>
  <c r="H447" i="1"/>
  <c r="L447" i="1"/>
  <c r="Q447" i="1"/>
  <c r="U447" i="1"/>
  <c r="H421" i="1"/>
  <c r="L421" i="1"/>
  <c r="P421" i="1"/>
  <c r="T421" i="1"/>
  <c r="D421" i="1"/>
  <c r="E447" i="1"/>
  <c r="I447" i="1"/>
  <c r="M447" i="1"/>
  <c r="R447" i="1"/>
  <c r="V447" i="1"/>
  <c r="I421" i="1"/>
  <c r="M421" i="1"/>
  <c r="Q421" i="1"/>
  <c r="U421" i="1"/>
  <c r="B421" i="1"/>
  <c r="O447" i="1"/>
  <c r="F447" i="1"/>
  <c r="J447" i="1"/>
  <c r="N447" i="1"/>
  <c r="S447" i="1"/>
  <c r="B447" i="1"/>
  <c r="J421" i="1"/>
  <c r="N421" i="1"/>
  <c r="R421" i="1"/>
  <c r="V421" i="1"/>
  <c r="V497" i="1"/>
  <c r="E472" i="1"/>
  <c r="I472" i="1"/>
  <c r="M472" i="1"/>
  <c r="Q472" i="1"/>
  <c r="U472" i="1"/>
  <c r="F472" i="1"/>
  <c r="J472" i="1"/>
  <c r="N472" i="1"/>
  <c r="R472" i="1"/>
  <c r="V472" i="1"/>
  <c r="C472" i="1"/>
  <c r="G472" i="1"/>
  <c r="K472" i="1"/>
  <c r="O472" i="1"/>
  <c r="S472" i="1"/>
  <c r="B472" i="1"/>
  <c r="D472" i="1"/>
  <c r="H472" i="1"/>
  <c r="L472" i="1"/>
  <c r="P472" i="1"/>
  <c r="T472" i="1"/>
  <c r="C449" i="1"/>
  <c r="G449" i="1"/>
  <c r="K449" i="1"/>
  <c r="O449" i="1"/>
  <c r="S449" i="1"/>
  <c r="B449" i="1"/>
  <c r="F423" i="1"/>
  <c r="J423" i="1"/>
  <c r="N423" i="1"/>
  <c r="R423" i="1"/>
  <c r="V423" i="1"/>
  <c r="D449" i="1"/>
  <c r="H449" i="1"/>
  <c r="L449" i="1"/>
  <c r="P449" i="1"/>
  <c r="T449" i="1"/>
  <c r="C423" i="1"/>
  <c r="G423" i="1"/>
  <c r="K423" i="1"/>
  <c r="O423" i="1"/>
  <c r="S423" i="1"/>
  <c r="B423" i="1"/>
  <c r="E449" i="1"/>
  <c r="I449" i="1"/>
  <c r="M449" i="1"/>
  <c r="Q449" i="1"/>
  <c r="U449" i="1"/>
  <c r="D423" i="1"/>
  <c r="H423" i="1"/>
  <c r="L423" i="1"/>
  <c r="P423" i="1"/>
  <c r="T423" i="1"/>
  <c r="F449" i="1"/>
  <c r="J449" i="1"/>
  <c r="N449" i="1"/>
  <c r="R449" i="1"/>
  <c r="V449" i="1"/>
  <c r="E423" i="1"/>
  <c r="I423" i="1"/>
  <c r="M423" i="1"/>
  <c r="Q423" i="1"/>
  <c r="U423" i="1"/>
  <c r="D712" i="1"/>
  <c r="G712" i="1"/>
  <c r="O712" i="1"/>
  <c r="B712" i="1"/>
  <c r="J687" i="1"/>
  <c r="R687" i="1"/>
  <c r="I712" i="1"/>
  <c r="Q712" i="1"/>
  <c r="D687" i="1"/>
  <c r="L687" i="1"/>
  <c r="T687" i="1"/>
  <c r="C712" i="1"/>
  <c r="K712" i="1"/>
  <c r="S712" i="1"/>
  <c r="F687" i="1"/>
  <c r="N687" i="1"/>
  <c r="V687" i="1"/>
  <c r="E712" i="1"/>
  <c r="M712" i="1"/>
  <c r="U712" i="1"/>
  <c r="H687" i="1"/>
  <c r="P687" i="1"/>
  <c r="I687" i="1"/>
  <c r="N712" i="1"/>
  <c r="S687" i="1"/>
  <c r="C687" i="1"/>
  <c r="H712" i="1"/>
  <c r="U687" i="1"/>
  <c r="E687" i="1"/>
  <c r="J712" i="1"/>
  <c r="O687" i="1"/>
  <c r="T712" i="1"/>
  <c r="Q687" i="1"/>
  <c r="V712" i="1"/>
  <c r="F712" i="1"/>
  <c r="K687" i="1"/>
  <c r="P712" i="1"/>
  <c r="M687" i="1"/>
  <c r="R712" i="1"/>
  <c r="B687" i="1"/>
  <c r="G687" i="1"/>
  <c r="L712" i="1"/>
  <c r="D474" i="1"/>
  <c r="H474" i="1"/>
  <c r="L474" i="1"/>
  <c r="P474" i="1"/>
  <c r="T474" i="1"/>
  <c r="V499" i="1"/>
  <c r="E474" i="1"/>
  <c r="I474" i="1"/>
  <c r="M474" i="1"/>
  <c r="Q474" i="1"/>
  <c r="U474" i="1"/>
  <c r="F474" i="1"/>
  <c r="J474" i="1"/>
  <c r="N474" i="1"/>
  <c r="R474" i="1"/>
  <c r="V474" i="1"/>
  <c r="C474" i="1"/>
  <c r="G474" i="1"/>
  <c r="K474" i="1"/>
  <c r="O474" i="1"/>
  <c r="S474" i="1"/>
  <c r="B474" i="1"/>
  <c r="D662" i="1"/>
  <c r="H662" i="1"/>
  <c r="L662" i="1"/>
  <c r="P662" i="1"/>
  <c r="T662" i="1"/>
  <c r="C636" i="1"/>
  <c r="G636" i="1"/>
  <c r="K636" i="1"/>
  <c r="O636" i="1"/>
  <c r="S636" i="1"/>
  <c r="B636" i="1"/>
  <c r="E662" i="1"/>
  <c r="I662" i="1"/>
  <c r="M662" i="1"/>
  <c r="Q662" i="1"/>
  <c r="U662" i="1"/>
  <c r="D636" i="1"/>
  <c r="H636" i="1"/>
  <c r="L636" i="1"/>
  <c r="P636" i="1"/>
  <c r="T636" i="1"/>
  <c r="F662" i="1"/>
  <c r="J662" i="1"/>
  <c r="N662" i="1"/>
  <c r="R662" i="1"/>
  <c r="V662" i="1"/>
  <c r="E636" i="1"/>
  <c r="I636" i="1"/>
  <c r="M636" i="1"/>
  <c r="Q636" i="1"/>
  <c r="U636" i="1"/>
  <c r="C662" i="1"/>
  <c r="G662" i="1"/>
  <c r="K662" i="1"/>
  <c r="O662" i="1"/>
  <c r="S662" i="1"/>
  <c r="B662" i="1"/>
  <c r="F636" i="1"/>
  <c r="J636" i="1"/>
  <c r="N636" i="1"/>
  <c r="R636" i="1"/>
  <c r="V636" i="1"/>
  <c r="Y3" i="1"/>
  <c r="Y4" i="1" s="1"/>
  <c r="AD3" i="1"/>
  <c r="AD4" i="1" s="1"/>
  <c r="I106" i="1"/>
  <c r="AB3" i="1"/>
  <c r="AB4" i="1" s="1"/>
  <c r="O106" i="1"/>
  <c r="U3" i="1"/>
  <c r="U4" i="1" s="1"/>
  <c r="P106" i="1"/>
  <c r="M106" i="1"/>
  <c r="U106" i="1"/>
  <c r="G106" i="1"/>
  <c r="B106" i="1"/>
  <c r="V106" i="1"/>
  <c r="J106" i="1"/>
  <c r="AC3" i="1"/>
  <c r="AC4" i="1" s="1"/>
  <c r="Q106" i="1"/>
  <c r="H106" i="1"/>
  <c r="S106" i="1"/>
  <c r="F106" i="1"/>
  <c r="X3" i="1"/>
  <c r="X4" i="1" s="1"/>
  <c r="O347" i="1"/>
  <c r="C391" i="1"/>
  <c r="N391" i="1"/>
  <c r="E391" i="1"/>
  <c r="E369" i="1"/>
  <c r="L391" i="1"/>
  <c r="L369" i="1"/>
  <c r="W3" i="1" l="1"/>
  <c r="W4" i="1" s="1"/>
  <c r="E106" i="1"/>
  <c r="K106" i="1"/>
  <c r="L106" i="1"/>
  <c r="V3" i="1"/>
  <c r="V4" i="1" s="1"/>
  <c r="R106" i="1"/>
  <c r="C106" i="1"/>
  <c r="Z3" i="1"/>
  <c r="Z4" i="1" s="1"/>
  <c r="D106" i="1"/>
  <c r="T106" i="1"/>
  <c r="AA3" i="1"/>
  <c r="AA4" i="1" s="1"/>
  <c r="G391" i="1"/>
  <c r="F369" i="1"/>
  <c r="D369" i="1"/>
  <c r="O369" i="1" s="1"/>
  <c r="M391" i="1"/>
  <c r="O391" i="1" s="1"/>
  <c r="R347" i="1"/>
  <c r="Q347" i="1"/>
  <c r="R369" i="1" l="1"/>
  <c r="R391" i="1"/>
  <c r="T681" i="1" s="1"/>
  <c r="Q391" i="1"/>
  <c r="V656" i="1" s="1"/>
  <c r="L706" i="1"/>
  <c r="E706" i="1"/>
  <c r="J706" i="1"/>
  <c r="N681" i="1"/>
  <c r="F706" i="1"/>
  <c r="F681" i="1"/>
  <c r="L681" i="1"/>
  <c r="D681" i="1"/>
  <c r="U681" i="1"/>
  <c r="J630" i="1"/>
  <c r="I656" i="1"/>
  <c r="U656" i="1"/>
  <c r="F630" i="1"/>
  <c r="B493" i="1" l="1"/>
  <c r="C493" i="1"/>
  <c r="D493" i="1"/>
  <c r="E493" i="1"/>
  <c r="F493" i="1"/>
  <c r="G493" i="1"/>
  <c r="H493" i="1"/>
  <c r="I493" i="1"/>
  <c r="J493" i="1"/>
  <c r="K493" i="1"/>
  <c r="L493" i="1"/>
  <c r="M493" i="1"/>
  <c r="N493" i="1"/>
  <c r="O493" i="1"/>
  <c r="P493" i="1"/>
  <c r="Q493" i="1"/>
  <c r="R493" i="1"/>
  <c r="S493" i="1"/>
  <c r="T493" i="1"/>
  <c r="U493" i="1"/>
  <c r="Q656" i="1"/>
  <c r="V630" i="1"/>
  <c r="O706" i="1"/>
  <c r="K681" i="1"/>
  <c r="C656" i="1"/>
  <c r="D656" i="1"/>
  <c r="C630" i="1"/>
  <c r="E630" i="1"/>
  <c r="H681" i="1"/>
  <c r="V706" i="1"/>
  <c r="H630" i="1"/>
  <c r="G630" i="1"/>
  <c r="J681" i="1"/>
  <c r="P630" i="1"/>
  <c r="L656" i="1"/>
  <c r="I681" i="1"/>
  <c r="C706" i="1"/>
  <c r="N630" i="1"/>
  <c r="I706" i="1"/>
  <c r="S706" i="1"/>
  <c r="G706" i="1"/>
  <c r="B630" i="1"/>
  <c r="O681" i="1"/>
  <c r="C681" i="1"/>
  <c r="G681" i="1"/>
  <c r="T630" i="1"/>
  <c r="B656" i="1"/>
  <c r="D706" i="1"/>
  <c r="V681" i="1"/>
  <c r="T706" i="1"/>
  <c r="R656" i="1"/>
  <c r="K656" i="1"/>
  <c r="K706" i="1"/>
  <c r="E681" i="1"/>
  <c r="B681" i="1"/>
  <c r="J656" i="1"/>
  <c r="H656" i="1"/>
  <c r="M706" i="1"/>
  <c r="B706" i="1"/>
  <c r="U706" i="1"/>
  <c r="Q630" i="1"/>
  <c r="E656" i="1"/>
  <c r="U630" i="1"/>
  <c r="S630" i="1"/>
  <c r="S656" i="1"/>
  <c r="O656" i="1"/>
  <c r="M630" i="1"/>
  <c r="M656" i="1"/>
  <c r="O630" i="1"/>
  <c r="T656" i="1"/>
  <c r="M681" i="1"/>
  <c r="P681" i="1"/>
  <c r="H706" i="1"/>
  <c r="L630" i="1"/>
  <c r="F656" i="1"/>
  <c r="R630" i="1"/>
  <c r="D630" i="1"/>
  <c r="I630" i="1"/>
  <c r="P706" i="1"/>
  <c r="R681" i="1"/>
  <c r="H468" i="1"/>
  <c r="V468" i="1"/>
  <c r="F468" i="1"/>
  <c r="Q369" i="1"/>
  <c r="T417" i="1" s="1"/>
  <c r="K630" i="1"/>
  <c r="P656" i="1"/>
  <c r="N656" i="1"/>
  <c r="G656" i="1"/>
  <c r="N706" i="1"/>
  <c r="R706" i="1"/>
  <c r="Q681" i="1"/>
  <c r="N468" i="1"/>
  <c r="O468" i="1"/>
  <c r="S681" i="1"/>
  <c r="Q706" i="1"/>
  <c r="S468" i="1"/>
  <c r="P468" i="1"/>
  <c r="U468" i="1"/>
  <c r="C468" i="1"/>
  <c r="J468" i="1"/>
  <c r="C417" i="1"/>
  <c r="H443" i="1"/>
  <c r="N417" i="1"/>
  <c r="R468" i="1"/>
  <c r="D468" i="1"/>
  <c r="T468" i="1"/>
  <c r="M468" i="1"/>
  <c r="B468" i="1"/>
  <c r="G468" i="1"/>
  <c r="Q468" i="1"/>
  <c r="G417" i="1"/>
  <c r="L417" i="1"/>
  <c r="P417" i="1"/>
  <c r="I468" i="1"/>
  <c r="L468" i="1"/>
  <c r="V493" i="1"/>
  <c r="K468" i="1"/>
  <c r="E468" i="1"/>
  <c r="R417" i="1" l="1"/>
  <c r="J443" i="1"/>
  <c r="D443" i="1"/>
  <c r="O443" i="1"/>
  <c r="B443" i="1"/>
  <c r="I443" i="1"/>
  <c r="N443" i="1"/>
  <c r="D417" i="1"/>
  <c r="L443" i="1"/>
  <c r="T443" i="1"/>
  <c r="U443" i="1"/>
  <c r="R443" i="1"/>
  <c r="S417" i="1"/>
  <c r="V443" i="1"/>
  <c r="S443" i="1"/>
  <c r="Q417" i="1"/>
  <c r="H417" i="1"/>
  <c r="K443" i="1"/>
  <c r="E417" i="1"/>
  <c r="B417" i="1"/>
  <c r="F417" i="1"/>
  <c r="O417" i="1"/>
  <c r="P443" i="1"/>
  <c r="M443" i="1"/>
  <c r="K417" i="1"/>
  <c r="F443" i="1"/>
  <c r="E443" i="1"/>
  <c r="M417" i="1"/>
  <c r="V417" i="1"/>
  <c r="Q443" i="1"/>
  <c r="J417" i="1"/>
  <c r="C443" i="1"/>
  <c r="I417" i="1"/>
  <c r="G443" i="1"/>
  <c r="U4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Luis A. Bujedo Nieto</author>
  </authors>
  <commentList>
    <comment ref="K2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Luis A. Bujedo Nieto:</t>
        </r>
        <r>
          <rPr>
            <sz val="9"/>
            <color indexed="81"/>
            <rFont val="Tahoma"/>
            <family val="2"/>
          </rPr>
          <t xml:space="preserve">
Valor razonable</t>
        </r>
      </text>
    </comment>
  </commentList>
</comments>
</file>

<file path=xl/sharedStrings.xml><?xml version="1.0" encoding="utf-8"?>
<sst xmlns="http://schemas.openxmlformats.org/spreadsheetml/2006/main" count="313" uniqueCount="152">
  <si>
    <t>Aerotermia</t>
  </si>
  <si>
    <t>Presupuestos</t>
  </si>
  <si>
    <t>Ahorros con aerotermia Clima frío W55</t>
  </si>
  <si>
    <t>Equipo</t>
  </si>
  <si>
    <t>Monobloc Plus 2 - 12MR Baxi</t>
  </si>
  <si>
    <t>Monobloc Plus 2 - 16MR Baxi</t>
  </si>
  <si>
    <t>Arotherm Split 12 kW Vaillant</t>
  </si>
  <si>
    <t>Arotherm plus 12 Compacta Vaillant</t>
  </si>
  <si>
    <t>Genia Air Max 12 Saunier Duval</t>
  </si>
  <si>
    <t>Genia Air Max 8 Saunier Duval</t>
  </si>
  <si>
    <t xml:space="preserve"> Dual Clima 9HT Domusa</t>
  </si>
  <si>
    <t>Arotherm plus 8 Compacta Vaillant</t>
  </si>
  <si>
    <t>.</t>
  </si>
  <si>
    <t>Potenica Calorífica (kW)</t>
  </si>
  <si>
    <t>Ahorro anual Aerotermia Precio Energía Medio (0,182638; 0,055892)</t>
  </si>
  <si>
    <t>COP Clima frío W35 (Baja Tª)</t>
  </si>
  <si>
    <t>COP Clima frío W55 (Alta Tª)</t>
  </si>
  <si>
    <t>Ahorro anual Aerotermia Precio Energía Iberdrola y CE3X (0,1413; 0,0717)</t>
  </si>
  <si>
    <t>Coste equipo + instalación (€)</t>
  </si>
  <si>
    <t>Coste epecifico [€/kW]</t>
  </si>
  <si>
    <t>Ahorro anual Aerotermia Precio Energía Naturgy Punta y Medio (0,2022; 0,055892)</t>
  </si>
  <si>
    <t>Calderas</t>
  </si>
  <si>
    <t>Ahorro anual Aerotermia Precio Energía Naturgy Punta y CE3X (0,2022; 0,0717)</t>
  </si>
  <si>
    <t>ecoTEC pure 286 Vaillant</t>
  </si>
  <si>
    <t>Puma Condens 24-28 MKV Protherm</t>
  </si>
  <si>
    <t>VMW 32CS 1-5 ecoTEC plus Vaillant</t>
  </si>
  <si>
    <t>MicraPlus Condens 30 Hermann</t>
  </si>
  <si>
    <t xml:space="preserve">Semia Condens 30 Saunier Duval </t>
  </si>
  <si>
    <t>Caldera Thema Condens 31-CS/1 (N-ES) Saunier Duval</t>
  </si>
  <si>
    <t>NEODENS PLUS 28/28 F ECO Baxi</t>
  </si>
  <si>
    <t>NEODENS PLUS 33/33 F ECO Baxi</t>
  </si>
  <si>
    <t xml:space="preserve"> 6000 25-28 Bosch</t>
  </si>
  <si>
    <t>6000 25-32 Bosch</t>
  </si>
  <si>
    <t>Potenica Calorífica min (kW)</t>
  </si>
  <si>
    <t>Potencia Calorífica max (kW)</t>
  </si>
  <si>
    <t>Rendimiento (%)</t>
  </si>
  <si>
    <t>Potencia Combustión min (kW)</t>
  </si>
  <si>
    <t>Potencia Combustión max (kW)</t>
  </si>
  <si>
    <t>Coste especifico [€/kW]</t>
  </si>
  <si>
    <t>Calendario</t>
  </si>
  <si>
    <t>Mes</t>
  </si>
  <si>
    <t>Enero</t>
  </si>
  <si>
    <t>Febrero</t>
  </si>
  <si>
    <t>Marzo</t>
  </si>
  <si>
    <t>Abril</t>
  </si>
  <si>
    <t>Mayo</t>
  </si>
  <si>
    <t>Octubre</t>
  </si>
  <si>
    <t>Noviembre</t>
  </si>
  <si>
    <t>Diciembre</t>
  </si>
  <si>
    <t>Anual</t>
  </si>
  <si>
    <t>Valores COP Especificaciones Técnicas</t>
  </si>
  <si>
    <t>MEDIA COP</t>
  </si>
  <si>
    <t>Días</t>
  </si>
  <si>
    <t>Demanda Calorífica (kWh)</t>
  </si>
  <si>
    <t>Demanda por superficie S=116,85 m2[kWh/m2]</t>
  </si>
  <si>
    <t>Demanda eléctrica 35ºC CYPE</t>
  </si>
  <si>
    <t>-</t>
  </si>
  <si>
    <t>SCOP 35ºC CYPE</t>
  </si>
  <si>
    <t>Demanda eléctrica 55ºC CYPE</t>
  </si>
  <si>
    <t>SCOP 55ºC CYPE</t>
  </si>
  <si>
    <t>Coste energía</t>
  </si>
  <si>
    <t>CNMC Comercializadoras</t>
  </si>
  <si>
    <t>Otros valores Interesantes</t>
  </si>
  <si>
    <t>Variable</t>
  </si>
  <si>
    <t>Facturas (local y vivienda)</t>
  </si>
  <si>
    <t>CE3X</t>
  </si>
  <si>
    <t>TUR 3 GAS NATURAL</t>
  </si>
  <si>
    <t>Iberdrola</t>
  </si>
  <si>
    <t>Naturgy Punta</t>
  </si>
  <si>
    <t>Naturgy Llano</t>
  </si>
  <si>
    <t>Sweno</t>
  </si>
  <si>
    <t>Gesternova Punta</t>
  </si>
  <si>
    <t>Gesternova Llano</t>
  </si>
  <si>
    <t>MEDIA</t>
  </si>
  <si>
    <t>Precio electricidad (€/kWh)</t>
  </si>
  <si>
    <t>Precio gas (€/kWh)</t>
  </si>
  <si>
    <t xml:space="preserve">Cálculos </t>
  </si>
  <si>
    <t>Electricidad</t>
  </si>
  <si>
    <t>Demanda calorífica anual cubierta (kWh)</t>
  </si>
  <si>
    <t>Clima frío W55</t>
  </si>
  <si>
    <t>Rendimiento (%) Clima frío W55</t>
  </si>
  <si>
    <t>Demanda electricidad anual (kWh) Clima frío W55</t>
  </si>
  <si>
    <t>Coste energético anual (€). Sin contar impuestos, peajes… Precio medio</t>
  </si>
  <si>
    <t>Coste energético anual (€). Sin contar impuestos, peajes… Precio Energía Iberdrola (0,1413)</t>
  </si>
  <si>
    <t>Coste energético anual (€). Sin contar impuestos, peajes… Precio Naturgy Punta (0,2022)</t>
  </si>
  <si>
    <t>Clima frío W35</t>
  </si>
  <si>
    <t>Rendimiento (%) Clima frío W35</t>
  </si>
  <si>
    <t>Demanda electricidad anual (kWh) Clima frío W35</t>
  </si>
  <si>
    <t>Coste equipos + instalación</t>
  </si>
  <si>
    <t>Gas Natural</t>
  </si>
  <si>
    <t>Demanda gas natural (kWh)</t>
  </si>
  <si>
    <t>Coste energético anual (€). Sin contar impuestos, peajes… Precio CE3X (0,0717)</t>
  </si>
  <si>
    <t>Amortización Precios Medios (0,182638; 0,055892) W55</t>
  </si>
  <si>
    <t>Relación precio: electricidad-gas</t>
  </si>
  <si>
    <t>COP medio equipos</t>
  </si>
  <si>
    <t>Estado</t>
  </si>
  <si>
    <t>NO RENTABLE</t>
  </si>
  <si>
    <t>Años</t>
  </si>
  <si>
    <t>Amortización Precio Energía Iberdrola y CE3X (0,1413; 0,0717) W55</t>
  </si>
  <si>
    <t>RENTABLE</t>
  </si>
  <si>
    <t>Amortización Precio Energía Naturgy Punta y Medio (0,2022; 0,055892) W55</t>
  </si>
  <si>
    <t>Amortización Precio Energía Naturgy Punta y CE3X (0,2022; 0,0717) W55</t>
  </si>
  <si>
    <t>Amortización Precios Medios (0,182638; 0,055892) W35</t>
  </si>
  <si>
    <t>Amortización Precio Energía Iberdrola y CE3X (0,1413; 0,0717) W35</t>
  </si>
  <si>
    <t>Amortización Precio Energía Naturgy Punta y Medio (0,2022; 0,055892) W35</t>
  </si>
  <si>
    <t>Amortización Precio Energía Naturgy Punta y CE3X (0,2022; 0,0717) W35</t>
  </si>
  <si>
    <t>Placas solares</t>
  </si>
  <si>
    <t>OCTOPUS</t>
  </si>
  <si>
    <t>Sin subvenciones</t>
  </si>
  <si>
    <t>Con subvenciones (Europea + Hacienda)</t>
  </si>
  <si>
    <t>Selectra</t>
  </si>
  <si>
    <t xml:space="preserve">Precio total </t>
  </si>
  <si>
    <t>Ahorro total en 19 años</t>
  </si>
  <si>
    <t>kWh anual</t>
  </si>
  <si>
    <t>Ahorro eléctrico anual hasta 19 años</t>
  </si>
  <si>
    <t>Precio electricidad 1 (€/kWh)</t>
  </si>
  <si>
    <t>Precio electricidad 2 (€/kWh)</t>
  </si>
  <si>
    <t>Precio electricidad usado por su oferta (€/kWh)</t>
  </si>
  <si>
    <t>Coste Anual de la Energía</t>
  </si>
  <si>
    <t>Precio 1</t>
  </si>
  <si>
    <t>Precio 2</t>
  </si>
  <si>
    <t>Junio</t>
  </si>
  <si>
    <t>Julio</t>
  </si>
  <si>
    <t>Agosto</t>
  </si>
  <si>
    <t>Septiembre</t>
  </si>
  <si>
    <t>ANUAL</t>
  </si>
  <si>
    <t>Generación eléctrica Octopus (kWh/día)</t>
  </si>
  <si>
    <t>Generación eléctrica Octopus (kWh)</t>
  </si>
  <si>
    <t>Generación elécrica Selectra (kWh)</t>
  </si>
  <si>
    <t>Demanda CALORÍFICA vivienda (kWh)</t>
  </si>
  <si>
    <t>Demanda eléctrica de red MENSUAL en ambiente de Clima frío W55 SIN PV</t>
  </si>
  <si>
    <t>Demanda eléctrica de red MENSUAL en ambiente de Clima frío W35 SIN PV</t>
  </si>
  <si>
    <t>Demanda eléctrica de red MENSUAL en ambiente de Clima frío W55 CON PV Octopus</t>
  </si>
  <si>
    <t>Demanda eléctrica de red MENSUAL en ambiente de Clima frío W35 CON PV Octopus</t>
  </si>
  <si>
    <t>Demanda eléctrica de red MENSUAL en ambiente de Clima frío W55 CON PV Selectra</t>
  </si>
  <si>
    <t>Demanda eléctrica de red MENSUAL en ambiente de Clima frío W35 CON PV Selectra</t>
  </si>
  <si>
    <r>
      <rPr>
        <sz val="24"/>
        <color rgb="FF000000"/>
        <rFont val="Calibri"/>
        <family val="2"/>
      </rPr>
      <t xml:space="preserve">Amortización Precios Medios (0,182638; 0,055892) + Placas solares Octopus </t>
    </r>
    <r>
      <rPr>
        <b/>
        <sz val="36"/>
        <color rgb="FF000000"/>
        <rFont val="Calibri"/>
        <family val="2"/>
      </rPr>
      <t xml:space="preserve">sin </t>
    </r>
    <r>
      <rPr>
        <sz val="24"/>
        <color rgb="FF000000"/>
        <rFont val="Calibri"/>
        <family val="2"/>
      </rPr>
      <t>subvenciones W55</t>
    </r>
  </si>
  <si>
    <r>
      <rPr>
        <sz val="24"/>
        <color rgb="FF000000"/>
        <rFont val="Calibri"/>
        <family val="2"/>
      </rPr>
      <t xml:space="preserve">Amortización Precios Medios (0,182638; 0,055892) + Placas solares Octopus </t>
    </r>
    <r>
      <rPr>
        <b/>
        <sz val="36"/>
        <color rgb="FF000000"/>
        <rFont val="Calibri"/>
        <family val="2"/>
      </rPr>
      <t xml:space="preserve">con </t>
    </r>
    <r>
      <rPr>
        <sz val="24"/>
        <color rgb="FF000000"/>
        <rFont val="Calibri"/>
        <family val="2"/>
      </rPr>
      <t>subvenciones W55</t>
    </r>
  </si>
  <si>
    <r>
      <rPr>
        <sz val="24"/>
        <color rgb="FF000000"/>
        <rFont val="Calibri"/>
        <family val="2"/>
      </rPr>
      <t xml:space="preserve">Amortización Precios Iberdrola y CE3X (0,1413; 0,0717) + Placas solares Octopus </t>
    </r>
    <r>
      <rPr>
        <b/>
        <sz val="36"/>
        <color rgb="FF000000"/>
        <rFont val="Calibri"/>
        <family val="2"/>
      </rPr>
      <t>sin</t>
    </r>
    <r>
      <rPr>
        <sz val="24"/>
        <color rgb="FF000000"/>
        <rFont val="Calibri"/>
        <family val="2"/>
      </rPr>
      <t xml:space="preserve"> subvenciones W55</t>
    </r>
  </si>
  <si>
    <r>
      <rPr>
        <sz val="24"/>
        <color rgb="FF000000"/>
        <rFont val="Calibri"/>
        <family val="2"/>
      </rPr>
      <t xml:space="preserve">Amortización Precios Iberdrola y CE3X (0,1413; 0,0717) + Placas solares Octopus </t>
    </r>
    <r>
      <rPr>
        <b/>
        <sz val="36"/>
        <color rgb="FF000000"/>
        <rFont val="Calibri"/>
        <family val="2"/>
      </rPr>
      <t xml:space="preserve">con </t>
    </r>
    <r>
      <rPr>
        <sz val="24"/>
        <color rgb="FF000000"/>
        <rFont val="Calibri"/>
        <family val="2"/>
      </rPr>
      <t>subvenciones W55</t>
    </r>
  </si>
  <si>
    <r>
      <rPr>
        <sz val="24"/>
        <color rgb="FF000000"/>
        <rFont val="Calibri"/>
        <family val="2"/>
      </rPr>
      <t xml:space="preserve">Amortización Precios Medios (0,182638; 0,055892) + Placas solares Octopus </t>
    </r>
    <r>
      <rPr>
        <b/>
        <sz val="36"/>
        <color rgb="FF000000"/>
        <rFont val="Calibri"/>
        <family val="2"/>
      </rPr>
      <t xml:space="preserve">sin </t>
    </r>
    <r>
      <rPr>
        <sz val="24"/>
        <color rgb="FF000000"/>
        <rFont val="Calibri"/>
        <family val="2"/>
      </rPr>
      <t>subvenciones W35</t>
    </r>
  </si>
  <si>
    <r>
      <rPr>
        <sz val="24"/>
        <color rgb="FF000000"/>
        <rFont val="Calibri"/>
        <family val="2"/>
      </rPr>
      <t xml:space="preserve">Amortización Precios Medios (0,182638; 0,055892) + Placas solares Octopus </t>
    </r>
    <r>
      <rPr>
        <b/>
        <sz val="36"/>
        <color rgb="FF000000"/>
        <rFont val="Calibri"/>
        <family val="2"/>
      </rPr>
      <t xml:space="preserve">con </t>
    </r>
    <r>
      <rPr>
        <sz val="24"/>
        <color rgb="FF000000"/>
        <rFont val="Calibri"/>
        <family val="2"/>
      </rPr>
      <t>subvenciones W35</t>
    </r>
  </si>
  <si>
    <r>
      <rPr>
        <sz val="24"/>
        <color rgb="FF000000"/>
        <rFont val="Calibri"/>
        <family val="2"/>
      </rPr>
      <t xml:space="preserve">Amortización Precios Iberdrola y CE3X (0,1413; 0,0717) + Placas solares Octopus </t>
    </r>
    <r>
      <rPr>
        <b/>
        <sz val="36"/>
        <color rgb="FF000000"/>
        <rFont val="Calibri"/>
        <family val="2"/>
      </rPr>
      <t>sin</t>
    </r>
    <r>
      <rPr>
        <sz val="24"/>
        <color rgb="FF000000"/>
        <rFont val="Calibri"/>
        <family val="2"/>
      </rPr>
      <t xml:space="preserve"> subvenciones W35</t>
    </r>
  </si>
  <si>
    <r>
      <rPr>
        <sz val="24"/>
        <color rgb="FF000000"/>
        <rFont val="Calibri"/>
        <family val="2"/>
      </rPr>
      <t xml:space="preserve">Amortización Precios Iberdrola y CE3X (0,1413; 0,0717) + Placas solares Octopus </t>
    </r>
    <r>
      <rPr>
        <b/>
        <sz val="36"/>
        <color rgb="FF000000"/>
        <rFont val="Calibri"/>
        <family val="2"/>
      </rPr>
      <t xml:space="preserve">con </t>
    </r>
    <r>
      <rPr>
        <sz val="24"/>
        <color rgb="FF000000"/>
        <rFont val="Calibri"/>
        <family val="2"/>
      </rPr>
      <t>subvenciones W35</t>
    </r>
  </si>
  <si>
    <r>
      <rPr>
        <sz val="24"/>
        <color rgb="FF000000"/>
        <rFont val="Calibri"/>
        <family val="2"/>
      </rPr>
      <t xml:space="preserve">Amortización Precios Medios (0,182638; 0,055892) + Placas solares Selectra </t>
    </r>
    <r>
      <rPr>
        <b/>
        <sz val="36"/>
        <color rgb="FF000000"/>
        <rFont val="Calibri"/>
        <family val="2"/>
      </rPr>
      <t>sin</t>
    </r>
    <r>
      <rPr>
        <sz val="36"/>
        <color rgb="FF000000"/>
        <rFont val="Calibri"/>
        <family val="2"/>
      </rPr>
      <t xml:space="preserve"> </t>
    </r>
    <r>
      <rPr>
        <sz val="24"/>
        <color rgb="FF000000"/>
        <rFont val="Calibri"/>
        <family val="2"/>
      </rPr>
      <t>subvenciones W55</t>
    </r>
  </si>
  <si>
    <r>
      <rPr>
        <sz val="24"/>
        <color rgb="FF000000"/>
        <rFont val="Calibri"/>
        <family val="2"/>
      </rPr>
      <t xml:space="preserve">Amortización Precios Medios (0,182638; 0,055892) + Placas solares Selectra </t>
    </r>
    <r>
      <rPr>
        <b/>
        <sz val="36"/>
        <color rgb="FF000000"/>
        <rFont val="Calibri"/>
        <family val="2"/>
      </rPr>
      <t>con</t>
    </r>
    <r>
      <rPr>
        <sz val="24"/>
        <color rgb="FF000000"/>
        <rFont val="Calibri"/>
        <family val="2"/>
      </rPr>
      <t xml:space="preserve"> subvenciones W55</t>
    </r>
  </si>
  <si>
    <r>
      <rPr>
        <sz val="24"/>
        <color rgb="FF000000"/>
        <rFont val="Calibri"/>
        <family val="2"/>
      </rPr>
      <t xml:space="preserve">Amortización Precios Iberdrola y CE3X (0,1413; 0,0717) + Placas solares Selectra </t>
    </r>
    <r>
      <rPr>
        <b/>
        <sz val="36"/>
        <color rgb="FF000000"/>
        <rFont val="Calibri"/>
        <family val="2"/>
      </rPr>
      <t>sin</t>
    </r>
    <r>
      <rPr>
        <sz val="26"/>
        <color rgb="FF000000"/>
        <rFont val="Calibri"/>
        <family val="2"/>
      </rPr>
      <t xml:space="preserve"> </t>
    </r>
    <r>
      <rPr>
        <sz val="24"/>
        <color rgb="FF000000"/>
        <rFont val="Calibri"/>
        <family val="2"/>
      </rPr>
      <t>subvenciones W55</t>
    </r>
  </si>
  <si>
    <r>
      <rPr>
        <sz val="24"/>
        <color rgb="FF000000"/>
        <rFont val="Calibri"/>
        <family val="2"/>
      </rPr>
      <t xml:space="preserve">Amortización Precios Iberdrola y CE3X (0,1413; 0,0717) + Placas solares Selectra </t>
    </r>
    <r>
      <rPr>
        <b/>
        <sz val="36"/>
        <color rgb="FF000000"/>
        <rFont val="Calibri"/>
        <family val="2"/>
      </rPr>
      <t xml:space="preserve">con </t>
    </r>
    <r>
      <rPr>
        <sz val="24"/>
        <color rgb="FF000000"/>
        <rFont val="Calibri"/>
        <family val="2"/>
      </rPr>
      <t>subvenciones W55</t>
    </r>
  </si>
  <si>
    <r>
      <rPr>
        <sz val="24"/>
        <color rgb="FF000000"/>
        <rFont val="Calibri"/>
        <family val="2"/>
      </rPr>
      <t xml:space="preserve">Amortización Precios Medios (0,182638; 0,055892) + Placas solares Selectra </t>
    </r>
    <r>
      <rPr>
        <b/>
        <sz val="36"/>
        <color rgb="FF000000"/>
        <rFont val="Calibri"/>
        <family val="2"/>
      </rPr>
      <t>sin</t>
    </r>
    <r>
      <rPr>
        <sz val="36"/>
        <color rgb="FF000000"/>
        <rFont val="Calibri"/>
        <family val="2"/>
      </rPr>
      <t xml:space="preserve"> </t>
    </r>
    <r>
      <rPr>
        <sz val="24"/>
        <color rgb="FF000000"/>
        <rFont val="Calibri"/>
        <family val="2"/>
      </rPr>
      <t>subvenciones W35</t>
    </r>
  </si>
  <si>
    <r>
      <rPr>
        <sz val="24"/>
        <color rgb="FF000000"/>
        <rFont val="Calibri"/>
        <family val="2"/>
      </rPr>
      <t xml:space="preserve">Amortización Precios Medios (0,182638; 0,055892) + Placas solares Selectra </t>
    </r>
    <r>
      <rPr>
        <b/>
        <sz val="36"/>
        <color rgb="FF000000"/>
        <rFont val="Calibri"/>
        <family val="2"/>
      </rPr>
      <t>con</t>
    </r>
    <r>
      <rPr>
        <sz val="24"/>
        <color rgb="FF000000"/>
        <rFont val="Calibri"/>
        <family val="2"/>
      </rPr>
      <t xml:space="preserve"> subvenciones W35</t>
    </r>
  </si>
  <si>
    <r>
      <rPr>
        <sz val="24"/>
        <color rgb="FF000000"/>
        <rFont val="Calibri"/>
        <family val="2"/>
      </rPr>
      <t xml:space="preserve">Amortización Precios Iberdrola y CE3X (0,1413; 0,0717) + Placas solares Selectra </t>
    </r>
    <r>
      <rPr>
        <b/>
        <sz val="36"/>
        <color rgb="FF000000"/>
        <rFont val="Calibri"/>
        <family val="2"/>
      </rPr>
      <t>sin</t>
    </r>
    <r>
      <rPr>
        <sz val="26"/>
        <color rgb="FF000000"/>
        <rFont val="Calibri"/>
        <family val="2"/>
      </rPr>
      <t xml:space="preserve"> </t>
    </r>
    <r>
      <rPr>
        <sz val="24"/>
        <color rgb="FF000000"/>
        <rFont val="Calibri"/>
        <family val="2"/>
      </rPr>
      <t>subvenciones W35</t>
    </r>
  </si>
  <si>
    <r>
      <rPr>
        <sz val="24"/>
        <color rgb="FF000000"/>
        <rFont val="Calibri"/>
        <family val="2"/>
      </rPr>
      <t xml:space="preserve">Amortización Precios Iberdrola y CE3X (0,1413; 0,0717) + Placas solares Selectra </t>
    </r>
    <r>
      <rPr>
        <b/>
        <sz val="36"/>
        <color rgb="FF000000"/>
        <rFont val="Calibri"/>
        <family val="2"/>
      </rPr>
      <t xml:space="preserve">con </t>
    </r>
    <r>
      <rPr>
        <sz val="24"/>
        <color rgb="FF000000"/>
        <rFont val="Calibri"/>
        <family val="2"/>
      </rPr>
      <t>subvenciones W35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</si>
</sst>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€&quot;"/>
  </numFmts>
  <fonts count="2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1"/>
      <color rgb="FF000000"/>
      <name val="Calibri"/>
      <family val="2"/>
    </font>
    <font>
      <sz val="24"/>
      <color rgb="FF000000"/>
      <name val="Calibri"/>
      <family val="2"/>
    </font>
    <font>
      <sz val="36"/>
      <color rgb="FF000000"/>
      <name val="Calibri"/>
      <family val="2"/>
    </font>
    <font>
      <b/>
      <sz val="36"/>
      <color rgb="FF000000"/>
      <name val="Calibri"/>
      <family val="2"/>
    </font>
    <font>
      <sz val="26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color theme="1" tint="4.9989318521683403E-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4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2" fillId="0" borderId="10" xfId="0" applyFont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/>
    <xf numFmtId="0" fontId="2" fillId="0" borderId="9" xfId="0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0" borderId="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0" borderId="0" xfId="0" applyFont="1"/>
    <xf numFmtId="165" fontId="0" fillId="0" borderId="18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0" xfId="0" applyNumberFormat="1" applyAlignment="1">
      <alignment horizontal="center" wrapText="1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0" xfId="0" applyNumberFormat="1"/>
    <xf numFmtId="0" fontId="0" fillId="0" borderId="13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0" fillId="0" borderId="18" xfId="0" applyBorder="1" applyAlignment="1">
      <alignment horizontal="center" vertical="center"/>
    </xf>
    <xf numFmtId="0" fontId="0" fillId="2" borderId="4" xfId="0" applyFill="1" applyBorder="1"/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/>
    <xf numFmtId="0" fontId="0" fillId="0" borderId="4" xfId="0" applyBorder="1" applyAlignment="1">
      <alignment horizontal="center"/>
    </xf>
    <xf numFmtId="0" fontId="0" fillId="2" borderId="16" xfId="0" applyFill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165" fontId="0" fillId="0" borderId="21" xfId="0" applyNumberFormat="1" applyBorder="1" applyAlignment="1">
      <alignment horizontal="center"/>
    </xf>
    <xf numFmtId="165" fontId="0" fillId="0" borderId="23" xfId="0" applyNumberFormat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4" fontId="0" fillId="0" borderId="16" xfId="0" applyNumberFormat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164" fontId="2" fillId="4" borderId="16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0" fillId="0" borderId="15" xfId="0" applyBorder="1"/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8" fillId="0" borderId="0" xfId="0" applyFont="1"/>
    <xf numFmtId="0" fontId="5" fillId="0" borderId="0" xfId="0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10" fontId="5" fillId="0" borderId="0" xfId="2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9" xfId="0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" fontId="0" fillId="0" borderId="4" xfId="2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0" fillId="7" borderId="4" xfId="0" applyFill="1" applyBorder="1" applyAlignment="1">
      <alignment horizontal="center" vertical="center"/>
    </xf>
    <xf numFmtId="165" fontId="0" fillId="0" borderId="17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 wrapText="1"/>
    </xf>
    <xf numFmtId="165" fontId="0" fillId="0" borderId="16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8" borderId="4" xfId="0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165" fontId="0" fillId="0" borderId="30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 vertical="center"/>
    </xf>
    <xf numFmtId="165" fontId="0" fillId="0" borderId="31" xfId="0" applyNumberFormat="1" applyBorder="1" applyAlignment="1">
      <alignment horizontal="center"/>
    </xf>
    <xf numFmtId="165" fontId="0" fillId="0" borderId="32" xfId="0" applyNumberFormat="1" applyBorder="1" applyAlignment="1">
      <alignment horizontal="center"/>
    </xf>
    <xf numFmtId="165" fontId="0" fillId="0" borderId="32" xfId="0" applyNumberFormat="1" applyBorder="1" applyAlignment="1">
      <alignment horizontal="center" wrapText="1"/>
    </xf>
    <xf numFmtId="165" fontId="0" fillId="0" borderId="33" xfId="0" applyNumberFormat="1" applyBorder="1" applyAlignment="1">
      <alignment horizontal="center"/>
    </xf>
    <xf numFmtId="165" fontId="0" fillId="0" borderId="32" xfId="0" applyNumberForma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0" fillId="2" borderId="14" xfId="0" applyNumberForma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165" fontId="0" fillId="0" borderId="4" xfId="0" applyNumberForma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Fill="1"/>
    <xf numFmtId="0" fontId="20" fillId="5" borderId="0" xfId="0" applyFont="1" applyFill="1"/>
    <xf numFmtId="0" fontId="16" fillId="2" borderId="5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6" borderId="7" xfId="0" applyFont="1" applyFill="1" applyBorder="1"/>
  </cellXfs>
  <cellStyles count="3">
    <cellStyle name="Hyperlink" xfId="1" xr:uid="{00000000-0005-0000-0000-000000000000}"/>
    <cellStyle name="Normal" xfId="0" builtinId="0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Amortización Precios Medios (0,182638; 0,055892)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191653628484904E-2"/>
          <c:y val="6.5700107109850372E-2"/>
          <c:w val="0.92931029739350757"/>
          <c:h val="0.66526535730884495"/>
        </c:manualLayout>
      </c:layout>
      <c:lineChart>
        <c:grouping val="standard"/>
        <c:varyColors val="0"/>
        <c:ser>
          <c:idx val="0"/>
          <c:order val="0"/>
          <c:tx>
            <c:strRef>
              <c:f>Hoja1!$A$106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Hoja1!$B$105:$V$105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Hoja1!$B$106:$V$106</c:f>
              <c:numCache>
                <c:formatCode>#,##0.00\ "€"</c:formatCode>
                <c:ptCount val="21"/>
                <c:pt idx="0">
                  <c:v>12000</c:v>
                </c:pt>
                <c:pt idx="1">
                  <c:v>15013.041966842828</c:v>
                </c:pt>
                <c:pt idx="2">
                  <c:v>18026.083933685655</c:v>
                </c:pt>
                <c:pt idx="3">
                  <c:v>21039.125900528481</c:v>
                </c:pt>
                <c:pt idx="4">
                  <c:v>24052.16786737131</c:v>
                </c:pt>
                <c:pt idx="5">
                  <c:v>27065.209834214136</c:v>
                </c:pt>
                <c:pt idx="6">
                  <c:v>30078.251801056962</c:v>
                </c:pt>
                <c:pt idx="7">
                  <c:v>33091.293767899791</c:v>
                </c:pt>
                <c:pt idx="8">
                  <c:v>36104.335734742621</c:v>
                </c:pt>
                <c:pt idx="9">
                  <c:v>39117.377701585443</c:v>
                </c:pt>
                <c:pt idx="10">
                  <c:v>42130.419668428272</c:v>
                </c:pt>
                <c:pt idx="11">
                  <c:v>45143.461635271102</c:v>
                </c:pt>
                <c:pt idx="12">
                  <c:v>48156.503602113924</c:v>
                </c:pt>
                <c:pt idx="13">
                  <c:v>51169.545568956753</c:v>
                </c:pt>
                <c:pt idx="14">
                  <c:v>54182.587535799583</c:v>
                </c:pt>
                <c:pt idx="15">
                  <c:v>57195.629502642412</c:v>
                </c:pt>
                <c:pt idx="16">
                  <c:v>60208.671469485234</c:v>
                </c:pt>
                <c:pt idx="17">
                  <c:v>63221.713436328064</c:v>
                </c:pt>
                <c:pt idx="18">
                  <c:v>66234.755403170886</c:v>
                </c:pt>
                <c:pt idx="19">
                  <c:v>69247.797370013723</c:v>
                </c:pt>
                <c:pt idx="20">
                  <c:v>72260.839336856545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D580-44D1-99FB-27303BF47CA6}"/>
            </c:ext>
          </c:extLst>
        </c:ser>
        <c:ser>
          <c:idx val="1"/>
          <c:order val="1"/>
          <c:tx>
            <c:strRef>
              <c:f>Hoja1!$A$107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Hoja1!$B$107:$V$107</c:f>
              <c:numCache>
                <c:formatCode>#,##0.00\ "€"</c:formatCode>
                <c:ptCount val="21"/>
                <c:pt idx="0">
                  <c:v>12000</c:v>
                </c:pt>
                <c:pt idx="1">
                  <c:v>14893.293904313865</c:v>
                </c:pt>
                <c:pt idx="2">
                  <c:v>17786.58780862773</c:v>
                </c:pt>
                <c:pt idx="3">
                  <c:v>20679.881712941591</c:v>
                </c:pt>
                <c:pt idx="4">
                  <c:v>23573.17561725546</c:v>
                </c:pt>
                <c:pt idx="5">
                  <c:v>26466.469521569321</c:v>
                </c:pt>
                <c:pt idx="6">
                  <c:v>29359.763425883186</c:v>
                </c:pt>
                <c:pt idx="7">
                  <c:v>32253.057330197051</c:v>
                </c:pt>
                <c:pt idx="8">
                  <c:v>35146.351234510919</c:v>
                </c:pt>
                <c:pt idx="9">
                  <c:v>38039.645138824781</c:v>
                </c:pt>
                <c:pt idx="10">
                  <c:v>40932.939043138642</c:v>
                </c:pt>
                <c:pt idx="11">
                  <c:v>43826.23294745251</c:v>
                </c:pt>
                <c:pt idx="12">
                  <c:v>46719.526851766372</c:v>
                </c:pt>
                <c:pt idx="13">
                  <c:v>49612.82075608024</c:v>
                </c:pt>
                <c:pt idx="14">
                  <c:v>52506.114660394102</c:v>
                </c:pt>
                <c:pt idx="15">
                  <c:v>55399.40856470797</c:v>
                </c:pt>
                <c:pt idx="16">
                  <c:v>58292.702469021831</c:v>
                </c:pt>
                <c:pt idx="17">
                  <c:v>61185.9963733357</c:v>
                </c:pt>
                <c:pt idx="18">
                  <c:v>64079.290277649561</c:v>
                </c:pt>
                <c:pt idx="19">
                  <c:v>66972.584181963437</c:v>
                </c:pt>
                <c:pt idx="20">
                  <c:v>69865.878086277284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D580-44D1-99FB-27303BF47CA6}"/>
            </c:ext>
          </c:extLst>
        </c:ser>
        <c:ser>
          <c:idx val="2"/>
          <c:order val="2"/>
          <c:tx>
            <c:strRef>
              <c:f>Hoja1!$A$108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Hoja1!$B$108:$V$108</c:f>
              <c:numCache>
                <c:formatCode>#,##0.00\ "€"</c:formatCode>
                <c:ptCount val="21"/>
                <c:pt idx="0">
                  <c:v>12624.66</c:v>
                </c:pt>
                <c:pt idx="1">
                  <c:v>15756.903919005621</c:v>
                </c:pt>
                <c:pt idx="2">
                  <c:v>18889.147838011246</c:v>
                </c:pt>
                <c:pt idx="3">
                  <c:v>22021.391757016863</c:v>
                </c:pt>
                <c:pt idx="4">
                  <c:v>25153.635676022488</c:v>
                </c:pt>
                <c:pt idx="5">
                  <c:v>28285.879595028109</c:v>
                </c:pt>
                <c:pt idx="6">
                  <c:v>31418.12351403373</c:v>
                </c:pt>
                <c:pt idx="7">
                  <c:v>34550.367433039355</c:v>
                </c:pt>
                <c:pt idx="8">
                  <c:v>37682.611352044973</c:v>
                </c:pt>
                <c:pt idx="9">
                  <c:v>40814.855271050597</c:v>
                </c:pt>
                <c:pt idx="10">
                  <c:v>43947.099190056222</c:v>
                </c:pt>
                <c:pt idx="11">
                  <c:v>47079.34310906184</c:v>
                </c:pt>
                <c:pt idx="12">
                  <c:v>50211.587028067457</c:v>
                </c:pt>
                <c:pt idx="13">
                  <c:v>53343.830947073089</c:v>
                </c:pt>
                <c:pt idx="14">
                  <c:v>56476.074866078707</c:v>
                </c:pt>
                <c:pt idx="15">
                  <c:v>59608.318785084324</c:v>
                </c:pt>
                <c:pt idx="16">
                  <c:v>62740.562704089956</c:v>
                </c:pt>
                <c:pt idx="17">
                  <c:v>65872.806623095574</c:v>
                </c:pt>
                <c:pt idx="18">
                  <c:v>69005.050542101191</c:v>
                </c:pt>
                <c:pt idx="19">
                  <c:v>72137.294461106809</c:v>
                </c:pt>
                <c:pt idx="20">
                  <c:v>75269.538380112441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D580-44D1-99FB-27303BF47CA6}"/>
            </c:ext>
          </c:extLst>
        </c:ser>
        <c:ser>
          <c:idx val="3"/>
          <c:order val="3"/>
          <c:tx>
            <c:strRef>
              <c:f>Hoja1!$A$109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Hoja1!$B$109:$V$109</c:f>
              <c:numCache>
                <c:formatCode>#,##0.00\ "€"</c:formatCode>
                <c:ptCount val="21"/>
                <c:pt idx="0">
                  <c:v>12656.6</c:v>
                </c:pt>
                <c:pt idx="1">
                  <c:v>15750.673681467073</c:v>
                </c:pt>
                <c:pt idx="2">
                  <c:v>18844.747362934144</c:v>
                </c:pt>
                <c:pt idx="3">
                  <c:v>21938.821044401215</c:v>
                </c:pt>
                <c:pt idx="4">
                  <c:v>25032.894725868289</c:v>
                </c:pt>
                <c:pt idx="5">
                  <c:v>28126.968407335356</c:v>
                </c:pt>
                <c:pt idx="6">
                  <c:v>31221.042088802431</c:v>
                </c:pt>
                <c:pt idx="7">
                  <c:v>34315.115770269505</c:v>
                </c:pt>
                <c:pt idx="8">
                  <c:v>37409.189451736573</c:v>
                </c:pt>
                <c:pt idx="9">
                  <c:v>40503.263133203647</c:v>
                </c:pt>
                <c:pt idx="10">
                  <c:v>43597.336814670714</c:v>
                </c:pt>
                <c:pt idx="11">
                  <c:v>46691.410496137789</c:v>
                </c:pt>
                <c:pt idx="12">
                  <c:v>49785.484177604863</c:v>
                </c:pt>
                <c:pt idx="13">
                  <c:v>52879.557859071931</c:v>
                </c:pt>
                <c:pt idx="14">
                  <c:v>55973.631540539005</c:v>
                </c:pt>
                <c:pt idx="15">
                  <c:v>59067.705222006072</c:v>
                </c:pt>
                <c:pt idx="16">
                  <c:v>62161.778903473147</c:v>
                </c:pt>
                <c:pt idx="17">
                  <c:v>65255.852584940221</c:v>
                </c:pt>
                <c:pt idx="18">
                  <c:v>68349.926266407288</c:v>
                </c:pt>
                <c:pt idx="19">
                  <c:v>71443.99994787437</c:v>
                </c:pt>
                <c:pt idx="20">
                  <c:v>74538.073629341437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580-44D1-99FB-27303BF47CA6}"/>
            </c:ext>
          </c:extLst>
        </c:ser>
        <c:ser>
          <c:idx val="4"/>
          <c:order val="4"/>
          <c:tx>
            <c:strRef>
              <c:f>Hoja1!$A$110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Hoja1!$B$110:$V$110</c:f>
              <c:numCache>
                <c:formatCode>#,##0.00\ "€"</c:formatCode>
                <c:ptCount val="21"/>
                <c:pt idx="0">
                  <c:v>16998.88</c:v>
                </c:pt>
                <c:pt idx="1">
                  <c:v>20092.953681467072</c:v>
                </c:pt>
                <c:pt idx="2">
                  <c:v>23187.027362934146</c:v>
                </c:pt>
                <c:pt idx="3">
                  <c:v>26281.101044401217</c:v>
                </c:pt>
                <c:pt idx="4">
                  <c:v>29375.174725868288</c:v>
                </c:pt>
                <c:pt idx="5">
                  <c:v>32469.248407335359</c:v>
                </c:pt>
                <c:pt idx="6">
                  <c:v>35563.322088802437</c:v>
                </c:pt>
                <c:pt idx="7">
                  <c:v>38657.395770269504</c:v>
                </c:pt>
                <c:pt idx="8">
                  <c:v>41751.469451736572</c:v>
                </c:pt>
                <c:pt idx="9">
                  <c:v>44845.543133203646</c:v>
                </c:pt>
                <c:pt idx="10">
                  <c:v>47939.61681467072</c:v>
                </c:pt>
                <c:pt idx="11">
                  <c:v>51033.690496137788</c:v>
                </c:pt>
                <c:pt idx="12">
                  <c:v>54127.764177604869</c:v>
                </c:pt>
                <c:pt idx="13">
                  <c:v>57221.837859071937</c:v>
                </c:pt>
                <c:pt idx="14">
                  <c:v>60315.911540539004</c:v>
                </c:pt>
                <c:pt idx="15">
                  <c:v>63409.985222006071</c:v>
                </c:pt>
                <c:pt idx="16">
                  <c:v>66504.058903473153</c:v>
                </c:pt>
                <c:pt idx="17">
                  <c:v>69598.13258494022</c:v>
                </c:pt>
                <c:pt idx="18">
                  <c:v>72692.206266407287</c:v>
                </c:pt>
                <c:pt idx="19">
                  <c:v>75786.279947874369</c:v>
                </c:pt>
                <c:pt idx="20">
                  <c:v>78880.353629341436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D580-44D1-99FB-27303BF47CA6}"/>
            </c:ext>
          </c:extLst>
        </c:ser>
        <c:ser>
          <c:idx val="5"/>
          <c:order val="5"/>
          <c:tx>
            <c:strRef>
              <c:f>Hoja1!$A$111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Hoja1!$B$111:$V$111</c:f>
              <c:numCache>
                <c:formatCode>#,##0.00\ "€"</c:formatCode>
                <c:ptCount val="21"/>
                <c:pt idx="0">
                  <c:v>16558.25</c:v>
                </c:pt>
                <c:pt idx="1">
                  <c:v>19295.499734259683</c:v>
                </c:pt>
                <c:pt idx="2">
                  <c:v>22032.749468519367</c:v>
                </c:pt>
                <c:pt idx="3">
                  <c:v>24769.99920277905</c:v>
                </c:pt>
                <c:pt idx="4">
                  <c:v>27507.248937038734</c:v>
                </c:pt>
                <c:pt idx="5">
                  <c:v>30244.498671298417</c:v>
                </c:pt>
                <c:pt idx="6">
                  <c:v>32981.748405558101</c:v>
                </c:pt>
                <c:pt idx="7">
                  <c:v>35718.998139817784</c:v>
                </c:pt>
                <c:pt idx="8">
                  <c:v>38456.247874077468</c:v>
                </c:pt>
                <c:pt idx="9">
                  <c:v>41193.497608337151</c:v>
                </c:pt>
                <c:pt idx="10">
                  <c:v>43930.747342596835</c:v>
                </c:pt>
                <c:pt idx="11">
                  <c:v>46667.997076856518</c:v>
                </c:pt>
                <c:pt idx="12">
                  <c:v>49405.246811116202</c:v>
                </c:pt>
                <c:pt idx="13">
                  <c:v>52142.496545375885</c:v>
                </c:pt>
                <c:pt idx="14">
                  <c:v>54879.746279635568</c:v>
                </c:pt>
                <c:pt idx="15">
                  <c:v>57616.996013895252</c:v>
                </c:pt>
                <c:pt idx="16">
                  <c:v>60354.245748154935</c:v>
                </c:pt>
                <c:pt idx="17">
                  <c:v>63091.495482414619</c:v>
                </c:pt>
                <c:pt idx="18">
                  <c:v>65828.745216674302</c:v>
                </c:pt>
                <c:pt idx="19">
                  <c:v>68565.994950933993</c:v>
                </c:pt>
                <c:pt idx="20">
                  <c:v>71303.244685193669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D580-44D1-99FB-27303BF47CA6}"/>
            </c:ext>
          </c:extLst>
        </c:ser>
        <c:ser>
          <c:idx val="6"/>
          <c:order val="6"/>
          <c:tx>
            <c:strRef>
              <c:f>Hoja1!$A$112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Hoja1!$B$112:$V$112</c:f>
              <c:numCache>
                <c:formatCode>#,##0.00\ "€"</c:formatCode>
                <c:ptCount val="21"/>
                <c:pt idx="0">
                  <c:v>16889.419999999998</c:v>
                </c:pt>
                <c:pt idx="1">
                  <c:v>19983.493681467069</c:v>
                </c:pt>
                <c:pt idx="2">
                  <c:v>23077.56736293414</c:v>
                </c:pt>
                <c:pt idx="3">
                  <c:v>26171.641044401214</c:v>
                </c:pt>
                <c:pt idx="4">
                  <c:v>29265.714725868285</c:v>
                </c:pt>
                <c:pt idx="5">
                  <c:v>32359.788407335356</c:v>
                </c:pt>
                <c:pt idx="6">
                  <c:v>35453.862088802431</c:v>
                </c:pt>
                <c:pt idx="7">
                  <c:v>38547.935770269498</c:v>
                </c:pt>
                <c:pt idx="8">
                  <c:v>41642.009451736572</c:v>
                </c:pt>
                <c:pt idx="9">
                  <c:v>44736.083133203647</c:v>
                </c:pt>
                <c:pt idx="10">
                  <c:v>47830.156814670714</c:v>
                </c:pt>
                <c:pt idx="11">
                  <c:v>50924.230496137789</c:v>
                </c:pt>
                <c:pt idx="12">
                  <c:v>54018.304177604863</c:v>
                </c:pt>
                <c:pt idx="13">
                  <c:v>57112.37785907193</c:v>
                </c:pt>
                <c:pt idx="14">
                  <c:v>60206.451540539005</c:v>
                </c:pt>
                <c:pt idx="15">
                  <c:v>63300.525222006072</c:v>
                </c:pt>
                <c:pt idx="16">
                  <c:v>66394.598903473146</c:v>
                </c:pt>
                <c:pt idx="17">
                  <c:v>69488.672584940214</c:v>
                </c:pt>
                <c:pt idx="18">
                  <c:v>72582.746266407281</c:v>
                </c:pt>
                <c:pt idx="19">
                  <c:v>75676.819947874363</c:v>
                </c:pt>
                <c:pt idx="20">
                  <c:v>78770.89362934143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D580-44D1-99FB-27303BF47CA6}"/>
            </c:ext>
          </c:extLst>
        </c:ser>
        <c:ser>
          <c:idx val="7"/>
          <c:order val="7"/>
          <c:tx>
            <c:strRef>
              <c:f>Hoja1!$A$113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Hoja1!$B$113:$V$113</c:f>
              <c:numCache>
                <c:formatCode>#,##0.00\ "€"</c:formatCode>
                <c:ptCount val="21"/>
                <c:pt idx="0">
                  <c:v>14448.476900000001</c:v>
                </c:pt>
                <c:pt idx="1">
                  <c:v>17466.235793707237</c:v>
                </c:pt>
                <c:pt idx="2">
                  <c:v>20483.99468741447</c:v>
                </c:pt>
                <c:pt idx="3">
                  <c:v>23501.753581121706</c:v>
                </c:pt>
                <c:pt idx="4">
                  <c:v>26519.512474828938</c:v>
                </c:pt>
                <c:pt idx="5">
                  <c:v>29537.271368536174</c:v>
                </c:pt>
                <c:pt idx="6">
                  <c:v>32555.03026224341</c:v>
                </c:pt>
                <c:pt idx="7">
                  <c:v>35572.789155950639</c:v>
                </c:pt>
                <c:pt idx="8">
                  <c:v>38590.548049657882</c:v>
                </c:pt>
                <c:pt idx="9">
                  <c:v>41608.306943365111</c:v>
                </c:pt>
                <c:pt idx="10">
                  <c:v>44626.065837072347</c:v>
                </c:pt>
                <c:pt idx="11">
                  <c:v>47643.824730779583</c:v>
                </c:pt>
                <c:pt idx="12">
                  <c:v>50661.583624486819</c:v>
                </c:pt>
                <c:pt idx="13">
                  <c:v>53679.342518194055</c:v>
                </c:pt>
                <c:pt idx="14">
                  <c:v>56697.101411901283</c:v>
                </c:pt>
                <c:pt idx="15">
                  <c:v>59714.860305608519</c:v>
                </c:pt>
                <c:pt idx="16">
                  <c:v>62732.619199315755</c:v>
                </c:pt>
                <c:pt idx="17">
                  <c:v>65750.378093022999</c:v>
                </c:pt>
                <c:pt idx="18">
                  <c:v>68768.136986730227</c:v>
                </c:pt>
                <c:pt idx="19">
                  <c:v>71785.895880437456</c:v>
                </c:pt>
                <c:pt idx="20">
                  <c:v>74803.654774144699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D580-44D1-99FB-27303BF47CA6}"/>
            </c:ext>
          </c:extLst>
        </c:ser>
        <c:ser>
          <c:idx val="8"/>
          <c:order val="8"/>
          <c:tx>
            <c:strRef>
              <c:f>Hoja1!$A$114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Hoja1!$B$114:$V$114</c:f>
              <c:numCache>
                <c:formatCode>#,##0.00\ "€"</c:formatCode>
                <c:ptCount val="21"/>
                <c:pt idx="0">
                  <c:v>9438</c:v>
                </c:pt>
                <c:pt idx="1">
                  <c:v>12505.808273172413</c:v>
                </c:pt>
                <c:pt idx="2">
                  <c:v>15573.616546344827</c:v>
                </c:pt>
                <c:pt idx="3">
                  <c:v>18641.42481951724</c:v>
                </c:pt>
                <c:pt idx="4">
                  <c:v>21709.233092689654</c:v>
                </c:pt>
                <c:pt idx="5">
                  <c:v>24777.041365862067</c:v>
                </c:pt>
                <c:pt idx="6">
                  <c:v>27844.849639034481</c:v>
                </c:pt>
                <c:pt idx="7">
                  <c:v>30912.657912206894</c:v>
                </c:pt>
                <c:pt idx="8">
                  <c:v>33980.466185379308</c:v>
                </c:pt>
                <c:pt idx="9">
                  <c:v>37048.274458551721</c:v>
                </c:pt>
                <c:pt idx="10">
                  <c:v>40116.082731724135</c:v>
                </c:pt>
                <c:pt idx="11">
                  <c:v>43183.891004896548</c:v>
                </c:pt>
                <c:pt idx="12">
                  <c:v>46251.699278068962</c:v>
                </c:pt>
                <c:pt idx="13">
                  <c:v>49319.507551241375</c:v>
                </c:pt>
                <c:pt idx="14">
                  <c:v>52387.315824413789</c:v>
                </c:pt>
                <c:pt idx="15">
                  <c:v>55455.124097586202</c:v>
                </c:pt>
                <c:pt idx="16">
                  <c:v>58522.932370758615</c:v>
                </c:pt>
                <c:pt idx="17">
                  <c:v>61590.740643931029</c:v>
                </c:pt>
                <c:pt idx="18">
                  <c:v>64658.548917103442</c:v>
                </c:pt>
                <c:pt idx="19">
                  <c:v>67726.357190275856</c:v>
                </c:pt>
                <c:pt idx="20">
                  <c:v>70794.165463448269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D580-44D1-99FB-27303BF47CA6}"/>
            </c:ext>
          </c:extLst>
        </c:ser>
        <c:ser>
          <c:idx val="9"/>
          <c:order val="9"/>
          <c:tx>
            <c:strRef>
              <c:f>Hoja1!$A$115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Hoja1!$B$115:$V$115</c:f>
              <c:numCache>
                <c:formatCode>#,##0.00\ "€"</c:formatCode>
                <c:ptCount val="21"/>
                <c:pt idx="0">
                  <c:v>15578.75</c:v>
                </c:pt>
                <c:pt idx="1">
                  <c:v>19017.960781849266</c:v>
                </c:pt>
                <c:pt idx="2">
                  <c:v>22457.171563698532</c:v>
                </c:pt>
                <c:pt idx="3">
                  <c:v>25896.382345547798</c:v>
                </c:pt>
                <c:pt idx="4">
                  <c:v>29335.59312739706</c:v>
                </c:pt>
                <c:pt idx="5">
                  <c:v>32774.80390924633</c:v>
                </c:pt>
                <c:pt idx="6">
                  <c:v>36214.014691095595</c:v>
                </c:pt>
                <c:pt idx="7">
                  <c:v>39653.225472944861</c:v>
                </c:pt>
                <c:pt idx="8">
                  <c:v>43092.43625479412</c:v>
                </c:pt>
                <c:pt idx="9">
                  <c:v>46531.647036643386</c:v>
                </c:pt>
                <c:pt idx="10">
                  <c:v>49970.857818492652</c:v>
                </c:pt>
                <c:pt idx="11">
                  <c:v>53410.068600341918</c:v>
                </c:pt>
                <c:pt idx="12">
                  <c:v>56849.279382191184</c:v>
                </c:pt>
                <c:pt idx="13">
                  <c:v>60288.49016404045</c:v>
                </c:pt>
                <c:pt idx="14">
                  <c:v>63727.700945889716</c:v>
                </c:pt>
                <c:pt idx="15">
                  <c:v>67166.911727738974</c:v>
                </c:pt>
                <c:pt idx="16">
                  <c:v>70606.12250958824</c:v>
                </c:pt>
                <c:pt idx="17">
                  <c:v>74045.333291437506</c:v>
                </c:pt>
                <c:pt idx="18">
                  <c:v>77484.544073286772</c:v>
                </c:pt>
                <c:pt idx="19">
                  <c:v>80923.754855136038</c:v>
                </c:pt>
                <c:pt idx="20">
                  <c:v>84362.965636985304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D580-44D1-99FB-27303BF47CA6}"/>
            </c:ext>
          </c:extLst>
        </c:ser>
        <c:ser>
          <c:idx val="10"/>
          <c:order val="10"/>
          <c:tx>
            <c:strRef>
              <c:f>Hoja1!$A$116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Hoja1!$B$116:$V$116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D580-44D1-99FB-27303BF47CA6}"/>
            </c:ext>
          </c:extLst>
        </c:ser>
        <c:ser>
          <c:idx val="11"/>
          <c:order val="11"/>
          <c:tx>
            <c:strRef>
              <c:f>Hoja1!$A$117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Hoja1!$B$117:$V$117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D580-44D1-99FB-27303BF47CA6}"/>
            </c:ext>
          </c:extLst>
        </c:ser>
        <c:ser>
          <c:idx val="12"/>
          <c:order val="12"/>
          <c:tx>
            <c:strRef>
              <c:f>Hoja1!$A$118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Hoja1!$B$118:$V$118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D580-44D1-99FB-27303BF47CA6}"/>
            </c:ext>
          </c:extLst>
        </c:ser>
        <c:ser>
          <c:idx val="13"/>
          <c:order val="13"/>
          <c:tx>
            <c:strRef>
              <c:f>Hoja1!$A$119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Hoja1!$B$119:$V$119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D580-44D1-99FB-27303BF47CA6}"/>
            </c:ext>
          </c:extLst>
        </c:ser>
        <c:ser>
          <c:idx val="14"/>
          <c:order val="14"/>
          <c:tx>
            <c:strRef>
              <c:f>Hoja1!$A$120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Hoja1!$B$120:$V$120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D580-44D1-99FB-27303BF47CA6}"/>
            </c:ext>
          </c:extLst>
        </c:ser>
        <c:ser>
          <c:idx val="15"/>
          <c:order val="15"/>
          <c:tx>
            <c:strRef>
              <c:f>Hoja1!$A$121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Hoja1!$B$121:$V$121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D580-44D1-99FB-27303BF47CA6}"/>
            </c:ext>
          </c:extLst>
        </c:ser>
        <c:ser>
          <c:idx val="16"/>
          <c:order val="16"/>
          <c:tx>
            <c:strRef>
              <c:f>Hoja1!$A$122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Hoja1!$B$122:$V$122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D580-44D1-99FB-27303BF47CA6}"/>
            </c:ext>
          </c:extLst>
        </c:ser>
        <c:ser>
          <c:idx val="17"/>
          <c:order val="17"/>
          <c:tx>
            <c:strRef>
              <c:f>Hoja1!$A$123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Hoja1!$B$123:$V$123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D580-44D1-99FB-27303BF47CA6}"/>
            </c:ext>
          </c:extLst>
        </c:ser>
        <c:ser>
          <c:idx val="18"/>
          <c:order val="18"/>
          <c:tx>
            <c:strRef>
              <c:f>Hoja1!$A$124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Hoja1!$B$124:$V$124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D580-44D1-99FB-27303BF47CA6}"/>
            </c:ext>
          </c:extLst>
        </c:ser>
        <c:ser>
          <c:idx val="19"/>
          <c:order val="19"/>
          <c:tx>
            <c:strRef>
              <c:f>Hoja1!$A$125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Hoja1!$B$125:$V$125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D580-44D1-99FB-27303BF47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9209679"/>
        <c:axId val="1859211119"/>
      </c:lineChart>
      <c:catAx>
        <c:axId val="1859209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9211119"/>
        <c:crosses val="autoZero"/>
        <c:auto val="1"/>
        <c:lblAlgn val="ctr"/>
        <c:lblOffset val="100"/>
        <c:noMultiLvlLbl val="0"/>
      </c:catAx>
      <c:valAx>
        <c:axId val="1859211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9209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1519878378902618E-3"/>
          <c:y val="0.81230417728416449"/>
          <c:w val="0.98192815471644956"/>
          <c:h val="0.179228768709825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Amortización Precios Iberdrola y CE3X (0,1413; 0,0717) + Placas solares Redama sin subvenciones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Hoja1!$A$681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Hoja1!$B$681:$V$681</c:f>
              <c:numCache>
                <c:formatCode>#,##0.00\ "€"</c:formatCode>
                <c:ptCount val="21"/>
                <c:pt idx="0">
                  <c:v>21110</c:v>
                </c:pt>
                <c:pt idx="1">
                  <c:v>21862.681661827923</c:v>
                </c:pt>
                <c:pt idx="2">
                  <c:v>22615.363323655845</c:v>
                </c:pt>
                <c:pt idx="3">
                  <c:v>23368.044985483768</c:v>
                </c:pt>
                <c:pt idx="4">
                  <c:v>24120.726647311691</c:v>
                </c:pt>
                <c:pt idx="5">
                  <c:v>24873.408309139613</c:v>
                </c:pt>
                <c:pt idx="6">
                  <c:v>25626.089970967536</c:v>
                </c:pt>
                <c:pt idx="7">
                  <c:v>26378.771632795459</c:v>
                </c:pt>
                <c:pt idx="8">
                  <c:v>27131.453294623381</c:v>
                </c:pt>
                <c:pt idx="9">
                  <c:v>27884.134956451304</c:v>
                </c:pt>
                <c:pt idx="10">
                  <c:v>28636.816618279227</c:v>
                </c:pt>
                <c:pt idx="11">
                  <c:v>29389.498280107146</c:v>
                </c:pt>
                <c:pt idx="12">
                  <c:v>30142.179941935072</c:v>
                </c:pt>
                <c:pt idx="13">
                  <c:v>30894.861603762991</c:v>
                </c:pt>
                <c:pt idx="14">
                  <c:v>31647.543265590917</c:v>
                </c:pt>
                <c:pt idx="15">
                  <c:v>32400.224927418836</c:v>
                </c:pt>
                <c:pt idx="16">
                  <c:v>33152.906589246762</c:v>
                </c:pt>
                <c:pt idx="17">
                  <c:v>33905.588251074681</c:v>
                </c:pt>
                <c:pt idx="18">
                  <c:v>34658.269912902608</c:v>
                </c:pt>
                <c:pt idx="19">
                  <c:v>35410.951574730527</c:v>
                </c:pt>
                <c:pt idx="20">
                  <c:v>36163.633236558453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2D-4006-B2C7-1221D862F379}"/>
            </c:ext>
          </c:extLst>
        </c:ser>
        <c:ser>
          <c:idx val="2"/>
          <c:order val="1"/>
          <c:tx>
            <c:strRef>
              <c:f>Hoja1!$A$682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Hoja1!$B$682:$V$682</c:f>
              <c:numCache>
                <c:formatCode>#,##0.00\ "€"</c:formatCode>
                <c:ptCount val="21"/>
                <c:pt idx="0">
                  <c:v>21110</c:v>
                </c:pt>
                <c:pt idx="1">
                  <c:v>21798.399441932983</c:v>
                </c:pt>
                <c:pt idx="2">
                  <c:v>22486.798883865969</c:v>
                </c:pt>
                <c:pt idx="3">
                  <c:v>23175.198325798952</c:v>
                </c:pt>
                <c:pt idx="4">
                  <c:v>23863.597767731935</c:v>
                </c:pt>
                <c:pt idx="5">
                  <c:v>24551.997209664918</c:v>
                </c:pt>
                <c:pt idx="6">
                  <c:v>25240.396651597905</c:v>
                </c:pt>
                <c:pt idx="7">
                  <c:v>25928.796093530887</c:v>
                </c:pt>
                <c:pt idx="8">
                  <c:v>26617.19553546387</c:v>
                </c:pt>
                <c:pt idx="9">
                  <c:v>27305.594977396853</c:v>
                </c:pt>
                <c:pt idx="10">
                  <c:v>27993.99441932984</c:v>
                </c:pt>
                <c:pt idx="11">
                  <c:v>28682.393861262823</c:v>
                </c:pt>
                <c:pt idx="12">
                  <c:v>29370.793303195809</c:v>
                </c:pt>
                <c:pt idx="13">
                  <c:v>30059.192745128792</c:v>
                </c:pt>
                <c:pt idx="14">
                  <c:v>30747.592187061775</c:v>
                </c:pt>
                <c:pt idx="15">
                  <c:v>31435.991628994758</c:v>
                </c:pt>
                <c:pt idx="16">
                  <c:v>32124.391070927741</c:v>
                </c:pt>
                <c:pt idx="17">
                  <c:v>32812.790512860724</c:v>
                </c:pt>
                <c:pt idx="18">
                  <c:v>33501.189954793706</c:v>
                </c:pt>
                <c:pt idx="19">
                  <c:v>34189.589396726689</c:v>
                </c:pt>
                <c:pt idx="20">
                  <c:v>34877.988838659679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22D-4006-B2C7-1221D862F379}"/>
            </c:ext>
          </c:extLst>
        </c:ser>
        <c:ser>
          <c:idx val="3"/>
          <c:order val="2"/>
          <c:tx>
            <c:strRef>
              <c:f>Hoja1!$A$683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Hoja1!$B$683:$V$683</c:f>
              <c:numCache>
                <c:formatCode>#,##0.00\ "€"</c:formatCode>
                <c:ptCount val="21"/>
                <c:pt idx="0">
                  <c:v>21734.66</c:v>
                </c:pt>
                <c:pt idx="1">
                  <c:v>22551.330723020303</c:v>
                </c:pt>
                <c:pt idx="2">
                  <c:v>23368.001446040606</c:v>
                </c:pt>
                <c:pt idx="3">
                  <c:v>24184.672169060908</c:v>
                </c:pt>
                <c:pt idx="4">
                  <c:v>25001.342892081208</c:v>
                </c:pt>
                <c:pt idx="5">
                  <c:v>25818.01361510151</c:v>
                </c:pt>
                <c:pt idx="6">
                  <c:v>26634.684338121813</c:v>
                </c:pt>
                <c:pt idx="7">
                  <c:v>27451.355061142116</c:v>
                </c:pt>
                <c:pt idx="8">
                  <c:v>28268.025784162419</c:v>
                </c:pt>
                <c:pt idx="9">
                  <c:v>29084.696507182722</c:v>
                </c:pt>
                <c:pt idx="10">
                  <c:v>29901.367230203025</c:v>
                </c:pt>
                <c:pt idx="11">
                  <c:v>30718.037953223327</c:v>
                </c:pt>
                <c:pt idx="12">
                  <c:v>31534.70867624363</c:v>
                </c:pt>
                <c:pt idx="13">
                  <c:v>32351.379399263933</c:v>
                </c:pt>
                <c:pt idx="14">
                  <c:v>33168.050122284236</c:v>
                </c:pt>
                <c:pt idx="15">
                  <c:v>33984.720845304539</c:v>
                </c:pt>
                <c:pt idx="16">
                  <c:v>34801.391568324834</c:v>
                </c:pt>
                <c:pt idx="17">
                  <c:v>35618.062291345137</c:v>
                </c:pt>
                <c:pt idx="18">
                  <c:v>36434.73301436544</c:v>
                </c:pt>
                <c:pt idx="19">
                  <c:v>37251.403737385743</c:v>
                </c:pt>
                <c:pt idx="20">
                  <c:v>38068.074460406046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22D-4006-B2C7-1221D862F379}"/>
            </c:ext>
          </c:extLst>
        </c:ser>
        <c:ser>
          <c:idx val="4"/>
          <c:order val="3"/>
          <c:tx>
            <c:strRef>
              <c:f>Hoja1!$A$684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Hoja1!$B$684:$V$684</c:f>
              <c:numCache>
                <c:formatCode>#,##0.00\ "€"</c:formatCode>
                <c:ptCount val="21"/>
                <c:pt idx="0">
                  <c:v>21766.6</c:v>
                </c:pt>
                <c:pt idx="1">
                  <c:v>22562.780474150499</c:v>
                </c:pt>
                <c:pt idx="2">
                  <c:v>23358.960948300999</c:v>
                </c:pt>
                <c:pt idx="3">
                  <c:v>24155.141422451499</c:v>
                </c:pt>
                <c:pt idx="4">
                  <c:v>24951.321896601999</c:v>
                </c:pt>
                <c:pt idx="5">
                  <c:v>25747.502370752496</c:v>
                </c:pt>
                <c:pt idx="6">
                  <c:v>26543.682844902996</c:v>
                </c:pt>
                <c:pt idx="7">
                  <c:v>27339.863319053497</c:v>
                </c:pt>
                <c:pt idx="8">
                  <c:v>28136.043793203997</c:v>
                </c:pt>
                <c:pt idx="9">
                  <c:v>28932.224267354497</c:v>
                </c:pt>
                <c:pt idx="10">
                  <c:v>29728.404741504994</c:v>
                </c:pt>
                <c:pt idx="11">
                  <c:v>30524.585215655497</c:v>
                </c:pt>
                <c:pt idx="12">
                  <c:v>31320.765689805994</c:v>
                </c:pt>
                <c:pt idx="13">
                  <c:v>32116.946163956494</c:v>
                </c:pt>
                <c:pt idx="14">
                  <c:v>32913.126638106995</c:v>
                </c:pt>
                <c:pt idx="15">
                  <c:v>33709.307112257491</c:v>
                </c:pt>
                <c:pt idx="16">
                  <c:v>34505.487586407995</c:v>
                </c:pt>
                <c:pt idx="17">
                  <c:v>35301.668060558492</c:v>
                </c:pt>
                <c:pt idx="18">
                  <c:v>36097.848534708995</c:v>
                </c:pt>
                <c:pt idx="19">
                  <c:v>36894.029008859492</c:v>
                </c:pt>
                <c:pt idx="20">
                  <c:v>37690.209483009996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22D-4006-B2C7-1221D862F379}"/>
            </c:ext>
          </c:extLst>
        </c:ser>
        <c:ser>
          <c:idx val="5"/>
          <c:order val="4"/>
          <c:tx>
            <c:strRef>
              <c:f>Hoja1!$A$685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Hoja1!$B$685:$V$685</c:f>
              <c:numCache>
                <c:formatCode>#,##0.00\ "€"</c:formatCode>
                <c:ptCount val="21"/>
                <c:pt idx="0">
                  <c:v>26108.880000000001</c:v>
                </c:pt>
                <c:pt idx="1">
                  <c:v>26905.060474150501</c:v>
                </c:pt>
                <c:pt idx="2">
                  <c:v>27701.240948301001</c:v>
                </c:pt>
                <c:pt idx="3">
                  <c:v>28497.421422451502</c:v>
                </c:pt>
                <c:pt idx="4">
                  <c:v>29293.601896601998</c:v>
                </c:pt>
                <c:pt idx="5">
                  <c:v>30089.782370752499</c:v>
                </c:pt>
                <c:pt idx="6">
                  <c:v>30885.962844902999</c:v>
                </c:pt>
                <c:pt idx="7">
                  <c:v>31682.143319053499</c:v>
                </c:pt>
                <c:pt idx="8">
                  <c:v>32478.323793203999</c:v>
                </c:pt>
                <c:pt idx="9">
                  <c:v>33274.504267354496</c:v>
                </c:pt>
                <c:pt idx="10">
                  <c:v>34070.684741505</c:v>
                </c:pt>
                <c:pt idx="11">
                  <c:v>34866.865215655496</c:v>
                </c:pt>
                <c:pt idx="12">
                  <c:v>35663.045689806</c:v>
                </c:pt>
                <c:pt idx="13">
                  <c:v>36459.226163956497</c:v>
                </c:pt>
                <c:pt idx="14">
                  <c:v>37255.406638107001</c:v>
                </c:pt>
                <c:pt idx="15">
                  <c:v>38051.587112257497</c:v>
                </c:pt>
                <c:pt idx="16">
                  <c:v>38847.767586407994</c:v>
                </c:pt>
                <c:pt idx="17">
                  <c:v>39643.948060558498</c:v>
                </c:pt>
                <c:pt idx="18">
                  <c:v>40440.128534708994</c:v>
                </c:pt>
                <c:pt idx="19">
                  <c:v>41236.309008859498</c:v>
                </c:pt>
                <c:pt idx="20">
                  <c:v>42032.489483009995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22D-4006-B2C7-1221D862F379}"/>
            </c:ext>
          </c:extLst>
        </c:ser>
        <c:ser>
          <c:idx val="6"/>
          <c:order val="5"/>
          <c:tx>
            <c:strRef>
              <c:f>Hoja1!$A$686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Hoja1!$B$686:$V$686</c:f>
              <c:numCache>
                <c:formatCode>#,##0.00\ "€"</c:formatCode>
                <c:ptCount val="21"/>
                <c:pt idx="0">
                  <c:v>25668.25</c:v>
                </c:pt>
                <c:pt idx="1">
                  <c:v>26272.883029008182</c:v>
                </c:pt>
                <c:pt idx="2">
                  <c:v>26877.516058016365</c:v>
                </c:pt>
                <c:pt idx="3">
                  <c:v>27482.149087024543</c:v>
                </c:pt>
                <c:pt idx="4">
                  <c:v>28086.782116032726</c:v>
                </c:pt>
                <c:pt idx="5">
                  <c:v>28691.415145040908</c:v>
                </c:pt>
                <c:pt idx="6">
                  <c:v>29296.04817404909</c:v>
                </c:pt>
                <c:pt idx="7">
                  <c:v>29900.681203057273</c:v>
                </c:pt>
                <c:pt idx="8">
                  <c:v>30505.314232065452</c:v>
                </c:pt>
                <c:pt idx="9">
                  <c:v>31109.947261073634</c:v>
                </c:pt>
                <c:pt idx="10">
                  <c:v>31714.580290081816</c:v>
                </c:pt>
                <c:pt idx="11">
                  <c:v>32319.213319089999</c:v>
                </c:pt>
                <c:pt idx="12">
                  <c:v>32923.846348098181</c:v>
                </c:pt>
                <c:pt idx="13">
                  <c:v>33528.479377106363</c:v>
                </c:pt>
                <c:pt idx="14">
                  <c:v>34133.112406114546</c:v>
                </c:pt>
                <c:pt idx="15">
                  <c:v>34737.745435122728</c:v>
                </c:pt>
                <c:pt idx="16">
                  <c:v>35342.378464130903</c:v>
                </c:pt>
                <c:pt idx="17">
                  <c:v>35947.011493139085</c:v>
                </c:pt>
                <c:pt idx="18">
                  <c:v>36551.644522147268</c:v>
                </c:pt>
                <c:pt idx="19">
                  <c:v>37156.27755115545</c:v>
                </c:pt>
                <c:pt idx="20">
                  <c:v>37760.910580163632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22D-4006-B2C7-1221D862F379}"/>
            </c:ext>
          </c:extLst>
        </c:ser>
        <c:ser>
          <c:idx val="7"/>
          <c:order val="6"/>
          <c:tx>
            <c:strRef>
              <c:f>Hoja1!$A$687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Hoja1!$B$687:$V$687</c:f>
              <c:numCache>
                <c:formatCode>#,##0.00\ "€"</c:formatCode>
                <c:ptCount val="21"/>
                <c:pt idx="0">
                  <c:v>25999.42</c:v>
                </c:pt>
                <c:pt idx="1">
                  <c:v>26795.600474150498</c:v>
                </c:pt>
                <c:pt idx="2">
                  <c:v>27591.780948300999</c:v>
                </c:pt>
                <c:pt idx="3">
                  <c:v>28387.961422451499</c:v>
                </c:pt>
                <c:pt idx="4">
                  <c:v>29184.141896601999</c:v>
                </c:pt>
                <c:pt idx="5">
                  <c:v>29980.322370752496</c:v>
                </c:pt>
                <c:pt idx="6">
                  <c:v>30776.502844902996</c:v>
                </c:pt>
                <c:pt idx="7">
                  <c:v>31572.683319053496</c:v>
                </c:pt>
                <c:pt idx="8">
                  <c:v>32368.863793203996</c:v>
                </c:pt>
                <c:pt idx="9">
                  <c:v>33165.044267354497</c:v>
                </c:pt>
                <c:pt idx="10">
                  <c:v>33961.224741504993</c:v>
                </c:pt>
                <c:pt idx="11">
                  <c:v>34757.405215655497</c:v>
                </c:pt>
                <c:pt idx="12">
                  <c:v>35553.585689805994</c:v>
                </c:pt>
                <c:pt idx="13">
                  <c:v>36349.76616395649</c:v>
                </c:pt>
                <c:pt idx="14">
                  <c:v>37145.946638106994</c:v>
                </c:pt>
                <c:pt idx="15">
                  <c:v>37942.127112257498</c:v>
                </c:pt>
                <c:pt idx="16">
                  <c:v>38738.307586407995</c:v>
                </c:pt>
                <c:pt idx="17">
                  <c:v>39534.488060558491</c:v>
                </c:pt>
                <c:pt idx="18">
                  <c:v>40330.668534708995</c:v>
                </c:pt>
                <c:pt idx="19">
                  <c:v>41126.849008859492</c:v>
                </c:pt>
                <c:pt idx="20">
                  <c:v>41923.029483009988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22D-4006-B2C7-1221D862F379}"/>
            </c:ext>
          </c:extLst>
        </c:ser>
        <c:ser>
          <c:idx val="8"/>
          <c:order val="7"/>
          <c:tx>
            <c:strRef>
              <c:f>Hoja1!$A$688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Hoja1!$B$688:$V$688</c:f>
              <c:numCache>
                <c:formatCode>#,##0.00\ "€"</c:formatCode>
                <c:ptCount val="21"/>
                <c:pt idx="0">
                  <c:v>23558.476900000001</c:v>
                </c:pt>
                <c:pt idx="1">
                  <c:v>24313.690665675975</c:v>
                </c:pt>
                <c:pt idx="2">
                  <c:v>25068.904431351948</c:v>
                </c:pt>
                <c:pt idx="3">
                  <c:v>25824.118197027921</c:v>
                </c:pt>
                <c:pt idx="4">
                  <c:v>26579.331962703895</c:v>
                </c:pt>
                <c:pt idx="5">
                  <c:v>27334.545728379868</c:v>
                </c:pt>
                <c:pt idx="6">
                  <c:v>28089.759494055841</c:v>
                </c:pt>
                <c:pt idx="7">
                  <c:v>28844.973259731811</c:v>
                </c:pt>
                <c:pt idx="8">
                  <c:v>29600.187025407784</c:v>
                </c:pt>
                <c:pt idx="9">
                  <c:v>30355.400791083757</c:v>
                </c:pt>
                <c:pt idx="10">
                  <c:v>31110.61455675973</c:v>
                </c:pt>
                <c:pt idx="11">
                  <c:v>31865.828322435704</c:v>
                </c:pt>
                <c:pt idx="12">
                  <c:v>32621.042088111677</c:v>
                </c:pt>
                <c:pt idx="13">
                  <c:v>33376.255853787647</c:v>
                </c:pt>
                <c:pt idx="14">
                  <c:v>34131.46961946362</c:v>
                </c:pt>
                <c:pt idx="15">
                  <c:v>34886.683385139593</c:v>
                </c:pt>
                <c:pt idx="16">
                  <c:v>35641.897150815566</c:v>
                </c:pt>
                <c:pt idx="17">
                  <c:v>36397.11091649154</c:v>
                </c:pt>
                <c:pt idx="18">
                  <c:v>37152.324682167513</c:v>
                </c:pt>
                <c:pt idx="19">
                  <c:v>37907.538447843486</c:v>
                </c:pt>
                <c:pt idx="20">
                  <c:v>38662.752213519459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22D-4006-B2C7-1221D862F379}"/>
            </c:ext>
          </c:extLst>
        </c:ser>
        <c:ser>
          <c:idx val="9"/>
          <c:order val="8"/>
          <c:tx>
            <c:strRef>
              <c:f>Hoja1!$A$689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Hoja1!$B$689:$V$689</c:f>
              <c:numCache>
                <c:formatCode>#,##0.00\ "€"</c:formatCode>
                <c:ptCount val="21"/>
                <c:pt idx="0">
                  <c:v>18548</c:v>
                </c:pt>
                <c:pt idx="1">
                  <c:v>19330.080882758622</c:v>
                </c:pt>
                <c:pt idx="2">
                  <c:v>20112.161765517241</c:v>
                </c:pt>
                <c:pt idx="3">
                  <c:v>20894.24264827586</c:v>
                </c:pt>
                <c:pt idx="4">
                  <c:v>21676.323531034483</c:v>
                </c:pt>
                <c:pt idx="5">
                  <c:v>22458.404413793105</c:v>
                </c:pt>
                <c:pt idx="6">
                  <c:v>23240.485296551724</c:v>
                </c:pt>
                <c:pt idx="7">
                  <c:v>24022.566179310343</c:v>
                </c:pt>
                <c:pt idx="8">
                  <c:v>24804.647062068965</c:v>
                </c:pt>
                <c:pt idx="9">
                  <c:v>25586.727944827588</c:v>
                </c:pt>
                <c:pt idx="10">
                  <c:v>26368.808827586206</c:v>
                </c:pt>
                <c:pt idx="11">
                  <c:v>27150.889710344825</c:v>
                </c:pt>
                <c:pt idx="12">
                  <c:v>27932.970593103448</c:v>
                </c:pt>
                <c:pt idx="13">
                  <c:v>28715.05147586207</c:v>
                </c:pt>
                <c:pt idx="14">
                  <c:v>29497.132358620689</c:v>
                </c:pt>
                <c:pt idx="15">
                  <c:v>30279.213241379308</c:v>
                </c:pt>
                <c:pt idx="16">
                  <c:v>31061.29412413793</c:v>
                </c:pt>
                <c:pt idx="17">
                  <c:v>31843.375006896553</c:v>
                </c:pt>
                <c:pt idx="18">
                  <c:v>32625.455889655175</c:v>
                </c:pt>
                <c:pt idx="19">
                  <c:v>33407.53677241379</c:v>
                </c:pt>
                <c:pt idx="20">
                  <c:v>34189.617655172413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622D-4006-B2C7-1221D862F379}"/>
            </c:ext>
          </c:extLst>
        </c:ser>
        <c:ser>
          <c:idx val="10"/>
          <c:order val="9"/>
          <c:tx>
            <c:strRef>
              <c:f>Hoja1!$A$690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Hoja1!$B$690:$V$690</c:f>
              <c:numCache>
                <c:formatCode>#,##0.00\ "€"</c:formatCode>
                <c:ptCount val="21"/>
                <c:pt idx="0">
                  <c:v>24688.75</c:v>
                </c:pt>
                <c:pt idx="1">
                  <c:v>25698.507046910512</c:v>
                </c:pt>
                <c:pt idx="2">
                  <c:v>26708.264093821024</c:v>
                </c:pt>
                <c:pt idx="3">
                  <c:v>27718.021140731533</c:v>
                </c:pt>
                <c:pt idx="4">
                  <c:v>28727.778187642045</c:v>
                </c:pt>
                <c:pt idx="5">
                  <c:v>29737.535234552557</c:v>
                </c:pt>
                <c:pt idx="6">
                  <c:v>30747.292281463069</c:v>
                </c:pt>
                <c:pt idx="7">
                  <c:v>31757.049328373578</c:v>
                </c:pt>
                <c:pt idx="8">
                  <c:v>32766.80637528409</c:v>
                </c:pt>
                <c:pt idx="9">
                  <c:v>33776.563422194602</c:v>
                </c:pt>
                <c:pt idx="10">
                  <c:v>34786.320469105114</c:v>
                </c:pt>
                <c:pt idx="11">
                  <c:v>35796.077516015626</c:v>
                </c:pt>
                <c:pt idx="12">
                  <c:v>36805.834562926138</c:v>
                </c:pt>
                <c:pt idx="13">
                  <c:v>37815.591609836651</c:v>
                </c:pt>
                <c:pt idx="14">
                  <c:v>38825.348656747155</c:v>
                </c:pt>
                <c:pt idx="15">
                  <c:v>39835.105703657668</c:v>
                </c:pt>
                <c:pt idx="16">
                  <c:v>40844.86275056818</c:v>
                </c:pt>
                <c:pt idx="17">
                  <c:v>41854.619797478692</c:v>
                </c:pt>
                <c:pt idx="18">
                  <c:v>42864.376844389204</c:v>
                </c:pt>
                <c:pt idx="19">
                  <c:v>43874.133891299716</c:v>
                </c:pt>
                <c:pt idx="20">
                  <c:v>44883.890938210228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622D-4006-B2C7-1221D862F379}"/>
            </c:ext>
          </c:extLst>
        </c:ser>
        <c:ser>
          <c:idx val="11"/>
          <c:order val="10"/>
          <c:tx>
            <c:strRef>
              <c:f>Hoja1!$A$691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Hoja1!$B$691:$V$691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622D-4006-B2C7-1221D862F379}"/>
            </c:ext>
          </c:extLst>
        </c:ser>
        <c:ser>
          <c:idx val="12"/>
          <c:order val="11"/>
          <c:tx>
            <c:strRef>
              <c:f>Hoja1!$A$692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Hoja1!$B$692:$V$692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622D-4006-B2C7-1221D862F379}"/>
            </c:ext>
          </c:extLst>
        </c:ser>
        <c:ser>
          <c:idx val="13"/>
          <c:order val="12"/>
          <c:tx>
            <c:strRef>
              <c:f>Hoja1!$A$693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Hoja1!$B$693:$V$693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622D-4006-B2C7-1221D862F379}"/>
            </c:ext>
          </c:extLst>
        </c:ser>
        <c:ser>
          <c:idx val="14"/>
          <c:order val="13"/>
          <c:tx>
            <c:strRef>
              <c:f>Hoja1!$A$694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Hoja1!$B$694:$V$694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622D-4006-B2C7-1221D862F379}"/>
            </c:ext>
          </c:extLst>
        </c:ser>
        <c:ser>
          <c:idx val="15"/>
          <c:order val="14"/>
          <c:tx>
            <c:strRef>
              <c:f>Hoja1!$A$695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Hoja1!$B$695:$V$695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622D-4006-B2C7-1221D862F379}"/>
            </c:ext>
          </c:extLst>
        </c:ser>
        <c:ser>
          <c:idx val="16"/>
          <c:order val="15"/>
          <c:tx>
            <c:strRef>
              <c:f>Hoja1!$A$696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Hoja1!$B$696:$V$696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622D-4006-B2C7-1221D862F379}"/>
            </c:ext>
          </c:extLst>
        </c:ser>
        <c:ser>
          <c:idx val="17"/>
          <c:order val="16"/>
          <c:tx>
            <c:strRef>
              <c:f>Hoja1!$A$697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Hoja1!$B$697:$V$697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622D-4006-B2C7-1221D862F379}"/>
            </c:ext>
          </c:extLst>
        </c:ser>
        <c:ser>
          <c:idx val="18"/>
          <c:order val="17"/>
          <c:tx>
            <c:strRef>
              <c:f>Hoja1!$A$698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Hoja1!$B$698:$V$698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622D-4006-B2C7-1221D862F379}"/>
            </c:ext>
          </c:extLst>
        </c:ser>
        <c:ser>
          <c:idx val="19"/>
          <c:order val="18"/>
          <c:tx>
            <c:strRef>
              <c:f>Hoja1!$A$699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Hoja1!$B$699:$V$699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622D-4006-B2C7-1221D862F379}"/>
            </c:ext>
          </c:extLst>
        </c:ser>
        <c:ser>
          <c:idx val="20"/>
          <c:order val="19"/>
          <c:tx>
            <c:strRef>
              <c:f>Hoja1!$A$700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Hoja1!$B$680:$V$680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Hoja1!$B$700:$V$700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622D-4006-B2C7-1221D862F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8831735"/>
        <c:axId val="319937976"/>
      </c:lineChart>
      <c:catAx>
        <c:axId val="2588317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937976"/>
        <c:crosses val="autoZero"/>
        <c:auto val="1"/>
        <c:lblAlgn val="ctr"/>
        <c:lblOffset val="100"/>
        <c:noMultiLvlLbl val="0"/>
      </c:catAx>
      <c:valAx>
        <c:axId val="319937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8831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Amortización Precios Iberdrola y CE3X (0,1413; 0,0717) + Placas solares Redama con subvenciones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Hoja1!$A$706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Hoja1!$B$706:$V$706</c:f>
              <c:numCache>
                <c:formatCode>#,##0.00\ "€"</c:formatCode>
                <c:ptCount val="21"/>
                <c:pt idx="0">
                  <c:v>17310</c:v>
                </c:pt>
                <c:pt idx="1">
                  <c:v>18062.681661827923</c:v>
                </c:pt>
                <c:pt idx="2">
                  <c:v>18815.363323655845</c:v>
                </c:pt>
                <c:pt idx="3">
                  <c:v>19568.044985483768</c:v>
                </c:pt>
                <c:pt idx="4">
                  <c:v>20320.726647311691</c:v>
                </c:pt>
                <c:pt idx="5">
                  <c:v>21073.408309139613</c:v>
                </c:pt>
                <c:pt idx="6">
                  <c:v>21826.089970967536</c:v>
                </c:pt>
                <c:pt idx="7">
                  <c:v>22578.771632795459</c:v>
                </c:pt>
                <c:pt idx="8">
                  <c:v>23331.453294623381</c:v>
                </c:pt>
                <c:pt idx="9">
                  <c:v>24084.134956451304</c:v>
                </c:pt>
                <c:pt idx="10">
                  <c:v>24836.816618279227</c:v>
                </c:pt>
                <c:pt idx="11">
                  <c:v>25589.498280107146</c:v>
                </c:pt>
                <c:pt idx="12">
                  <c:v>26342.179941935072</c:v>
                </c:pt>
                <c:pt idx="13">
                  <c:v>27094.861603762991</c:v>
                </c:pt>
                <c:pt idx="14">
                  <c:v>27847.543265590917</c:v>
                </c:pt>
                <c:pt idx="15">
                  <c:v>28600.224927418836</c:v>
                </c:pt>
                <c:pt idx="16">
                  <c:v>29352.906589246762</c:v>
                </c:pt>
                <c:pt idx="17">
                  <c:v>30105.588251074681</c:v>
                </c:pt>
                <c:pt idx="18">
                  <c:v>30858.269912902608</c:v>
                </c:pt>
                <c:pt idx="19">
                  <c:v>31610.951574730527</c:v>
                </c:pt>
                <c:pt idx="20">
                  <c:v>32363.633236558453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2F-4CE7-A66C-87150D1D27BB}"/>
            </c:ext>
          </c:extLst>
        </c:ser>
        <c:ser>
          <c:idx val="2"/>
          <c:order val="1"/>
          <c:tx>
            <c:strRef>
              <c:f>Hoja1!$A$707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Hoja1!$B$707:$V$707</c:f>
              <c:numCache>
                <c:formatCode>#,##0.00\ "€"</c:formatCode>
                <c:ptCount val="21"/>
                <c:pt idx="0">
                  <c:v>17310</c:v>
                </c:pt>
                <c:pt idx="1">
                  <c:v>17998.399441932983</c:v>
                </c:pt>
                <c:pt idx="2">
                  <c:v>18686.798883865969</c:v>
                </c:pt>
                <c:pt idx="3">
                  <c:v>19375.198325798952</c:v>
                </c:pt>
                <c:pt idx="4">
                  <c:v>20063.597767731935</c:v>
                </c:pt>
                <c:pt idx="5">
                  <c:v>20751.997209664918</c:v>
                </c:pt>
                <c:pt idx="6">
                  <c:v>21440.396651597905</c:v>
                </c:pt>
                <c:pt idx="7">
                  <c:v>22128.796093530887</c:v>
                </c:pt>
                <c:pt idx="8">
                  <c:v>22817.19553546387</c:v>
                </c:pt>
                <c:pt idx="9">
                  <c:v>23505.594977396853</c:v>
                </c:pt>
                <c:pt idx="10">
                  <c:v>24193.99441932984</c:v>
                </c:pt>
                <c:pt idx="11">
                  <c:v>24882.393861262823</c:v>
                </c:pt>
                <c:pt idx="12">
                  <c:v>25570.793303195809</c:v>
                </c:pt>
                <c:pt idx="13">
                  <c:v>26259.192745128792</c:v>
                </c:pt>
                <c:pt idx="14">
                  <c:v>26947.592187061775</c:v>
                </c:pt>
                <c:pt idx="15">
                  <c:v>27635.991628994758</c:v>
                </c:pt>
                <c:pt idx="16">
                  <c:v>28324.391070927741</c:v>
                </c:pt>
                <c:pt idx="17">
                  <c:v>29012.790512860724</c:v>
                </c:pt>
                <c:pt idx="18">
                  <c:v>29701.18995479371</c:v>
                </c:pt>
                <c:pt idx="19">
                  <c:v>30389.589396726693</c:v>
                </c:pt>
                <c:pt idx="20">
                  <c:v>31077.988838659679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62F-4CE7-A66C-87150D1D27BB}"/>
            </c:ext>
          </c:extLst>
        </c:ser>
        <c:ser>
          <c:idx val="3"/>
          <c:order val="2"/>
          <c:tx>
            <c:strRef>
              <c:f>Hoja1!$A$708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Hoja1!$B$708:$V$708</c:f>
              <c:numCache>
                <c:formatCode>#,##0.00\ "€"</c:formatCode>
                <c:ptCount val="21"/>
                <c:pt idx="0">
                  <c:v>17934.66</c:v>
                </c:pt>
                <c:pt idx="1">
                  <c:v>18751.330723020303</c:v>
                </c:pt>
                <c:pt idx="2">
                  <c:v>19568.001446040606</c:v>
                </c:pt>
                <c:pt idx="3">
                  <c:v>20384.672169060908</c:v>
                </c:pt>
                <c:pt idx="4">
                  <c:v>21201.342892081208</c:v>
                </c:pt>
                <c:pt idx="5">
                  <c:v>22018.01361510151</c:v>
                </c:pt>
                <c:pt idx="6">
                  <c:v>22834.684338121813</c:v>
                </c:pt>
                <c:pt idx="7">
                  <c:v>23651.355061142116</c:v>
                </c:pt>
                <c:pt idx="8">
                  <c:v>24468.025784162419</c:v>
                </c:pt>
                <c:pt idx="9">
                  <c:v>25284.696507182722</c:v>
                </c:pt>
                <c:pt idx="10">
                  <c:v>26101.367230203025</c:v>
                </c:pt>
                <c:pt idx="11">
                  <c:v>26918.037953223327</c:v>
                </c:pt>
                <c:pt idx="12">
                  <c:v>27734.70867624363</c:v>
                </c:pt>
                <c:pt idx="13">
                  <c:v>28551.379399263933</c:v>
                </c:pt>
                <c:pt idx="14">
                  <c:v>29368.050122284236</c:v>
                </c:pt>
                <c:pt idx="15">
                  <c:v>30184.720845304539</c:v>
                </c:pt>
                <c:pt idx="16">
                  <c:v>31001.391568324838</c:v>
                </c:pt>
                <c:pt idx="17">
                  <c:v>31818.062291345141</c:v>
                </c:pt>
                <c:pt idx="18">
                  <c:v>32634.733014365444</c:v>
                </c:pt>
                <c:pt idx="19">
                  <c:v>33451.403737385743</c:v>
                </c:pt>
                <c:pt idx="20">
                  <c:v>34268.074460406046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62F-4CE7-A66C-87150D1D27BB}"/>
            </c:ext>
          </c:extLst>
        </c:ser>
        <c:ser>
          <c:idx val="4"/>
          <c:order val="3"/>
          <c:tx>
            <c:strRef>
              <c:f>Hoja1!$A$709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Hoja1!$B$709:$V$709</c:f>
              <c:numCache>
                <c:formatCode>#,##0.00\ "€"</c:formatCode>
                <c:ptCount val="21"/>
                <c:pt idx="0">
                  <c:v>17966.599999999999</c:v>
                </c:pt>
                <c:pt idx="1">
                  <c:v>18762.780474150499</c:v>
                </c:pt>
                <c:pt idx="2">
                  <c:v>19558.960948300999</c:v>
                </c:pt>
                <c:pt idx="3">
                  <c:v>20355.141422451499</c:v>
                </c:pt>
                <c:pt idx="4">
                  <c:v>21151.321896601999</c:v>
                </c:pt>
                <c:pt idx="5">
                  <c:v>21947.502370752496</c:v>
                </c:pt>
                <c:pt idx="6">
                  <c:v>22743.682844902996</c:v>
                </c:pt>
                <c:pt idx="7">
                  <c:v>23539.863319053497</c:v>
                </c:pt>
                <c:pt idx="8">
                  <c:v>24336.043793203997</c:v>
                </c:pt>
                <c:pt idx="9">
                  <c:v>25132.224267354497</c:v>
                </c:pt>
                <c:pt idx="10">
                  <c:v>25928.404741504994</c:v>
                </c:pt>
                <c:pt idx="11">
                  <c:v>26724.585215655497</c:v>
                </c:pt>
                <c:pt idx="12">
                  <c:v>27520.765689805994</c:v>
                </c:pt>
                <c:pt idx="13">
                  <c:v>28316.946163956494</c:v>
                </c:pt>
                <c:pt idx="14">
                  <c:v>29113.126638106995</c:v>
                </c:pt>
                <c:pt idx="15">
                  <c:v>29909.307112257495</c:v>
                </c:pt>
                <c:pt idx="16">
                  <c:v>30705.487586407995</c:v>
                </c:pt>
                <c:pt idx="17">
                  <c:v>31501.668060558492</c:v>
                </c:pt>
                <c:pt idx="18">
                  <c:v>32297.848534708995</c:v>
                </c:pt>
                <c:pt idx="19">
                  <c:v>33094.029008859492</c:v>
                </c:pt>
                <c:pt idx="20">
                  <c:v>33890.209483009996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62F-4CE7-A66C-87150D1D27BB}"/>
            </c:ext>
          </c:extLst>
        </c:ser>
        <c:ser>
          <c:idx val="5"/>
          <c:order val="4"/>
          <c:tx>
            <c:strRef>
              <c:f>Hoja1!$A$710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Hoja1!$B$710:$V$710</c:f>
              <c:numCache>
                <c:formatCode>#,##0.00\ "€"</c:formatCode>
                <c:ptCount val="21"/>
                <c:pt idx="0">
                  <c:v>22308.880000000001</c:v>
                </c:pt>
                <c:pt idx="1">
                  <c:v>23105.060474150501</c:v>
                </c:pt>
                <c:pt idx="2">
                  <c:v>23901.240948301001</c:v>
                </c:pt>
                <c:pt idx="3">
                  <c:v>24697.421422451502</c:v>
                </c:pt>
                <c:pt idx="4">
                  <c:v>25493.601896601998</c:v>
                </c:pt>
                <c:pt idx="5">
                  <c:v>26289.782370752499</c:v>
                </c:pt>
                <c:pt idx="6">
                  <c:v>27085.962844902999</c:v>
                </c:pt>
                <c:pt idx="7">
                  <c:v>27882.143319053499</c:v>
                </c:pt>
                <c:pt idx="8">
                  <c:v>28678.323793203999</c:v>
                </c:pt>
                <c:pt idx="9">
                  <c:v>29474.504267354499</c:v>
                </c:pt>
                <c:pt idx="10">
                  <c:v>30270.684741505</c:v>
                </c:pt>
                <c:pt idx="11">
                  <c:v>31066.865215655496</c:v>
                </c:pt>
                <c:pt idx="12">
                  <c:v>31863.045689806</c:v>
                </c:pt>
                <c:pt idx="13">
                  <c:v>32659.226163956497</c:v>
                </c:pt>
                <c:pt idx="14">
                  <c:v>33455.406638107001</c:v>
                </c:pt>
                <c:pt idx="15">
                  <c:v>34251.587112257497</c:v>
                </c:pt>
                <c:pt idx="16">
                  <c:v>35047.767586407994</c:v>
                </c:pt>
                <c:pt idx="17">
                  <c:v>35843.948060558498</c:v>
                </c:pt>
                <c:pt idx="18">
                  <c:v>36640.128534708994</c:v>
                </c:pt>
                <c:pt idx="19">
                  <c:v>37436.309008859498</c:v>
                </c:pt>
                <c:pt idx="20">
                  <c:v>38232.489483009995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62F-4CE7-A66C-87150D1D27BB}"/>
            </c:ext>
          </c:extLst>
        </c:ser>
        <c:ser>
          <c:idx val="6"/>
          <c:order val="5"/>
          <c:tx>
            <c:strRef>
              <c:f>Hoja1!$A$711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Hoja1!$B$711:$V$711</c:f>
              <c:numCache>
                <c:formatCode>#,##0.00\ "€"</c:formatCode>
                <c:ptCount val="21"/>
                <c:pt idx="0">
                  <c:v>21868.25</c:v>
                </c:pt>
                <c:pt idx="1">
                  <c:v>22472.883029008182</c:v>
                </c:pt>
                <c:pt idx="2">
                  <c:v>23077.516058016365</c:v>
                </c:pt>
                <c:pt idx="3">
                  <c:v>23682.149087024543</c:v>
                </c:pt>
                <c:pt idx="4">
                  <c:v>24286.782116032726</c:v>
                </c:pt>
                <c:pt idx="5">
                  <c:v>24891.415145040908</c:v>
                </c:pt>
                <c:pt idx="6">
                  <c:v>25496.04817404909</c:v>
                </c:pt>
                <c:pt idx="7">
                  <c:v>26100.681203057273</c:v>
                </c:pt>
                <c:pt idx="8">
                  <c:v>26705.314232065452</c:v>
                </c:pt>
                <c:pt idx="9">
                  <c:v>27309.947261073634</c:v>
                </c:pt>
                <c:pt idx="10">
                  <c:v>27914.580290081816</c:v>
                </c:pt>
                <c:pt idx="11">
                  <c:v>28519.213319089999</c:v>
                </c:pt>
                <c:pt idx="12">
                  <c:v>29123.846348098181</c:v>
                </c:pt>
                <c:pt idx="13">
                  <c:v>29728.479377106363</c:v>
                </c:pt>
                <c:pt idx="14">
                  <c:v>30333.112406114546</c:v>
                </c:pt>
                <c:pt idx="15">
                  <c:v>30937.745435122728</c:v>
                </c:pt>
                <c:pt idx="16">
                  <c:v>31542.378464130907</c:v>
                </c:pt>
                <c:pt idx="17">
                  <c:v>32147.011493139089</c:v>
                </c:pt>
                <c:pt idx="18">
                  <c:v>32751.644522147271</c:v>
                </c:pt>
                <c:pt idx="19">
                  <c:v>33356.27755115545</c:v>
                </c:pt>
                <c:pt idx="20">
                  <c:v>33960.910580163632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62F-4CE7-A66C-87150D1D27BB}"/>
            </c:ext>
          </c:extLst>
        </c:ser>
        <c:ser>
          <c:idx val="7"/>
          <c:order val="6"/>
          <c:tx>
            <c:strRef>
              <c:f>Hoja1!$A$712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Hoja1!$B$712:$V$712</c:f>
              <c:numCache>
                <c:formatCode>#,##0.00\ "€"</c:formatCode>
                <c:ptCount val="21"/>
                <c:pt idx="0">
                  <c:v>22199.42</c:v>
                </c:pt>
                <c:pt idx="1">
                  <c:v>22995.600474150498</c:v>
                </c:pt>
                <c:pt idx="2">
                  <c:v>23791.780948300999</c:v>
                </c:pt>
                <c:pt idx="3">
                  <c:v>24587.961422451499</c:v>
                </c:pt>
                <c:pt idx="4">
                  <c:v>25384.141896601999</c:v>
                </c:pt>
                <c:pt idx="5">
                  <c:v>26180.322370752496</c:v>
                </c:pt>
                <c:pt idx="6">
                  <c:v>26976.502844902996</c:v>
                </c:pt>
                <c:pt idx="7">
                  <c:v>27772.683319053496</c:v>
                </c:pt>
                <c:pt idx="8">
                  <c:v>28568.863793203996</c:v>
                </c:pt>
                <c:pt idx="9">
                  <c:v>29365.044267354497</c:v>
                </c:pt>
                <c:pt idx="10">
                  <c:v>30161.224741504993</c:v>
                </c:pt>
                <c:pt idx="11">
                  <c:v>30957.405215655497</c:v>
                </c:pt>
                <c:pt idx="12">
                  <c:v>31753.585689805994</c:v>
                </c:pt>
                <c:pt idx="13">
                  <c:v>32549.766163956494</c:v>
                </c:pt>
                <c:pt idx="14">
                  <c:v>33345.946638106994</c:v>
                </c:pt>
                <c:pt idx="15">
                  <c:v>34142.127112257498</c:v>
                </c:pt>
                <c:pt idx="16">
                  <c:v>34938.307586407995</c:v>
                </c:pt>
                <c:pt idx="17">
                  <c:v>35734.488060558491</c:v>
                </c:pt>
                <c:pt idx="18">
                  <c:v>36530.668534708995</c:v>
                </c:pt>
                <c:pt idx="19">
                  <c:v>37326.849008859492</c:v>
                </c:pt>
                <c:pt idx="20">
                  <c:v>38123.029483009988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62F-4CE7-A66C-87150D1D27BB}"/>
            </c:ext>
          </c:extLst>
        </c:ser>
        <c:ser>
          <c:idx val="8"/>
          <c:order val="7"/>
          <c:tx>
            <c:strRef>
              <c:f>Hoja1!$A$713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Hoja1!$B$713:$V$713</c:f>
              <c:numCache>
                <c:formatCode>#,##0.00\ "€"</c:formatCode>
                <c:ptCount val="21"/>
                <c:pt idx="0">
                  <c:v>19758.476900000001</c:v>
                </c:pt>
                <c:pt idx="1">
                  <c:v>20513.690665675975</c:v>
                </c:pt>
                <c:pt idx="2">
                  <c:v>21268.904431351948</c:v>
                </c:pt>
                <c:pt idx="3">
                  <c:v>22024.118197027921</c:v>
                </c:pt>
                <c:pt idx="4">
                  <c:v>22779.331962703895</c:v>
                </c:pt>
                <c:pt idx="5">
                  <c:v>23534.545728379868</c:v>
                </c:pt>
                <c:pt idx="6">
                  <c:v>24289.759494055841</c:v>
                </c:pt>
                <c:pt idx="7">
                  <c:v>25044.973259731811</c:v>
                </c:pt>
                <c:pt idx="8">
                  <c:v>25800.187025407784</c:v>
                </c:pt>
                <c:pt idx="9">
                  <c:v>26555.400791083757</c:v>
                </c:pt>
                <c:pt idx="10">
                  <c:v>27310.61455675973</c:v>
                </c:pt>
                <c:pt idx="11">
                  <c:v>28065.828322435704</c:v>
                </c:pt>
                <c:pt idx="12">
                  <c:v>28821.042088111677</c:v>
                </c:pt>
                <c:pt idx="13">
                  <c:v>29576.255853787647</c:v>
                </c:pt>
                <c:pt idx="14">
                  <c:v>30331.46961946362</c:v>
                </c:pt>
                <c:pt idx="15">
                  <c:v>31086.683385139593</c:v>
                </c:pt>
                <c:pt idx="16">
                  <c:v>31841.897150815566</c:v>
                </c:pt>
                <c:pt idx="17">
                  <c:v>32597.11091649154</c:v>
                </c:pt>
                <c:pt idx="18">
                  <c:v>33352.324682167513</c:v>
                </c:pt>
                <c:pt idx="19">
                  <c:v>34107.538447843486</c:v>
                </c:pt>
                <c:pt idx="20">
                  <c:v>34862.752213519459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62F-4CE7-A66C-87150D1D27BB}"/>
            </c:ext>
          </c:extLst>
        </c:ser>
        <c:ser>
          <c:idx val="9"/>
          <c:order val="8"/>
          <c:tx>
            <c:strRef>
              <c:f>Hoja1!$A$714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Hoja1!$B$714:$V$714</c:f>
              <c:numCache>
                <c:formatCode>#,##0.00\ "€"</c:formatCode>
                <c:ptCount val="21"/>
                <c:pt idx="0">
                  <c:v>14748</c:v>
                </c:pt>
                <c:pt idx="1">
                  <c:v>15530.080882758621</c:v>
                </c:pt>
                <c:pt idx="2">
                  <c:v>16312.161765517241</c:v>
                </c:pt>
                <c:pt idx="3">
                  <c:v>17094.24264827586</c:v>
                </c:pt>
                <c:pt idx="4">
                  <c:v>17876.323531034483</c:v>
                </c:pt>
                <c:pt idx="5">
                  <c:v>18658.404413793105</c:v>
                </c:pt>
                <c:pt idx="6">
                  <c:v>19440.485296551724</c:v>
                </c:pt>
                <c:pt idx="7">
                  <c:v>20222.566179310343</c:v>
                </c:pt>
                <c:pt idx="8">
                  <c:v>21004.647062068965</c:v>
                </c:pt>
                <c:pt idx="9">
                  <c:v>21786.727944827588</c:v>
                </c:pt>
                <c:pt idx="10">
                  <c:v>22568.808827586206</c:v>
                </c:pt>
                <c:pt idx="11">
                  <c:v>23350.889710344825</c:v>
                </c:pt>
                <c:pt idx="12">
                  <c:v>24132.970593103448</c:v>
                </c:pt>
                <c:pt idx="13">
                  <c:v>24915.05147586207</c:v>
                </c:pt>
                <c:pt idx="14">
                  <c:v>25697.132358620689</c:v>
                </c:pt>
                <c:pt idx="15">
                  <c:v>26479.213241379308</c:v>
                </c:pt>
                <c:pt idx="16">
                  <c:v>27261.29412413793</c:v>
                </c:pt>
                <c:pt idx="17">
                  <c:v>28043.375006896553</c:v>
                </c:pt>
                <c:pt idx="18">
                  <c:v>28825.455889655175</c:v>
                </c:pt>
                <c:pt idx="19">
                  <c:v>29607.536772413794</c:v>
                </c:pt>
                <c:pt idx="20">
                  <c:v>30389.617655172413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B62F-4CE7-A66C-87150D1D27BB}"/>
            </c:ext>
          </c:extLst>
        </c:ser>
        <c:ser>
          <c:idx val="10"/>
          <c:order val="9"/>
          <c:tx>
            <c:strRef>
              <c:f>Hoja1!$A$715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Hoja1!$B$715:$V$715</c:f>
              <c:numCache>
                <c:formatCode>#,##0.00\ "€"</c:formatCode>
                <c:ptCount val="21"/>
                <c:pt idx="0">
                  <c:v>20888.75</c:v>
                </c:pt>
                <c:pt idx="1">
                  <c:v>21898.507046910512</c:v>
                </c:pt>
                <c:pt idx="2">
                  <c:v>22908.264093821024</c:v>
                </c:pt>
                <c:pt idx="3">
                  <c:v>23918.021140731533</c:v>
                </c:pt>
                <c:pt idx="4">
                  <c:v>24927.778187642045</c:v>
                </c:pt>
                <c:pt idx="5">
                  <c:v>25937.535234552557</c:v>
                </c:pt>
                <c:pt idx="6">
                  <c:v>26947.292281463069</c:v>
                </c:pt>
                <c:pt idx="7">
                  <c:v>27957.049328373578</c:v>
                </c:pt>
                <c:pt idx="8">
                  <c:v>28966.80637528409</c:v>
                </c:pt>
                <c:pt idx="9">
                  <c:v>29976.563422194602</c:v>
                </c:pt>
                <c:pt idx="10">
                  <c:v>30986.320469105114</c:v>
                </c:pt>
                <c:pt idx="11">
                  <c:v>31996.077516015626</c:v>
                </c:pt>
                <c:pt idx="12">
                  <c:v>33005.834562926138</c:v>
                </c:pt>
                <c:pt idx="13">
                  <c:v>34015.591609836651</c:v>
                </c:pt>
                <c:pt idx="14">
                  <c:v>35025.348656747155</c:v>
                </c:pt>
                <c:pt idx="15">
                  <c:v>36035.105703657668</c:v>
                </c:pt>
                <c:pt idx="16">
                  <c:v>37044.86275056818</c:v>
                </c:pt>
                <c:pt idx="17">
                  <c:v>38054.619797478692</c:v>
                </c:pt>
                <c:pt idx="18">
                  <c:v>39064.376844389204</c:v>
                </c:pt>
                <c:pt idx="19">
                  <c:v>40074.133891299716</c:v>
                </c:pt>
                <c:pt idx="20">
                  <c:v>41083.890938210228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B62F-4CE7-A66C-87150D1D27BB}"/>
            </c:ext>
          </c:extLst>
        </c:ser>
        <c:ser>
          <c:idx val="11"/>
          <c:order val="10"/>
          <c:tx>
            <c:strRef>
              <c:f>Hoja1!$A$716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Hoja1!$B$716:$V$716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B62F-4CE7-A66C-87150D1D27BB}"/>
            </c:ext>
          </c:extLst>
        </c:ser>
        <c:ser>
          <c:idx val="12"/>
          <c:order val="11"/>
          <c:tx>
            <c:strRef>
              <c:f>Hoja1!$A$717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Hoja1!$B$717:$V$717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B62F-4CE7-A66C-87150D1D27BB}"/>
            </c:ext>
          </c:extLst>
        </c:ser>
        <c:ser>
          <c:idx val="13"/>
          <c:order val="12"/>
          <c:tx>
            <c:strRef>
              <c:f>Hoja1!$A$718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Hoja1!$B$718:$V$718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B62F-4CE7-A66C-87150D1D27BB}"/>
            </c:ext>
          </c:extLst>
        </c:ser>
        <c:ser>
          <c:idx val="14"/>
          <c:order val="13"/>
          <c:tx>
            <c:strRef>
              <c:f>Hoja1!$A$719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Hoja1!$B$719:$V$719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B62F-4CE7-A66C-87150D1D27BB}"/>
            </c:ext>
          </c:extLst>
        </c:ser>
        <c:ser>
          <c:idx val="15"/>
          <c:order val="14"/>
          <c:tx>
            <c:strRef>
              <c:f>Hoja1!$A$720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Hoja1!$B$720:$V$720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B62F-4CE7-A66C-87150D1D27BB}"/>
            </c:ext>
          </c:extLst>
        </c:ser>
        <c:ser>
          <c:idx val="16"/>
          <c:order val="15"/>
          <c:tx>
            <c:strRef>
              <c:f>Hoja1!$A$721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Hoja1!$B$721:$V$721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B62F-4CE7-A66C-87150D1D27BB}"/>
            </c:ext>
          </c:extLst>
        </c:ser>
        <c:ser>
          <c:idx val="17"/>
          <c:order val="16"/>
          <c:tx>
            <c:strRef>
              <c:f>Hoja1!$A$722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Hoja1!$B$722:$V$722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B62F-4CE7-A66C-87150D1D27BB}"/>
            </c:ext>
          </c:extLst>
        </c:ser>
        <c:ser>
          <c:idx val="18"/>
          <c:order val="17"/>
          <c:tx>
            <c:strRef>
              <c:f>Hoja1!$A$723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Hoja1!$B$723:$V$723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B62F-4CE7-A66C-87150D1D27BB}"/>
            </c:ext>
          </c:extLst>
        </c:ser>
        <c:ser>
          <c:idx val="19"/>
          <c:order val="18"/>
          <c:tx>
            <c:strRef>
              <c:f>Hoja1!$A$724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Hoja1!$B$724:$V$724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B62F-4CE7-A66C-87150D1D27BB}"/>
            </c:ext>
          </c:extLst>
        </c:ser>
        <c:ser>
          <c:idx val="20"/>
          <c:order val="19"/>
          <c:tx>
            <c:strRef>
              <c:f>Hoja1!$A$725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Hoja1!$B$705:$V$705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Hoja1!$B$725:$V$725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B62F-4CE7-A66C-87150D1D2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6525015"/>
        <c:axId val="41391320"/>
      </c:lineChart>
      <c:catAx>
        <c:axId val="11665250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91320"/>
        <c:crosses val="autoZero"/>
        <c:auto val="1"/>
        <c:lblAlgn val="ctr"/>
        <c:lblOffset val="100"/>
        <c:noMultiLvlLbl val="0"/>
      </c:catAx>
      <c:valAx>
        <c:axId val="41391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6525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Hoja1!$A$214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Hoja1!$B$214:$V$214</c:f>
              <c:numCache>
                <c:formatCode>#,##0.00\ "€"</c:formatCode>
                <c:ptCount val="21"/>
                <c:pt idx="0">
                  <c:v>12000</c:v>
                </c:pt>
                <c:pt idx="1">
                  <c:v>13797.55462150636</c:v>
                </c:pt>
                <c:pt idx="2">
                  <c:v>15595.109243012721</c:v>
                </c:pt>
                <c:pt idx="3">
                  <c:v>17392.663864519083</c:v>
                </c:pt>
                <c:pt idx="4">
                  <c:v>19190.218486025442</c:v>
                </c:pt>
                <c:pt idx="5">
                  <c:v>20987.773107531808</c:v>
                </c:pt>
                <c:pt idx="6">
                  <c:v>22785.327729038167</c:v>
                </c:pt>
                <c:pt idx="7">
                  <c:v>24582.882350544525</c:v>
                </c:pt>
                <c:pt idx="8">
                  <c:v>26380.436972050888</c:v>
                </c:pt>
                <c:pt idx="9">
                  <c:v>28177.99159355725</c:v>
                </c:pt>
                <c:pt idx="10">
                  <c:v>29975.546215063612</c:v>
                </c:pt>
                <c:pt idx="11">
                  <c:v>31773.100836569971</c:v>
                </c:pt>
                <c:pt idx="12">
                  <c:v>33570.655458076333</c:v>
                </c:pt>
                <c:pt idx="13">
                  <c:v>35368.210079582699</c:v>
                </c:pt>
                <c:pt idx="14">
                  <c:v>37165.764701089051</c:v>
                </c:pt>
                <c:pt idx="15">
                  <c:v>38963.319322595416</c:v>
                </c:pt>
                <c:pt idx="16">
                  <c:v>40760.873944101775</c:v>
                </c:pt>
                <c:pt idx="17">
                  <c:v>42558.428565608134</c:v>
                </c:pt>
                <c:pt idx="18">
                  <c:v>44355.9831871145</c:v>
                </c:pt>
                <c:pt idx="19">
                  <c:v>46153.537808620858</c:v>
                </c:pt>
                <c:pt idx="20">
                  <c:v>47951.092430127224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26-4DBA-951E-DB445F745A35}"/>
            </c:ext>
          </c:extLst>
        </c:ser>
        <c:ser>
          <c:idx val="2"/>
          <c:order val="2"/>
          <c:tx>
            <c:strRef>
              <c:f>Hoja1!$A$215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Hoja1!$B$215:$V$215</c:f>
              <c:numCache>
                <c:formatCode>#,##0.00\ "€"</c:formatCode>
                <c:ptCount val="21"/>
                <c:pt idx="0">
                  <c:v>12000</c:v>
                </c:pt>
                <c:pt idx="1">
                  <c:v>13920.257236826528</c:v>
                </c:pt>
                <c:pt idx="2">
                  <c:v>15840.514473653058</c:v>
                </c:pt>
                <c:pt idx="3">
                  <c:v>17760.771710479588</c:v>
                </c:pt>
                <c:pt idx="4">
                  <c:v>19681.028947306117</c:v>
                </c:pt>
                <c:pt idx="5">
                  <c:v>21601.286184132645</c:v>
                </c:pt>
                <c:pt idx="6">
                  <c:v>23521.543420959177</c:v>
                </c:pt>
                <c:pt idx="7">
                  <c:v>25441.800657785701</c:v>
                </c:pt>
                <c:pt idx="8">
                  <c:v>27362.057894612233</c:v>
                </c:pt>
                <c:pt idx="9">
                  <c:v>29282.315131438761</c:v>
                </c:pt>
                <c:pt idx="10">
                  <c:v>31202.57236826529</c:v>
                </c:pt>
                <c:pt idx="11">
                  <c:v>33122.829605091814</c:v>
                </c:pt>
                <c:pt idx="12">
                  <c:v>35043.086841918353</c:v>
                </c:pt>
                <c:pt idx="13">
                  <c:v>36963.344078744878</c:v>
                </c:pt>
                <c:pt idx="14">
                  <c:v>38883.601315571403</c:v>
                </c:pt>
                <c:pt idx="15">
                  <c:v>40803.858552397935</c:v>
                </c:pt>
                <c:pt idx="16">
                  <c:v>42724.115789224466</c:v>
                </c:pt>
                <c:pt idx="17">
                  <c:v>44644.373026050991</c:v>
                </c:pt>
                <c:pt idx="18">
                  <c:v>46564.630262877523</c:v>
                </c:pt>
                <c:pt idx="19">
                  <c:v>48484.887499704055</c:v>
                </c:pt>
                <c:pt idx="20">
                  <c:v>50405.144736530579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26-4DBA-951E-DB445F745A35}"/>
            </c:ext>
          </c:extLst>
        </c:ser>
        <c:ser>
          <c:idx val="3"/>
          <c:order val="3"/>
          <c:tx>
            <c:strRef>
              <c:f>Hoja1!$A$216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Hoja1!$B$216:$V$216</c:f>
              <c:numCache>
                <c:formatCode>#,##0.00\ "€"</c:formatCode>
                <c:ptCount val="21"/>
                <c:pt idx="0">
                  <c:v>12624.66</c:v>
                </c:pt>
                <c:pt idx="1">
                  <c:v>14759.952600821847</c:v>
                </c:pt>
                <c:pt idx="2">
                  <c:v>16895.245201643695</c:v>
                </c:pt>
                <c:pt idx="3">
                  <c:v>19030.537802465544</c:v>
                </c:pt>
                <c:pt idx="4">
                  <c:v>21165.830403287389</c:v>
                </c:pt>
                <c:pt idx="5">
                  <c:v>23301.123004109235</c:v>
                </c:pt>
                <c:pt idx="6">
                  <c:v>25436.415604931084</c:v>
                </c:pt>
                <c:pt idx="7">
                  <c:v>27571.708205752933</c:v>
                </c:pt>
                <c:pt idx="8">
                  <c:v>29707.000806574779</c:v>
                </c:pt>
                <c:pt idx="9">
                  <c:v>31842.293407396624</c:v>
                </c:pt>
                <c:pt idx="10">
                  <c:v>33977.586008218474</c:v>
                </c:pt>
                <c:pt idx="11">
                  <c:v>36112.878609040315</c:v>
                </c:pt>
                <c:pt idx="12">
                  <c:v>38248.171209862165</c:v>
                </c:pt>
                <c:pt idx="13">
                  <c:v>40383.463810684014</c:v>
                </c:pt>
                <c:pt idx="14">
                  <c:v>42518.756411505863</c:v>
                </c:pt>
                <c:pt idx="15">
                  <c:v>44654.049012327712</c:v>
                </c:pt>
                <c:pt idx="16">
                  <c:v>46789.341613149561</c:v>
                </c:pt>
                <c:pt idx="17">
                  <c:v>48924.634213971396</c:v>
                </c:pt>
                <c:pt idx="18">
                  <c:v>51059.926814793245</c:v>
                </c:pt>
                <c:pt idx="19">
                  <c:v>53195.219415615094</c:v>
                </c:pt>
                <c:pt idx="20">
                  <c:v>55330.512016436944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26-4DBA-951E-DB445F745A35}"/>
            </c:ext>
          </c:extLst>
        </c:ser>
        <c:ser>
          <c:idx val="4"/>
          <c:order val="4"/>
          <c:tx>
            <c:strRef>
              <c:f>Hoja1!$A$217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Hoja1!$B$217:$V$217</c:f>
              <c:numCache>
                <c:formatCode>#,##0.00\ "€"</c:formatCode>
                <c:ptCount val="21"/>
                <c:pt idx="0">
                  <c:v>12656.6</c:v>
                </c:pt>
                <c:pt idx="1">
                  <c:v>14536.9876491576</c:v>
                </c:pt>
                <c:pt idx="2">
                  <c:v>16417.375298315197</c:v>
                </c:pt>
                <c:pt idx="3">
                  <c:v>18297.762947472795</c:v>
                </c:pt>
                <c:pt idx="4">
                  <c:v>20178.150596630396</c:v>
                </c:pt>
                <c:pt idx="5">
                  <c:v>22058.538245787993</c:v>
                </c:pt>
                <c:pt idx="6">
                  <c:v>23938.925894945591</c:v>
                </c:pt>
                <c:pt idx="7">
                  <c:v>25819.313544103192</c:v>
                </c:pt>
                <c:pt idx="8">
                  <c:v>27699.701193260789</c:v>
                </c:pt>
                <c:pt idx="9">
                  <c:v>29580.088842418387</c:v>
                </c:pt>
                <c:pt idx="10">
                  <c:v>31460.476491575988</c:v>
                </c:pt>
                <c:pt idx="11">
                  <c:v>33340.864140733582</c:v>
                </c:pt>
                <c:pt idx="12">
                  <c:v>35221.251789891183</c:v>
                </c:pt>
                <c:pt idx="13">
                  <c:v>37101.639439048784</c:v>
                </c:pt>
                <c:pt idx="14">
                  <c:v>38982.027088206378</c:v>
                </c:pt>
                <c:pt idx="15">
                  <c:v>40862.414737363979</c:v>
                </c:pt>
                <c:pt idx="16">
                  <c:v>42742.80238652158</c:v>
                </c:pt>
                <c:pt idx="17">
                  <c:v>44623.190035679174</c:v>
                </c:pt>
                <c:pt idx="18">
                  <c:v>46503.577684836775</c:v>
                </c:pt>
                <c:pt idx="19">
                  <c:v>48383.965333994369</c:v>
                </c:pt>
                <c:pt idx="20">
                  <c:v>50264.35298315197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126-4DBA-951E-DB445F745A35}"/>
            </c:ext>
          </c:extLst>
        </c:ser>
        <c:ser>
          <c:idx val="5"/>
          <c:order val="5"/>
          <c:tx>
            <c:strRef>
              <c:f>Hoja1!$A$218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Hoja1!$B$218:$V$218</c:f>
              <c:numCache>
                <c:formatCode>#,##0.00\ "€"</c:formatCode>
                <c:ptCount val="21"/>
                <c:pt idx="0">
                  <c:v>16998.88</c:v>
                </c:pt>
                <c:pt idx="1">
                  <c:v>18879.267649157598</c:v>
                </c:pt>
                <c:pt idx="2">
                  <c:v>20759.6552983152</c:v>
                </c:pt>
                <c:pt idx="3">
                  <c:v>22640.042947472797</c:v>
                </c:pt>
                <c:pt idx="4">
                  <c:v>24520.430596630395</c:v>
                </c:pt>
                <c:pt idx="5">
                  <c:v>26400.818245787996</c:v>
                </c:pt>
                <c:pt idx="6">
                  <c:v>28281.205894945593</c:v>
                </c:pt>
                <c:pt idx="7">
                  <c:v>30161.593544103191</c:v>
                </c:pt>
                <c:pt idx="8">
                  <c:v>32041.981193260792</c:v>
                </c:pt>
                <c:pt idx="9">
                  <c:v>33922.368842418393</c:v>
                </c:pt>
                <c:pt idx="10">
                  <c:v>35802.756491575987</c:v>
                </c:pt>
                <c:pt idx="11">
                  <c:v>37683.144140733581</c:v>
                </c:pt>
                <c:pt idx="12">
                  <c:v>39563.531789891189</c:v>
                </c:pt>
                <c:pt idx="13">
                  <c:v>41443.919439048783</c:v>
                </c:pt>
                <c:pt idx="14">
                  <c:v>43324.307088206377</c:v>
                </c:pt>
                <c:pt idx="15">
                  <c:v>45204.694737363985</c:v>
                </c:pt>
                <c:pt idx="16">
                  <c:v>47085.082386521579</c:v>
                </c:pt>
                <c:pt idx="17">
                  <c:v>48965.470035679173</c:v>
                </c:pt>
                <c:pt idx="18">
                  <c:v>50845.857684836781</c:v>
                </c:pt>
                <c:pt idx="19">
                  <c:v>52726.245333994375</c:v>
                </c:pt>
                <c:pt idx="20">
                  <c:v>54606.632983151969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126-4DBA-951E-DB445F745A35}"/>
            </c:ext>
          </c:extLst>
        </c:ser>
        <c:ser>
          <c:idx val="6"/>
          <c:order val="6"/>
          <c:tx>
            <c:strRef>
              <c:f>Hoja1!$A$219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Hoja1!$B$219:$V$219</c:f>
              <c:numCache>
                <c:formatCode>#,##0.00\ "€"</c:formatCode>
                <c:ptCount val="21"/>
                <c:pt idx="0">
                  <c:v>16558.25</c:v>
                </c:pt>
                <c:pt idx="1">
                  <c:v>18438.667537269328</c:v>
                </c:pt>
                <c:pt idx="2">
                  <c:v>20319.08507453866</c:v>
                </c:pt>
                <c:pt idx="3">
                  <c:v>22199.502611807991</c:v>
                </c:pt>
                <c:pt idx="4">
                  <c:v>24079.920149077319</c:v>
                </c:pt>
                <c:pt idx="5">
                  <c:v>25960.337686346647</c:v>
                </c:pt>
                <c:pt idx="6">
                  <c:v>27840.755223615979</c:v>
                </c:pt>
                <c:pt idx="7">
                  <c:v>29721.172760885311</c:v>
                </c:pt>
                <c:pt idx="8">
                  <c:v>31601.590298154639</c:v>
                </c:pt>
                <c:pt idx="9">
                  <c:v>33482.007835423967</c:v>
                </c:pt>
                <c:pt idx="10">
                  <c:v>35362.425372693295</c:v>
                </c:pt>
                <c:pt idx="11">
                  <c:v>37242.84290996263</c:v>
                </c:pt>
                <c:pt idx="12">
                  <c:v>39123.260447231958</c:v>
                </c:pt>
                <c:pt idx="13">
                  <c:v>41003.677984501293</c:v>
                </c:pt>
                <c:pt idx="14">
                  <c:v>42884.095521770621</c:v>
                </c:pt>
                <c:pt idx="15">
                  <c:v>44764.513059039949</c:v>
                </c:pt>
                <c:pt idx="16">
                  <c:v>46644.930596309277</c:v>
                </c:pt>
                <c:pt idx="17">
                  <c:v>48525.348133578605</c:v>
                </c:pt>
                <c:pt idx="18">
                  <c:v>50405.765670847941</c:v>
                </c:pt>
                <c:pt idx="19">
                  <c:v>52286.183208117269</c:v>
                </c:pt>
                <c:pt idx="20">
                  <c:v>54166.600745386597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126-4DBA-951E-DB445F745A35}"/>
            </c:ext>
          </c:extLst>
        </c:ser>
        <c:ser>
          <c:idx val="7"/>
          <c:order val="7"/>
          <c:tx>
            <c:strRef>
              <c:f>Hoja1!$A$220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Hoja1!$B$220:$V$220</c:f>
              <c:numCache>
                <c:formatCode>#,##0.00\ "€"</c:formatCode>
                <c:ptCount val="21"/>
                <c:pt idx="0">
                  <c:v>16889.419999999998</c:v>
                </c:pt>
                <c:pt idx="1">
                  <c:v>18769.807649157596</c:v>
                </c:pt>
                <c:pt idx="2">
                  <c:v>20650.195298315197</c:v>
                </c:pt>
                <c:pt idx="3">
                  <c:v>22530.582947472794</c:v>
                </c:pt>
                <c:pt idx="4">
                  <c:v>24410.970596630392</c:v>
                </c:pt>
                <c:pt idx="5">
                  <c:v>26291.358245787989</c:v>
                </c:pt>
                <c:pt idx="6">
                  <c:v>28171.74589494559</c:v>
                </c:pt>
                <c:pt idx="7">
                  <c:v>30052.133544103188</c:v>
                </c:pt>
                <c:pt idx="8">
                  <c:v>31932.521193260785</c:v>
                </c:pt>
                <c:pt idx="9">
                  <c:v>33812.908842418386</c:v>
                </c:pt>
                <c:pt idx="10">
                  <c:v>35693.29649157598</c:v>
                </c:pt>
                <c:pt idx="11">
                  <c:v>37573.684140733581</c:v>
                </c:pt>
                <c:pt idx="12">
                  <c:v>39454.071789891183</c:v>
                </c:pt>
                <c:pt idx="13">
                  <c:v>41334.459439048776</c:v>
                </c:pt>
                <c:pt idx="14">
                  <c:v>43214.847088206378</c:v>
                </c:pt>
                <c:pt idx="15">
                  <c:v>45095.234737363979</c:v>
                </c:pt>
                <c:pt idx="16">
                  <c:v>46975.622386521572</c:v>
                </c:pt>
                <c:pt idx="17">
                  <c:v>48856.010035679174</c:v>
                </c:pt>
                <c:pt idx="18">
                  <c:v>50736.397684836775</c:v>
                </c:pt>
                <c:pt idx="19">
                  <c:v>52616.785333994369</c:v>
                </c:pt>
                <c:pt idx="20">
                  <c:v>54497.17298315197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126-4DBA-951E-DB445F745A35}"/>
            </c:ext>
          </c:extLst>
        </c:ser>
        <c:ser>
          <c:idx val="8"/>
          <c:order val="8"/>
          <c:tx>
            <c:strRef>
              <c:f>Hoja1!$A$221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Hoja1!$B$221:$V$221</c:f>
              <c:numCache>
                <c:formatCode>#,##0.00\ "€"</c:formatCode>
                <c:ptCount val="21"/>
                <c:pt idx="0">
                  <c:v>14448.476900000001</c:v>
                </c:pt>
                <c:pt idx="1">
                  <c:v>16485.742170840549</c:v>
                </c:pt>
                <c:pt idx="2">
                  <c:v>18523.007441681097</c:v>
                </c:pt>
                <c:pt idx="3">
                  <c:v>20560.272712521648</c:v>
                </c:pt>
                <c:pt idx="4">
                  <c:v>22597.537983362196</c:v>
                </c:pt>
                <c:pt idx="5">
                  <c:v>24634.803254202743</c:v>
                </c:pt>
                <c:pt idx="6">
                  <c:v>26672.068525043294</c:v>
                </c:pt>
                <c:pt idx="7">
                  <c:v>28709.333795883842</c:v>
                </c:pt>
                <c:pt idx="8">
                  <c:v>30746.59906672439</c:v>
                </c:pt>
                <c:pt idx="9">
                  <c:v>32783.864337564941</c:v>
                </c:pt>
                <c:pt idx="10">
                  <c:v>34821.129608405485</c:v>
                </c:pt>
                <c:pt idx="11">
                  <c:v>36858.394879246036</c:v>
                </c:pt>
                <c:pt idx="12">
                  <c:v>38895.66015008658</c:v>
                </c:pt>
                <c:pt idx="13">
                  <c:v>40932.925420927131</c:v>
                </c:pt>
                <c:pt idx="14">
                  <c:v>42970.190691767682</c:v>
                </c:pt>
                <c:pt idx="15">
                  <c:v>45007.455962608234</c:v>
                </c:pt>
                <c:pt idx="16">
                  <c:v>47044.721233448778</c:v>
                </c:pt>
                <c:pt idx="17">
                  <c:v>49081.986504289329</c:v>
                </c:pt>
                <c:pt idx="18">
                  <c:v>51119.251775129873</c:v>
                </c:pt>
                <c:pt idx="19">
                  <c:v>53156.517045970424</c:v>
                </c:pt>
                <c:pt idx="20">
                  <c:v>55193.782316810968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126-4DBA-951E-DB445F745A35}"/>
            </c:ext>
          </c:extLst>
        </c:ser>
        <c:ser>
          <c:idx val="9"/>
          <c:order val="9"/>
          <c:tx>
            <c:strRef>
              <c:f>Hoja1!$A$222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Hoja1!$B$222:$V$222</c:f>
              <c:numCache>
                <c:formatCode>#,##0.00\ "€"</c:formatCode>
                <c:ptCount val="21"/>
                <c:pt idx="0">
                  <c:v>9438</c:v>
                </c:pt>
                <c:pt idx="1">
                  <c:v>11506.986974930232</c:v>
                </c:pt>
                <c:pt idx="2">
                  <c:v>13575.973949860465</c:v>
                </c:pt>
                <c:pt idx="3">
                  <c:v>15644.960924790699</c:v>
                </c:pt>
                <c:pt idx="4">
                  <c:v>17713.94789972093</c:v>
                </c:pt>
                <c:pt idx="5">
                  <c:v>19782.934874651164</c:v>
                </c:pt>
                <c:pt idx="6">
                  <c:v>21851.921849581398</c:v>
                </c:pt>
                <c:pt idx="7">
                  <c:v>23920.908824511629</c:v>
                </c:pt>
                <c:pt idx="8">
                  <c:v>25989.89579944186</c:v>
                </c:pt>
                <c:pt idx="9">
                  <c:v>28058.882774372094</c:v>
                </c:pt>
                <c:pt idx="10">
                  <c:v>30127.869749302328</c:v>
                </c:pt>
                <c:pt idx="11">
                  <c:v>32196.856724232559</c:v>
                </c:pt>
                <c:pt idx="12">
                  <c:v>34265.843699162797</c:v>
                </c:pt>
                <c:pt idx="13">
                  <c:v>36334.830674093027</c:v>
                </c:pt>
                <c:pt idx="14">
                  <c:v>38403.817649023258</c:v>
                </c:pt>
                <c:pt idx="15">
                  <c:v>40472.804623953489</c:v>
                </c:pt>
                <c:pt idx="16">
                  <c:v>42541.791598883719</c:v>
                </c:pt>
                <c:pt idx="17">
                  <c:v>44610.778573813957</c:v>
                </c:pt>
                <c:pt idx="18">
                  <c:v>46679.765548744188</c:v>
                </c:pt>
                <c:pt idx="19">
                  <c:v>48748.752523674419</c:v>
                </c:pt>
                <c:pt idx="20">
                  <c:v>50817.739498604657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126-4DBA-951E-DB445F745A35}"/>
            </c:ext>
          </c:extLst>
        </c:ser>
        <c:ser>
          <c:idx val="10"/>
          <c:order val="10"/>
          <c:tx>
            <c:strRef>
              <c:f>Hoja1!$A$223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Hoja1!$B$223:$V$223</c:f>
              <c:numCache>
                <c:formatCode>#,##0.00\ "€"</c:formatCode>
                <c:ptCount val="21"/>
                <c:pt idx="0">
                  <c:v>15578.75</c:v>
                </c:pt>
                <c:pt idx="1">
                  <c:v>17626.140941935064</c:v>
                </c:pt>
                <c:pt idx="2">
                  <c:v>19673.531883870128</c:v>
                </c:pt>
                <c:pt idx="3">
                  <c:v>21720.922825805188</c:v>
                </c:pt>
                <c:pt idx="4">
                  <c:v>23768.313767740252</c:v>
                </c:pt>
                <c:pt idx="5">
                  <c:v>25815.704709675316</c:v>
                </c:pt>
                <c:pt idx="6">
                  <c:v>27863.09565161038</c:v>
                </c:pt>
                <c:pt idx="7">
                  <c:v>29910.486593545444</c:v>
                </c:pt>
                <c:pt idx="8">
                  <c:v>31957.877535480504</c:v>
                </c:pt>
                <c:pt idx="9">
                  <c:v>34005.268477415564</c:v>
                </c:pt>
                <c:pt idx="10">
                  <c:v>36052.659419350632</c:v>
                </c:pt>
                <c:pt idx="11">
                  <c:v>38100.050361285699</c:v>
                </c:pt>
                <c:pt idx="12">
                  <c:v>40147.441303220759</c:v>
                </c:pt>
                <c:pt idx="13">
                  <c:v>42194.83224515582</c:v>
                </c:pt>
                <c:pt idx="14">
                  <c:v>44242.223187090887</c:v>
                </c:pt>
                <c:pt idx="15">
                  <c:v>46289.614129025947</c:v>
                </c:pt>
                <c:pt idx="16">
                  <c:v>48337.005070961008</c:v>
                </c:pt>
                <c:pt idx="17">
                  <c:v>50384.396012896075</c:v>
                </c:pt>
                <c:pt idx="18">
                  <c:v>52431.786954831136</c:v>
                </c:pt>
                <c:pt idx="19">
                  <c:v>54479.177896766203</c:v>
                </c:pt>
                <c:pt idx="20">
                  <c:v>56526.568838701263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126-4DBA-951E-DB445F745A35}"/>
            </c:ext>
          </c:extLst>
        </c:ser>
        <c:ser>
          <c:idx val="11"/>
          <c:order val="11"/>
          <c:tx>
            <c:strRef>
              <c:f>Hoja1!$A$224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Hoja1!$B$224:$V$224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126-4DBA-951E-DB445F745A35}"/>
            </c:ext>
          </c:extLst>
        </c:ser>
        <c:ser>
          <c:idx val="12"/>
          <c:order val="12"/>
          <c:tx>
            <c:strRef>
              <c:f>Hoja1!$A$225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Hoja1!$B$225:$V$225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126-4DBA-951E-DB445F745A35}"/>
            </c:ext>
          </c:extLst>
        </c:ser>
        <c:ser>
          <c:idx val="13"/>
          <c:order val="13"/>
          <c:tx>
            <c:strRef>
              <c:f>Hoja1!$A$226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Hoja1!$B$226:$V$226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126-4DBA-951E-DB445F745A35}"/>
            </c:ext>
          </c:extLst>
        </c:ser>
        <c:ser>
          <c:idx val="14"/>
          <c:order val="14"/>
          <c:tx>
            <c:strRef>
              <c:f>Hoja1!$A$227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Hoja1!$B$227:$V$227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126-4DBA-951E-DB445F745A35}"/>
            </c:ext>
          </c:extLst>
        </c:ser>
        <c:ser>
          <c:idx val="15"/>
          <c:order val="15"/>
          <c:tx>
            <c:strRef>
              <c:f>Hoja1!$A$228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Hoja1!$B$228:$V$228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126-4DBA-951E-DB445F745A35}"/>
            </c:ext>
          </c:extLst>
        </c:ser>
        <c:ser>
          <c:idx val="16"/>
          <c:order val="16"/>
          <c:tx>
            <c:strRef>
              <c:f>Hoja1!$A$229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Hoja1!$B$229:$V$229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126-4DBA-951E-DB445F745A35}"/>
            </c:ext>
          </c:extLst>
        </c:ser>
        <c:ser>
          <c:idx val="17"/>
          <c:order val="17"/>
          <c:tx>
            <c:strRef>
              <c:f>Hoja1!$A$230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Hoja1!$B$230:$V$230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126-4DBA-951E-DB445F745A35}"/>
            </c:ext>
          </c:extLst>
        </c:ser>
        <c:ser>
          <c:idx val="18"/>
          <c:order val="18"/>
          <c:tx>
            <c:strRef>
              <c:f>Hoja1!$A$231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Hoja1!$B$231:$V$231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126-4DBA-951E-DB445F745A35}"/>
            </c:ext>
          </c:extLst>
        </c:ser>
        <c:ser>
          <c:idx val="19"/>
          <c:order val="19"/>
          <c:tx>
            <c:strRef>
              <c:f>Hoja1!$A$232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Hoja1!$B$232:$V$232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126-4DBA-951E-DB445F745A35}"/>
            </c:ext>
          </c:extLst>
        </c:ser>
        <c:ser>
          <c:idx val="20"/>
          <c:order val="20"/>
          <c:tx>
            <c:strRef>
              <c:f>Hoja1!$A$233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Hoja1!$B$213:$V$213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Hoja1!$B$233:$V$233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126-4DBA-951E-DB445F745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4520480"/>
        <c:axId val="121452096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Hoja1!$A$213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Hoja1!$B$213:$V$213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Hoja1!$B$213:$V$213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126-4DBA-951E-DB445F745A35}"/>
                  </c:ext>
                </c:extLst>
              </c15:ser>
            </c15:filteredLineSeries>
          </c:ext>
        </c:extLst>
      </c:lineChart>
      <c:catAx>
        <c:axId val="121452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520960"/>
        <c:crosses val="autoZero"/>
        <c:auto val="1"/>
        <c:lblAlgn val="ctr"/>
        <c:lblOffset val="100"/>
        <c:noMultiLvlLbl val="0"/>
      </c:catAx>
      <c:valAx>
        <c:axId val="121452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52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Hoja1!$A$241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Hoja1!$B$241:$V$241</c:f>
              <c:numCache>
                <c:formatCode>#,##0.00\ "€"</c:formatCode>
                <c:ptCount val="21"/>
                <c:pt idx="0">
                  <c:v>12000</c:v>
                </c:pt>
                <c:pt idx="1">
                  <c:v>13390.698912706275</c:v>
                </c:pt>
                <c:pt idx="2">
                  <c:v>14781.397825412552</c:v>
                </c:pt>
                <c:pt idx="3">
                  <c:v>16172.096738118827</c:v>
                </c:pt>
                <c:pt idx="4">
                  <c:v>17562.795650825105</c:v>
                </c:pt>
                <c:pt idx="5">
                  <c:v>18953.494563531378</c:v>
                </c:pt>
                <c:pt idx="6">
                  <c:v>20344.193476237655</c:v>
                </c:pt>
                <c:pt idx="7">
                  <c:v>21734.892388943932</c:v>
                </c:pt>
                <c:pt idx="8">
                  <c:v>23125.591301650209</c:v>
                </c:pt>
                <c:pt idx="9">
                  <c:v>24516.290214356482</c:v>
                </c:pt>
                <c:pt idx="10">
                  <c:v>25906.989127062756</c:v>
                </c:pt>
                <c:pt idx="11">
                  <c:v>27297.688039769037</c:v>
                </c:pt>
                <c:pt idx="12">
                  <c:v>28688.38695247531</c:v>
                </c:pt>
                <c:pt idx="13">
                  <c:v>30079.085865181587</c:v>
                </c:pt>
                <c:pt idx="14">
                  <c:v>31469.784777887864</c:v>
                </c:pt>
                <c:pt idx="15">
                  <c:v>32860.483690594134</c:v>
                </c:pt>
                <c:pt idx="16">
                  <c:v>34251.182603300418</c:v>
                </c:pt>
                <c:pt idx="17">
                  <c:v>35641.881516006688</c:v>
                </c:pt>
                <c:pt idx="18">
                  <c:v>37032.580428712965</c:v>
                </c:pt>
                <c:pt idx="19">
                  <c:v>38423.279341419242</c:v>
                </c:pt>
                <c:pt idx="20">
                  <c:v>39813.978254125512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01-4566-9FE7-1C005381CBA4}"/>
            </c:ext>
          </c:extLst>
        </c:ser>
        <c:ser>
          <c:idx val="2"/>
          <c:order val="2"/>
          <c:tx>
            <c:strRef>
              <c:f>Hoja1!$A$242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Hoja1!$B$242:$V$242</c:f>
              <c:numCache>
                <c:formatCode>#,##0.00\ "€"</c:formatCode>
                <c:ptCount val="21"/>
                <c:pt idx="0">
                  <c:v>12000</c:v>
                </c:pt>
                <c:pt idx="1">
                  <c:v>13485.629209494129</c:v>
                </c:pt>
                <c:pt idx="2">
                  <c:v>14971.258418988256</c:v>
                </c:pt>
                <c:pt idx="3">
                  <c:v>16456.887628482385</c:v>
                </c:pt>
                <c:pt idx="4">
                  <c:v>17942.516837976513</c:v>
                </c:pt>
                <c:pt idx="5">
                  <c:v>19428.14604747064</c:v>
                </c:pt>
                <c:pt idx="6">
                  <c:v>20913.775256964771</c:v>
                </c:pt>
                <c:pt idx="7">
                  <c:v>22399.404466458898</c:v>
                </c:pt>
                <c:pt idx="8">
                  <c:v>23885.033675953026</c:v>
                </c:pt>
                <c:pt idx="9">
                  <c:v>25370.662885447153</c:v>
                </c:pt>
                <c:pt idx="10">
                  <c:v>26856.29209494128</c:v>
                </c:pt>
                <c:pt idx="11">
                  <c:v>28341.921304435411</c:v>
                </c:pt>
                <c:pt idx="12">
                  <c:v>29827.550513929538</c:v>
                </c:pt>
                <c:pt idx="13">
                  <c:v>31313.179723423669</c:v>
                </c:pt>
                <c:pt idx="14">
                  <c:v>32798.808932917796</c:v>
                </c:pt>
                <c:pt idx="15">
                  <c:v>34284.43814241192</c:v>
                </c:pt>
                <c:pt idx="16">
                  <c:v>35770.067351906051</c:v>
                </c:pt>
                <c:pt idx="17">
                  <c:v>37255.696561400182</c:v>
                </c:pt>
                <c:pt idx="18">
                  <c:v>38741.325770894306</c:v>
                </c:pt>
                <c:pt idx="19">
                  <c:v>40226.954980388437</c:v>
                </c:pt>
                <c:pt idx="20">
                  <c:v>41712.58418988256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01-4566-9FE7-1C005381CBA4}"/>
            </c:ext>
          </c:extLst>
        </c:ser>
        <c:ser>
          <c:idx val="3"/>
          <c:order val="3"/>
          <c:tx>
            <c:strRef>
              <c:f>Hoja1!$A$243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Hoja1!$B$243:$V$243</c:f>
              <c:numCache>
                <c:formatCode>#,##0.00\ "€"</c:formatCode>
                <c:ptCount val="21"/>
                <c:pt idx="0">
                  <c:v>12624.66</c:v>
                </c:pt>
                <c:pt idx="1">
                  <c:v>14276.653804663471</c:v>
                </c:pt>
                <c:pt idx="2">
                  <c:v>15928.647609326943</c:v>
                </c:pt>
                <c:pt idx="3">
                  <c:v>17580.641413990415</c:v>
                </c:pt>
                <c:pt idx="4">
                  <c:v>19232.635218653886</c:v>
                </c:pt>
                <c:pt idx="5">
                  <c:v>20884.629023317357</c:v>
                </c:pt>
                <c:pt idx="6">
                  <c:v>22536.622827980827</c:v>
                </c:pt>
                <c:pt idx="7">
                  <c:v>24188.616632644298</c:v>
                </c:pt>
                <c:pt idx="8">
                  <c:v>25840.610437307769</c:v>
                </c:pt>
                <c:pt idx="9">
                  <c:v>27492.604241971239</c:v>
                </c:pt>
                <c:pt idx="10">
                  <c:v>29144.59804663471</c:v>
                </c:pt>
                <c:pt idx="11">
                  <c:v>30796.591851298184</c:v>
                </c:pt>
                <c:pt idx="12">
                  <c:v>32448.585655961655</c:v>
                </c:pt>
                <c:pt idx="13">
                  <c:v>34100.579460625129</c:v>
                </c:pt>
                <c:pt idx="14">
                  <c:v>35752.573265288593</c:v>
                </c:pt>
                <c:pt idx="15">
                  <c:v>37404.567069952071</c:v>
                </c:pt>
                <c:pt idx="16">
                  <c:v>39056.560874615541</c:v>
                </c:pt>
                <c:pt idx="17">
                  <c:v>40708.554679279012</c:v>
                </c:pt>
                <c:pt idx="18">
                  <c:v>42360.548483942483</c:v>
                </c:pt>
                <c:pt idx="19">
                  <c:v>44012.542288605953</c:v>
                </c:pt>
                <c:pt idx="20">
                  <c:v>45664.536093269417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01-4566-9FE7-1C005381CBA4}"/>
            </c:ext>
          </c:extLst>
        </c:ser>
        <c:ser>
          <c:idx val="4"/>
          <c:order val="4"/>
          <c:tx>
            <c:strRef>
              <c:f>Hoja1!$A$244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Hoja1!$B$244:$V$244</c:f>
              <c:numCache>
                <c:formatCode>#,##0.00\ "€"</c:formatCode>
                <c:ptCount val="21"/>
                <c:pt idx="0">
                  <c:v>12656.6</c:v>
                </c:pt>
                <c:pt idx="1">
                  <c:v>14111.383642100596</c:v>
                </c:pt>
                <c:pt idx="2">
                  <c:v>15566.167284201194</c:v>
                </c:pt>
                <c:pt idx="3">
                  <c:v>17020.95092630179</c:v>
                </c:pt>
                <c:pt idx="4">
                  <c:v>18475.734568402386</c:v>
                </c:pt>
                <c:pt idx="5">
                  <c:v>19930.518210502982</c:v>
                </c:pt>
                <c:pt idx="6">
                  <c:v>21385.301852603578</c:v>
                </c:pt>
                <c:pt idx="7">
                  <c:v>22840.085494704173</c:v>
                </c:pt>
                <c:pt idx="8">
                  <c:v>24294.869136804773</c:v>
                </c:pt>
                <c:pt idx="9">
                  <c:v>25749.652778905365</c:v>
                </c:pt>
                <c:pt idx="10">
                  <c:v>27204.436421005965</c:v>
                </c:pt>
                <c:pt idx="11">
                  <c:v>28659.220063106557</c:v>
                </c:pt>
                <c:pt idx="12">
                  <c:v>30114.003705207157</c:v>
                </c:pt>
                <c:pt idx="13">
                  <c:v>31568.787347307749</c:v>
                </c:pt>
                <c:pt idx="14">
                  <c:v>33023.570989408348</c:v>
                </c:pt>
                <c:pt idx="15">
                  <c:v>34478.354631508948</c:v>
                </c:pt>
                <c:pt idx="16">
                  <c:v>35933.13827360954</c:v>
                </c:pt>
                <c:pt idx="17">
                  <c:v>37387.92191571014</c:v>
                </c:pt>
                <c:pt idx="18">
                  <c:v>38842.705557810732</c:v>
                </c:pt>
                <c:pt idx="19">
                  <c:v>40297.489199911332</c:v>
                </c:pt>
                <c:pt idx="20">
                  <c:v>41752.272842011924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01-4566-9FE7-1C005381CBA4}"/>
            </c:ext>
          </c:extLst>
        </c:ser>
        <c:ser>
          <c:idx val="5"/>
          <c:order val="5"/>
          <c:tx>
            <c:strRef>
              <c:f>Hoja1!$A$245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Hoja1!$B$245:$V$245</c:f>
              <c:numCache>
                <c:formatCode>#,##0.00\ "€"</c:formatCode>
                <c:ptCount val="21"/>
                <c:pt idx="0">
                  <c:v>16998.88</c:v>
                </c:pt>
                <c:pt idx="1">
                  <c:v>18453.663642100597</c:v>
                </c:pt>
                <c:pt idx="2">
                  <c:v>19908.447284201193</c:v>
                </c:pt>
                <c:pt idx="3">
                  <c:v>21363.230926301789</c:v>
                </c:pt>
                <c:pt idx="4">
                  <c:v>22818.014568402388</c:v>
                </c:pt>
                <c:pt idx="5">
                  <c:v>24272.798210502981</c:v>
                </c:pt>
                <c:pt idx="6">
                  <c:v>25727.58185260358</c:v>
                </c:pt>
                <c:pt idx="7">
                  <c:v>27182.365494704172</c:v>
                </c:pt>
                <c:pt idx="8">
                  <c:v>28637.149136804772</c:v>
                </c:pt>
                <c:pt idx="9">
                  <c:v>30091.932778905368</c:v>
                </c:pt>
                <c:pt idx="10">
                  <c:v>31546.716421005964</c:v>
                </c:pt>
                <c:pt idx="11">
                  <c:v>33001.500063106563</c:v>
                </c:pt>
                <c:pt idx="12">
                  <c:v>34456.283705207155</c:v>
                </c:pt>
                <c:pt idx="13">
                  <c:v>35911.067347307748</c:v>
                </c:pt>
                <c:pt idx="14">
                  <c:v>37365.850989408347</c:v>
                </c:pt>
                <c:pt idx="15">
                  <c:v>38820.634631508947</c:v>
                </c:pt>
                <c:pt idx="16">
                  <c:v>40275.418273609539</c:v>
                </c:pt>
                <c:pt idx="17">
                  <c:v>41730.201915710139</c:v>
                </c:pt>
                <c:pt idx="18">
                  <c:v>43184.985557810738</c:v>
                </c:pt>
                <c:pt idx="19">
                  <c:v>44639.76919991133</c:v>
                </c:pt>
                <c:pt idx="20">
                  <c:v>46094.552842011923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901-4566-9FE7-1C005381CBA4}"/>
            </c:ext>
          </c:extLst>
        </c:ser>
        <c:ser>
          <c:idx val="6"/>
          <c:order val="6"/>
          <c:tx>
            <c:strRef>
              <c:f>Hoja1!$A$246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Hoja1!$B$246:$V$246</c:f>
              <c:numCache>
                <c:formatCode>#,##0.00\ "€"</c:formatCode>
                <c:ptCount val="21"/>
                <c:pt idx="0">
                  <c:v>16558.25</c:v>
                </c:pt>
                <c:pt idx="1">
                  <c:v>18013.056765383746</c:v>
                </c:pt>
                <c:pt idx="2">
                  <c:v>19467.863530767489</c:v>
                </c:pt>
                <c:pt idx="3">
                  <c:v>20922.670296151235</c:v>
                </c:pt>
                <c:pt idx="4">
                  <c:v>22377.477061534977</c:v>
                </c:pt>
                <c:pt idx="5">
                  <c:v>23832.283826918723</c:v>
                </c:pt>
                <c:pt idx="6">
                  <c:v>25287.090592302469</c:v>
                </c:pt>
                <c:pt idx="7">
                  <c:v>26741.897357686212</c:v>
                </c:pt>
                <c:pt idx="8">
                  <c:v>28196.704123069958</c:v>
                </c:pt>
                <c:pt idx="9">
                  <c:v>29651.5108884537</c:v>
                </c:pt>
                <c:pt idx="10">
                  <c:v>31106.317653837446</c:v>
                </c:pt>
                <c:pt idx="11">
                  <c:v>32561.124419221189</c:v>
                </c:pt>
                <c:pt idx="12">
                  <c:v>34015.931184604939</c:v>
                </c:pt>
                <c:pt idx="13">
                  <c:v>35470.737949988674</c:v>
                </c:pt>
                <c:pt idx="14">
                  <c:v>36925.544715372424</c:v>
                </c:pt>
                <c:pt idx="15">
                  <c:v>38380.351480756173</c:v>
                </c:pt>
                <c:pt idx="16">
                  <c:v>39835.158246139916</c:v>
                </c:pt>
                <c:pt idx="17">
                  <c:v>41289.965011523658</c:v>
                </c:pt>
                <c:pt idx="18">
                  <c:v>42744.771776907401</c:v>
                </c:pt>
                <c:pt idx="19">
                  <c:v>44199.578542291143</c:v>
                </c:pt>
                <c:pt idx="20">
                  <c:v>45654.385307674893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901-4566-9FE7-1C005381CBA4}"/>
            </c:ext>
          </c:extLst>
        </c:ser>
        <c:ser>
          <c:idx val="7"/>
          <c:order val="7"/>
          <c:tx>
            <c:strRef>
              <c:f>Hoja1!$A$247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Hoja1!$B$247:$V$247</c:f>
              <c:numCache>
                <c:formatCode>#,##0.00\ "€"</c:formatCode>
                <c:ptCount val="21"/>
                <c:pt idx="0">
                  <c:v>16889.419999999998</c:v>
                </c:pt>
                <c:pt idx="1">
                  <c:v>18344.203642100594</c:v>
                </c:pt>
                <c:pt idx="2">
                  <c:v>19798.98728420119</c:v>
                </c:pt>
                <c:pt idx="3">
                  <c:v>21253.770926301786</c:v>
                </c:pt>
                <c:pt idx="4">
                  <c:v>22708.554568402382</c:v>
                </c:pt>
                <c:pt idx="5">
                  <c:v>24163.338210502981</c:v>
                </c:pt>
                <c:pt idx="6">
                  <c:v>25618.121852603574</c:v>
                </c:pt>
                <c:pt idx="7">
                  <c:v>27072.905494704173</c:v>
                </c:pt>
                <c:pt idx="8">
                  <c:v>28527.689136804769</c:v>
                </c:pt>
                <c:pt idx="9">
                  <c:v>29982.472778905365</c:v>
                </c:pt>
                <c:pt idx="10">
                  <c:v>31437.256421005961</c:v>
                </c:pt>
                <c:pt idx="11">
                  <c:v>32892.040063106557</c:v>
                </c:pt>
                <c:pt idx="12">
                  <c:v>34346.823705207149</c:v>
                </c:pt>
                <c:pt idx="13">
                  <c:v>35801.607347307749</c:v>
                </c:pt>
                <c:pt idx="14">
                  <c:v>37256.390989408348</c:v>
                </c:pt>
                <c:pt idx="15">
                  <c:v>38711.17463150894</c:v>
                </c:pt>
                <c:pt idx="16">
                  <c:v>40165.95827360954</c:v>
                </c:pt>
                <c:pt idx="17">
                  <c:v>41620.741915710139</c:v>
                </c:pt>
                <c:pt idx="18">
                  <c:v>43075.525557810732</c:v>
                </c:pt>
                <c:pt idx="19">
                  <c:v>44530.309199911324</c:v>
                </c:pt>
                <c:pt idx="20">
                  <c:v>45985.092842011923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901-4566-9FE7-1C005381CBA4}"/>
            </c:ext>
          </c:extLst>
        </c:ser>
        <c:ser>
          <c:idx val="8"/>
          <c:order val="8"/>
          <c:tx>
            <c:strRef>
              <c:f>Hoja1!$A$248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Hoja1!$B$248:$V$248</c:f>
              <c:numCache>
                <c:formatCode>#,##0.00\ "€"</c:formatCode>
                <c:ptCount val="21"/>
                <c:pt idx="0">
                  <c:v>14448.476900000001</c:v>
                </c:pt>
                <c:pt idx="1">
                  <c:v>16024.630727624972</c:v>
                </c:pt>
                <c:pt idx="2">
                  <c:v>17600.784555249942</c:v>
                </c:pt>
                <c:pt idx="3">
                  <c:v>19176.938382874916</c:v>
                </c:pt>
                <c:pt idx="4">
                  <c:v>20753.092210499886</c:v>
                </c:pt>
                <c:pt idx="5">
                  <c:v>22329.24603812486</c:v>
                </c:pt>
                <c:pt idx="6">
                  <c:v>23905.39986574983</c:v>
                </c:pt>
                <c:pt idx="7">
                  <c:v>25481.553693374801</c:v>
                </c:pt>
                <c:pt idx="8">
                  <c:v>27057.707520999771</c:v>
                </c:pt>
                <c:pt idx="9">
                  <c:v>28633.861348624741</c:v>
                </c:pt>
                <c:pt idx="10">
                  <c:v>30210.015176249715</c:v>
                </c:pt>
                <c:pt idx="11">
                  <c:v>31786.169003874686</c:v>
                </c:pt>
                <c:pt idx="12">
                  <c:v>33362.32283149966</c:v>
                </c:pt>
                <c:pt idx="13">
                  <c:v>34938.47665912463</c:v>
                </c:pt>
                <c:pt idx="14">
                  <c:v>36514.630486749593</c:v>
                </c:pt>
                <c:pt idx="15">
                  <c:v>38090.78431437457</c:v>
                </c:pt>
                <c:pt idx="16">
                  <c:v>39666.938141999541</c:v>
                </c:pt>
                <c:pt idx="17">
                  <c:v>41243.091969624511</c:v>
                </c:pt>
                <c:pt idx="18">
                  <c:v>42819.245797249489</c:v>
                </c:pt>
                <c:pt idx="19">
                  <c:v>44395.399624874452</c:v>
                </c:pt>
                <c:pt idx="20">
                  <c:v>45971.553452499429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901-4566-9FE7-1C005381CBA4}"/>
            </c:ext>
          </c:extLst>
        </c:ser>
        <c:ser>
          <c:idx val="9"/>
          <c:order val="9"/>
          <c:tx>
            <c:strRef>
              <c:f>Hoja1!$A$249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Hoja1!$B$249:$V$249</c:f>
              <c:numCache>
                <c:formatCode>#,##0.00\ "€"</c:formatCode>
                <c:ptCount val="21"/>
                <c:pt idx="0">
                  <c:v>9438</c:v>
                </c:pt>
                <c:pt idx="1">
                  <c:v>11038.695690697674</c:v>
                </c:pt>
                <c:pt idx="2">
                  <c:v>12639.39138139535</c:v>
                </c:pt>
                <c:pt idx="3">
                  <c:v>14240.087072093023</c:v>
                </c:pt>
                <c:pt idx="4">
                  <c:v>15840.782762790699</c:v>
                </c:pt>
                <c:pt idx="5">
                  <c:v>17441.478453488373</c:v>
                </c:pt>
                <c:pt idx="6">
                  <c:v>19042.174144186047</c:v>
                </c:pt>
                <c:pt idx="7">
                  <c:v>20642.869834883721</c:v>
                </c:pt>
                <c:pt idx="8">
                  <c:v>22243.565525581398</c:v>
                </c:pt>
                <c:pt idx="9">
                  <c:v>23844.261216279072</c:v>
                </c:pt>
                <c:pt idx="10">
                  <c:v>25444.956906976746</c:v>
                </c:pt>
                <c:pt idx="11">
                  <c:v>27045.65259767442</c:v>
                </c:pt>
                <c:pt idx="12">
                  <c:v>28646.348288372094</c:v>
                </c:pt>
                <c:pt idx="13">
                  <c:v>30247.043979069771</c:v>
                </c:pt>
                <c:pt idx="14">
                  <c:v>31847.739669767441</c:v>
                </c:pt>
                <c:pt idx="15">
                  <c:v>33448.435360465119</c:v>
                </c:pt>
                <c:pt idx="16">
                  <c:v>35049.131051162796</c:v>
                </c:pt>
                <c:pt idx="17">
                  <c:v>36649.826741860466</c:v>
                </c:pt>
                <c:pt idx="18">
                  <c:v>38250.522432558144</c:v>
                </c:pt>
                <c:pt idx="19">
                  <c:v>39851.218123255821</c:v>
                </c:pt>
                <c:pt idx="20">
                  <c:v>41451.913813953492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901-4566-9FE7-1C005381CBA4}"/>
            </c:ext>
          </c:extLst>
        </c:ser>
        <c:ser>
          <c:idx val="10"/>
          <c:order val="10"/>
          <c:tx>
            <c:strRef>
              <c:f>Hoja1!$A$250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Hoja1!$B$250:$V$250</c:f>
              <c:numCache>
                <c:formatCode>#,##0.00\ "€"</c:formatCode>
                <c:ptCount val="21"/>
                <c:pt idx="0">
                  <c:v>15578.75</c:v>
                </c:pt>
                <c:pt idx="1">
                  <c:v>17162.737670120263</c:v>
                </c:pt>
                <c:pt idx="2">
                  <c:v>18746.725340240526</c:v>
                </c:pt>
                <c:pt idx="3">
                  <c:v>20330.713010360785</c:v>
                </c:pt>
                <c:pt idx="4">
                  <c:v>21914.700680481052</c:v>
                </c:pt>
                <c:pt idx="5">
                  <c:v>23498.688350601311</c:v>
                </c:pt>
                <c:pt idx="6">
                  <c:v>25082.676020721574</c:v>
                </c:pt>
                <c:pt idx="7">
                  <c:v>26666.663690841837</c:v>
                </c:pt>
                <c:pt idx="8">
                  <c:v>28250.6513609621</c:v>
                </c:pt>
                <c:pt idx="9">
                  <c:v>29834.639031082363</c:v>
                </c:pt>
                <c:pt idx="10">
                  <c:v>31418.626701202622</c:v>
                </c:pt>
                <c:pt idx="11">
                  <c:v>33002.614371322881</c:v>
                </c:pt>
                <c:pt idx="12">
                  <c:v>34586.602041443148</c:v>
                </c:pt>
                <c:pt idx="13">
                  <c:v>36170.589711563414</c:v>
                </c:pt>
                <c:pt idx="14">
                  <c:v>37754.577381683674</c:v>
                </c:pt>
                <c:pt idx="15">
                  <c:v>39338.565051803933</c:v>
                </c:pt>
                <c:pt idx="16">
                  <c:v>40922.552721924199</c:v>
                </c:pt>
                <c:pt idx="17">
                  <c:v>42506.540392044466</c:v>
                </c:pt>
                <c:pt idx="18">
                  <c:v>44090.528062164725</c:v>
                </c:pt>
                <c:pt idx="19">
                  <c:v>45674.515732284985</c:v>
                </c:pt>
                <c:pt idx="20">
                  <c:v>47258.503402405244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901-4566-9FE7-1C005381CBA4}"/>
            </c:ext>
          </c:extLst>
        </c:ser>
        <c:ser>
          <c:idx val="11"/>
          <c:order val="11"/>
          <c:tx>
            <c:strRef>
              <c:f>Hoja1!$A$251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Hoja1!$B$251:$V$251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901-4566-9FE7-1C005381CBA4}"/>
            </c:ext>
          </c:extLst>
        </c:ser>
        <c:ser>
          <c:idx val="12"/>
          <c:order val="12"/>
          <c:tx>
            <c:strRef>
              <c:f>Hoja1!$A$252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Hoja1!$B$252:$V$252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901-4566-9FE7-1C005381CBA4}"/>
            </c:ext>
          </c:extLst>
        </c:ser>
        <c:ser>
          <c:idx val="13"/>
          <c:order val="13"/>
          <c:tx>
            <c:strRef>
              <c:f>Hoja1!$A$253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Hoja1!$B$253:$V$253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901-4566-9FE7-1C005381CBA4}"/>
            </c:ext>
          </c:extLst>
        </c:ser>
        <c:ser>
          <c:idx val="14"/>
          <c:order val="14"/>
          <c:tx>
            <c:strRef>
              <c:f>Hoja1!$A$254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Hoja1!$B$254:$V$254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901-4566-9FE7-1C005381CBA4}"/>
            </c:ext>
          </c:extLst>
        </c:ser>
        <c:ser>
          <c:idx val="15"/>
          <c:order val="15"/>
          <c:tx>
            <c:strRef>
              <c:f>Hoja1!$A$255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Hoja1!$B$255:$V$255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901-4566-9FE7-1C005381CBA4}"/>
            </c:ext>
          </c:extLst>
        </c:ser>
        <c:ser>
          <c:idx val="16"/>
          <c:order val="16"/>
          <c:tx>
            <c:strRef>
              <c:f>Hoja1!$A$256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Hoja1!$B$256:$V$256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901-4566-9FE7-1C005381CBA4}"/>
            </c:ext>
          </c:extLst>
        </c:ser>
        <c:ser>
          <c:idx val="17"/>
          <c:order val="17"/>
          <c:tx>
            <c:strRef>
              <c:f>Hoja1!$A$257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Hoja1!$B$257:$V$257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901-4566-9FE7-1C005381CBA4}"/>
            </c:ext>
          </c:extLst>
        </c:ser>
        <c:ser>
          <c:idx val="18"/>
          <c:order val="18"/>
          <c:tx>
            <c:strRef>
              <c:f>Hoja1!$A$258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Hoja1!$B$258:$V$258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6901-4566-9FE7-1C005381CBA4}"/>
            </c:ext>
          </c:extLst>
        </c:ser>
        <c:ser>
          <c:idx val="19"/>
          <c:order val="19"/>
          <c:tx>
            <c:strRef>
              <c:f>Hoja1!$A$259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Hoja1!$B$259:$V$259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6901-4566-9FE7-1C005381CBA4}"/>
            </c:ext>
          </c:extLst>
        </c:ser>
        <c:ser>
          <c:idx val="20"/>
          <c:order val="20"/>
          <c:tx>
            <c:strRef>
              <c:f>Hoja1!$A$260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Hoja1!$B$240:$V$240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Hoja1!$B$260:$V$260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901-4566-9FE7-1C005381C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7172560"/>
        <c:axId val="144717592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Hoja1!$A$240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Hoja1!$B$240:$V$240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Hoja1!$B$240:$V$240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6901-4566-9FE7-1C005381CBA4}"/>
                  </c:ext>
                </c:extLst>
              </c15:ser>
            </c15:filteredLineSeries>
          </c:ext>
        </c:extLst>
      </c:lineChart>
      <c:catAx>
        <c:axId val="144717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175920"/>
        <c:crosses val="autoZero"/>
        <c:auto val="1"/>
        <c:lblAlgn val="ctr"/>
        <c:lblOffset val="100"/>
        <c:noMultiLvlLbl val="0"/>
      </c:catAx>
      <c:valAx>
        <c:axId val="144717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17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Hoja1!$A$269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Hoja1!$B$269:$V$269</c:f>
              <c:numCache>
                <c:formatCode>#,##0.00\ "€"</c:formatCode>
                <c:ptCount val="21"/>
                <c:pt idx="0">
                  <c:v>12000</c:v>
                </c:pt>
                <c:pt idx="1">
                  <c:v>13990.087191431061</c:v>
                </c:pt>
                <c:pt idx="2">
                  <c:v>15980.174382862122</c:v>
                </c:pt>
                <c:pt idx="3">
                  <c:v>17970.261574293185</c:v>
                </c:pt>
                <c:pt idx="4">
                  <c:v>19960.348765724244</c:v>
                </c:pt>
                <c:pt idx="5">
                  <c:v>21950.435957155307</c:v>
                </c:pt>
                <c:pt idx="6">
                  <c:v>23940.52314858637</c:v>
                </c:pt>
                <c:pt idx="7">
                  <c:v>25930.610340017432</c:v>
                </c:pt>
                <c:pt idx="8">
                  <c:v>27920.697531448488</c:v>
                </c:pt>
                <c:pt idx="9">
                  <c:v>29910.784722879551</c:v>
                </c:pt>
                <c:pt idx="10">
                  <c:v>31900.87191431061</c:v>
                </c:pt>
                <c:pt idx="11">
                  <c:v>33890.959105741676</c:v>
                </c:pt>
                <c:pt idx="12">
                  <c:v>35881.046297172739</c:v>
                </c:pt>
                <c:pt idx="13">
                  <c:v>37871.133488603795</c:v>
                </c:pt>
                <c:pt idx="14">
                  <c:v>39861.220680034865</c:v>
                </c:pt>
                <c:pt idx="15">
                  <c:v>41851.30787146592</c:v>
                </c:pt>
                <c:pt idx="16">
                  <c:v>43841.395062896976</c:v>
                </c:pt>
                <c:pt idx="17">
                  <c:v>45831.482254328046</c:v>
                </c:pt>
                <c:pt idx="18">
                  <c:v>47821.569445759102</c:v>
                </c:pt>
                <c:pt idx="19">
                  <c:v>49811.656637190164</c:v>
                </c:pt>
                <c:pt idx="20">
                  <c:v>51801.74382862122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D0-4F25-85BB-C9A2981111DD}"/>
            </c:ext>
          </c:extLst>
        </c:ser>
        <c:ser>
          <c:idx val="2"/>
          <c:order val="2"/>
          <c:tx>
            <c:strRef>
              <c:f>Hoja1!$A$270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Hoja1!$B$270:$V$270</c:f>
              <c:numCache>
                <c:formatCode>#,##0.00\ "€"</c:formatCode>
                <c:ptCount val="21"/>
                <c:pt idx="0">
                  <c:v>12000</c:v>
                </c:pt>
                <c:pt idx="1">
                  <c:v>14125.932244583953</c:v>
                </c:pt>
                <c:pt idx="2">
                  <c:v>16251.864489167907</c:v>
                </c:pt>
                <c:pt idx="3">
                  <c:v>18377.796733751864</c:v>
                </c:pt>
                <c:pt idx="4">
                  <c:v>20503.728978335814</c:v>
                </c:pt>
                <c:pt idx="5">
                  <c:v>22629.661222919771</c:v>
                </c:pt>
                <c:pt idx="6">
                  <c:v>24755.593467503724</c:v>
                </c:pt>
                <c:pt idx="7">
                  <c:v>26881.525712087678</c:v>
                </c:pt>
                <c:pt idx="8">
                  <c:v>29007.457956671631</c:v>
                </c:pt>
                <c:pt idx="9">
                  <c:v>31133.390201255585</c:v>
                </c:pt>
                <c:pt idx="10">
                  <c:v>33259.322445839542</c:v>
                </c:pt>
                <c:pt idx="11">
                  <c:v>35385.254690423491</c:v>
                </c:pt>
                <c:pt idx="12">
                  <c:v>37511.186935007448</c:v>
                </c:pt>
                <c:pt idx="13">
                  <c:v>39637.119179591406</c:v>
                </c:pt>
                <c:pt idx="14">
                  <c:v>41763.051424175355</c:v>
                </c:pt>
                <c:pt idx="15">
                  <c:v>43888.983668759305</c:v>
                </c:pt>
                <c:pt idx="16">
                  <c:v>46014.915913343262</c:v>
                </c:pt>
                <c:pt idx="17">
                  <c:v>48140.848157927219</c:v>
                </c:pt>
                <c:pt idx="18">
                  <c:v>50266.780402511169</c:v>
                </c:pt>
                <c:pt idx="19">
                  <c:v>52392.712647095126</c:v>
                </c:pt>
                <c:pt idx="20">
                  <c:v>54518.644891679076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D0-4F25-85BB-C9A2981111DD}"/>
            </c:ext>
          </c:extLst>
        </c:ser>
        <c:ser>
          <c:idx val="3"/>
          <c:order val="3"/>
          <c:tx>
            <c:strRef>
              <c:f>Hoja1!$A$271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Hoja1!$B$271:$V$271</c:f>
              <c:numCache>
                <c:formatCode>#,##0.00\ "€"</c:formatCode>
                <c:ptCount val="21"/>
                <c:pt idx="0">
                  <c:v>12624.66</c:v>
                </c:pt>
                <c:pt idx="1">
                  <c:v>14988.659627055582</c:v>
                </c:pt>
                <c:pt idx="2">
                  <c:v>17352.659254111168</c:v>
                </c:pt>
                <c:pt idx="3">
                  <c:v>19716.65888116675</c:v>
                </c:pt>
                <c:pt idx="4">
                  <c:v>22080.658508222332</c:v>
                </c:pt>
                <c:pt idx="5">
                  <c:v>24444.658135277914</c:v>
                </c:pt>
                <c:pt idx="6">
                  <c:v>26808.657762333496</c:v>
                </c:pt>
                <c:pt idx="7">
                  <c:v>29172.657389389078</c:v>
                </c:pt>
                <c:pt idx="8">
                  <c:v>31536.657016444664</c:v>
                </c:pt>
                <c:pt idx="9">
                  <c:v>33900.656643500246</c:v>
                </c:pt>
                <c:pt idx="10">
                  <c:v>36264.656270555832</c:v>
                </c:pt>
                <c:pt idx="11">
                  <c:v>38628.65589761141</c:v>
                </c:pt>
                <c:pt idx="12">
                  <c:v>40992.655524666996</c:v>
                </c:pt>
                <c:pt idx="13">
                  <c:v>43356.655151722574</c:v>
                </c:pt>
                <c:pt idx="14">
                  <c:v>45720.65477877816</c:v>
                </c:pt>
                <c:pt idx="15">
                  <c:v>48084.654405833746</c:v>
                </c:pt>
                <c:pt idx="16">
                  <c:v>50448.654032889332</c:v>
                </c:pt>
                <c:pt idx="17">
                  <c:v>52812.653659944903</c:v>
                </c:pt>
                <c:pt idx="18">
                  <c:v>55176.653287000488</c:v>
                </c:pt>
                <c:pt idx="19">
                  <c:v>57540.652914056074</c:v>
                </c:pt>
                <c:pt idx="20">
                  <c:v>59904.65254111166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D0-4F25-85BB-C9A2981111DD}"/>
            </c:ext>
          </c:extLst>
        </c:ser>
        <c:ser>
          <c:idx val="4"/>
          <c:order val="4"/>
          <c:tx>
            <c:strRef>
              <c:f>Hoja1!$A$272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Hoja1!$B$272:$V$272</c:f>
              <c:numCache>
                <c:formatCode>#,##0.00\ "€"</c:formatCode>
                <c:ptCount val="21"/>
                <c:pt idx="0">
                  <c:v>12656.6</c:v>
                </c:pt>
                <c:pt idx="1">
                  <c:v>14738.392303133338</c:v>
                </c:pt>
                <c:pt idx="2">
                  <c:v>16820.184606266674</c:v>
                </c:pt>
                <c:pt idx="3">
                  <c:v>18901.976909400011</c:v>
                </c:pt>
                <c:pt idx="4">
                  <c:v>20983.769212533349</c:v>
                </c:pt>
                <c:pt idx="5">
                  <c:v>23065.561515666686</c:v>
                </c:pt>
                <c:pt idx="6">
                  <c:v>25147.353818800024</c:v>
                </c:pt>
                <c:pt idx="7">
                  <c:v>27229.146121933358</c:v>
                </c:pt>
                <c:pt idx="8">
                  <c:v>29310.938425066699</c:v>
                </c:pt>
                <c:pt idx="9">
                  <c:v>31392.730728200033</c:v>
                </c:pt>
                <c:pt idx="10">
                  <c:v>33474.523031333374</c:v>
                </c:pt>
                <c:pt idx="11">
                  <c:v>35556.315334466708</c:v>
                </c:pt>
                <c:pt idx="12">
                  <c:v>37638.107637600049</c:v>
                </c:pt>
                <c:pt idx="13">
                  <c:v>39719.899940733383</c:v>
                </c:pt>
                <c:pt idx="14">
                  <c:v>41801.692243866717</c:v>
                </c:pt>
                <c:pt idx="15">
                  <c:v>43883.484547000058</c:v>
                </c:pt>
                <c:pt idx="16">
                  <c:v>45965.276850133392</c:v>
                </c:pt>
                <c:pt idx="17">
                  <c:v>48047.069153266726</c:v>
                </c:pt>
                <c:pt idx="18">
                  <c:v>50128.861456400067</c:v>
                </c:pt>
                <c:pt idx="19">
                  <c:v>52210.653759533401</c:v>
                </c:pt>
                <c:pt idx="20">
                  <c:v>54292.446062666742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D0-4F25-85BB-C9A2981111DD}"/>
            </c:ext>
          </c:extLst>
        </c:ser>
        <c:ser>
          <c:idx val="5"/>
          <c:order val="5"/>
          <c:tx>
            <c:strRef>
              <c:f>Hoja1!$A$273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Hoja1!$B$273:$V$273</c:f>
              <c:numCache>
                <c:formatCode>#,##0.00\ "€"</c:formatCode>
                <c:ptCount val="21"/>
                <c:pt idx="0">
                  <c:v>16998.88</c:v>
                </c:pt>
                <c:pt idx="1">
                  <c:v>19080.672303133339</c:v>
                </c:pt>
                <c:pt idx="2">
                  <c:v>21162.464606266676</c:v>
                </c:pt>
                <c:pt idx="3">
                  <c:v>23244.256909400014</c:v>
                </c:pt>
                <c:pt idx="4">
                  <c:v>25326.049212533348</c:v>
                </c:pt>
                <c:pt idx="5">
                  <c:v>27407.841515666689</c:v>
                </c:pt>
                <c:pt idx="6">
                  <c:v>29489.633818800023</c:v>
                </c:pt>
                <c:pt idx="7">
                  <c:v>31571.42612193336</c:v>
                </c:pt>
                <c:pt idx="8">
                  <c:v>33653.218425066698</c:v>
                </c:pt>
                <c:pt idx="9">
                  <c:v>35735.010728200039</c:v>
                </c:pt>
                <c:pt idx="10">
                  <c:v>37816.803031333373</c:v>
                </c:pt>
                <c:pt idx="11">
                  <c:v>39898.595334466707</c:v>
                </c:pt>
                <c:pt idx="12">
                  <c:v>41980.387637600048</c:v>
                </c:pt>
                <c:pt idx="13">
                  <c:v>44062.179940733389</c:v>
                </c:pt>
                <c:pt idx="14">
                  <c:v>46143.972243866723</c:v>
                </c:pt>
                <c:pt idx="15">
                  <c:v>48225.764547000057</c:v>
                </c:pt>
                <c:pt idx="16">
                  <c:v>50307.556850133391</c:v>
                </c:pt>
                <c:pt idx="17">
                  <c:v>52389.349153266725</c:v>
                </c:pt>
                <c:pt idx="18">
                  <c:v>54471.141456400073</c:v>
                </c:pt>
                <c:pt idx="19">
                  <c:v>56552.933759533407</c:v>
                </c:pt>
                <c:pt idx="20">
                  <c:v>58634.726062666741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D0-4F25-85BB-C9A2981111DD}"/>
            </c:ext>
          </c:extLst>
        </c:ser>
        <c:ser>
          <c:idx val="6"/>
          <c:order val="6"/>
          <c:tx>
            <c:strRef>
              <c:f>Hoja1!$A$274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Hoja1!$B$274:$V$274</c:f>
              <c:numCache>
                <c:formatCode>#,##0.00\ "€"</c:formatCode>
                <c:ptCount val="21"/>
                <c:pt idx="0">
                  <c:v>16558.25</c:v>
                </c:pt>
                <c:pt idx="1">
                  <c:v>18640.075392502429</c:v>
                </c:pt>
                <c:pt idx="2">
                  <c:v>20721.900785004858</c:v>
                </c:pt>
                <c:pt idx="3">
                  <c:v>22803.726177507284</c:v>
                </c:pt>
                <c:pt idx="4">
                  <c:v>24885.551570009713</c:v>
                </c:pt>
                <c:pt idx="5">
                  <c:v>26967.376962512142</c:v>
                </c:pt>
                <c:pt idx="6">
                  <c:v>29049.202355014568</c:v>
                </c:pt>
                <c:pt idx="7">
                  <c:v>31131.027747517001</c:v>
                </c:pt>
                <c:pt idx="8">
                  <c:v>33212.853140019426</c:v>
                </c:pt>
                <c:pt idx="9">
                  <c:v>35294.678532521852</c:v>
                </c:pt>
                <c:pt idx="10">
                  <c:v>37376.503925024284</c:v>
                </c:pt>
                <c:pt idx="11">
                  <c:v>39458.32931752671</c:v>
                </c:pt>
                <c:pt idx="12">
                  <c:v>41540.154710029135</c:v>
                </c:pt>
                <c:pt idx="13">
                  <c:v>43621.980102531568</c:v>
                </c:pt>
                <c:pt idx="14">
                  <c:v>45703.805495034001</c:v>
                </c:pt>
                <c:pt idx="15">
                  <c:v>47785.630887536427</c:v>
                </c:pt>
                <c:pt idx="16">
                  <c:v>49867.456280038852</c:v>
                </c:pt>
                <c:pt idx="17">
                  <c:v>51949.281672541285</c:v>
                </c:pt>
                <c:pt idx="18">
                  <c:v>54031.10706504371</c:v>
                </c:pt>
                <c:pt idx="19">
                  <c:v>56112.932457546136</c:v>
                </c:pt>
                <c:pt idx="20">
                  <c:v>58194.757850048562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4D0-4F25-85BB-C9A2981111DD}"/>
            </c:ext>
          </c:extLst>
        </c:ser>
        <c:ser>
          <c:idx val="7"/>
          <c:order val="7"/>
          <c:tx>
            <c:strRef>
              <c:f>Hoja1!$A$275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Hoja1!$B$275:$V$275</c:f>
              <c:numCache>
                <c:formatCode>#,##0.00\ "€"</c:formatCode>
                <c:ptCount val="21"/>
                <c:pt idx="0">
                  <c:v>16889.419999999998</c:v>
                </c:pt>
                <c:pt idx="1">
                  <c:v>18971.212303133336</c:v>
                </c:pt>
                <c:pt idx="2">
                  <c:v>21053.004606266673</c:v>
                </c:pt>
                <c:pt idx="3">
                  <c:v>23134.796909400011</c:v>
                </c:pt>
                <c:pt idx="4">
                  <c:v>25216.589212533348</c:v>
                </c:pt>
                <c:pt idx="5">
                  <c:v>27298.381515666682</c:v>
                </c:pt>
                <c:pt idx="6">
                  <c:v>29380.173818800024</c:v>
                </c:pt>
                <c:pt idx="7">
                  <c:v>31461.966121933357</c:v>
                </c:pt>
                <c:pt idx="8">
                  <c:v>33543.758425066699</c:v>
                </c:pt>
                <c:pt idx="9">
                  <c:v>35625.550728200033</c:v>
                </c:pt>
                <c:pt idx="10">
                  <c:v>37707.343031333367</c:v>
                </c:pt>
                <c:pt idx="11">
                  <c:v>39789.1353344667</c:v>
                </c:pt>
                <c:pt idx="12">
                  <c:v>41870.927637600049</c:v>
                </c:pt>
                <c:pt idx="13">
                  <c:v>43952.719940733383</c:v>
                </c:pt>
                <c:pt idx="14">
                  <c:v>46034.512243866717</c:v>
                </c:pt>
                <c:pt idx="15">
                  <c:v>48116.304547000051</c:v>
                </c:pt>
                <c:pt idx="16">
                  <c:v>50198.096850133392</c:v>
                </c:pt>
                <c:pt idx="17">
                  <c:v>52279.889153266726</c:v>
                </c:pt>
                <c:pt idx="18">
                  <c:v>54361.681456400067</c:v>
                </c:pt>
                <c:pt idx="19">
                  <c:v>56443.473759533401</c:v>
                </c:pt>
                <c:pt idx="20">
                  <c:v>58525.266062666742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4D0-4F25-85BB-C9A2981111DD}"/>
            </c:ext>
          </c:extLst>
        </c:ser>
        <c:ser>
          <c:idx val="8"/>
          <c:order val="8"/>
          <c:tx>
            <c:strRef>
              <c:f>Hoja1!$A$276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Hoja1!$B$276:$V$276</c:f>
              <c:numCache>
                <c:formatCode>#,##0.00\ "€"</c:formatCode>
                <c:ptCount val="21"/>
                <c:pt idx="0">
                  <c:v>14448.476900000001</c:v>
                </c:pt>
                <c:pt idx="1">
                  <c:v>16703.94968093255</c:v>
                </c:pt>
                <c:pt idx="2">
                  <c:v>18959.422461865099</c:v>
                </c:pt>
                <c:pt idx="3">
                  <c:v>21214.895242797647</c:v>
                </c:pt>
                <c:pt idx="4">
                  <c:v>23470.368023730196</c:v>
                </c:pt>
                <c:pt idx="5">
                  <c:v>25725.840804662745</c:v>
                </c:pt>
                <c:pt idx="6">
                  <c:v>27981.313585595297</c:v>
                </c:pt>
                <c:pt idx="7">
                  <c:v>30236.786366527842</c:v>
                </c:pt>
                <c:pt idx="8">
                  <c:v>32492.259147460394</c:v>
                </c:pt>
                <c:pt idx="9">
                  <c:v>34747.731928392939</c:v>
                </c:pt>
                <c:pt idx="10">
                  <c:v>37003.204709325495</c:v>
                </c:pt>
                <c:pt idx="11">
                  <c:v>39258.677490258036</c:v>
                </c:pt>
                <c:pt idx="12">
                  <c:v>41514.150271190592</c:v>
                </c:pt>
                <c:pt idx="13">
                  <c:v>43769.623052123134</c:v>
                </c:pt>
                <c:pt idx="14">
                  <c:v>46025.09583305569</c:v>
                </c:pt>
                <c:pt idx="15">
                  <c:v>48280.568613988238</c:v>
                </c:pt>
                <c:pt idx="16">
                  <c:v>50536.041394920787</c:v>
                </c:pt>
                <c:pt idx="17">
                  <c:v>52791.514175853335</c:v>
                </c:pt>
                <c:pt idx="18">
                  <c:v>55046.986956785884</c:v>
                </c:pt>
                <c:pt idx="19">
                  <c:v>57302.459737718433</c:v>
                </c:pt>
                <c:pt idx="20">
                  <c:v>59557.932518650981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4D0-4F25-85BB-C9A2981111DD}"/>
            </c:ext>
          </c:extLst>
        </c:ser>
        <c:ser>
          <c:idx val="9"/>
          <c:order val="9"/>
          <c:tx>
            <c:strRef>
              <c:f>Hoja1!$A$277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Hoja1!$B$277:$V$277</c:f>
              <c:numCache>
                <c:formatCode>#,##0.00\ "€"</c:formatCode>
                <c:ptCount val="21"/>
                <c:pt idx="0">
                  <c:v>9438</c:v>
                </c:pt>
                <c:pt idx="1">
                  <c:v>11728.592134883722</c:v>
                </c:pt>
                <c:pt idx="2">
                  <c:v>14019.184269767442</c:v>
                </c:pt>
                <c:pt idx="3">
                  <c:v>16309.776404651162</c:v>
                </c:pt>
                <c:pt idx="4">
                  <c:v>18600.368539534884</c:v>
                </c:pt>
                <c:pt idx="5">
                  <c:v>20890.960674418602</c:v>
                </c:pt>
                <c:pt idx="6">
                  <c:v>23181.552809302324</c:v>
                </c:pt>
                <c:pt idx="7">
                  <c:v>25472.144944186046</c:v>
                </c:pt>
                <c:pt idx="8">
                  <c:v>27762.737079069768</c:v>
                </c:pt>
                <c:pt idx="9">
                  <c:v>30053.32921395349</c:v>
                </c:pt>
                <c:pt idx="10">
                  <c:v>32343.921348837208</c:v>
                </c:pt>
                <c:pt idx="11">
                  <c:v>34634.513483720933</c:v>
                </c:pt>
                <c:pt idx="12">
                  <c:v>36925.105618604648</c:v>
                </c:pt>
                <c:pt idx="13">
                  <c:v>39215.697753488377</c:v>
                </c:pt>
                <c:pt idx="14">
                  <c:v>41506.289888372092</c:v>
                </c:pt>
                <c:pt idx="15">
                  <c:v>43796.882023255814</c:v>
                </c:pt>
                <c:pt idx="16">
                  <c:v>46087.474158139536</c:v>
                </c:pt>
                <c:pt idx="17">
                  <c:v>48378.06629302325</c:v>
                </c:pt>
                <c:pt idx="18">
                  <c:v>50668.658427906979</c:v>
                </c:pt>
                <c:pt idx="19">
                  <c:v>52959.250562790701</c:v>
                </c:pt>
                <c:pt idx="20">
                  <c:v>55249.842697674416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4D0-4F25-85BB-C9A2981111DD}"/>
            </c:ext>
          </c:extLst>
        </c:ser>
        <c:ser>
          <c:idx val="10"/>
          <c:order val="10"/>
          <c:tx>
            <c:strRef>
              <c:f>Hoja1!$A$278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Hoja1!$B$278:$V$278</c:f>
              <c:numCache>
                <c:formatCode>#,##0.00\ "€"</c:formatCode>
                <c:ptCount val="21"/>
                <c:pt idx="0">
                  <c:v>15578.75</c:v>
                </c:pt>
                <c:pt idx="1">
                  <c:v>17845.432992910948</c:v>
                </c:pt>
                <c:pt idx="2">
                  <c:v>20112.115985821896</c:v>
                </c:pt>
                <c:pt idx="3">
                  <c:v>22378.798978732844</c:v>
                </c:pt>
                <c:pt idx="4">
                  <c:v>24645.481971643792</c:v>
                </c:pt>
                <c:pt idx="5">
                  <c:v>26912.164964554744</c:v>
                </c:pt>
                <c:pt idx="6">
                  <c:v>29178.847957465689</c:v>
                </c:pt>
                <c:pt idx="7">
                  <c:v>31445.53095037664</c:v>
                </c:pt>
                <c:pt idx="8">
                  <c:v>33712.213943287585</c:v>
                </c:pt>
                <c:pt idx="9">
                  <c:v>35978.896936198536</c:v>
                </c:pt>
                <c:pt idx="10">
                  <c:v>38245.579929109488</c:v>
                </c:pt>
                <c:pt idx="11">
                  <c:v>40512.262922020433</c:v>
                </c:pt>
                <c:pt idx="12">
                  <c:v>42778.945914931377</c:v>
                </c:pt>
                <c:pt idx="13">
                  <c:v>45045.628907842329</c:v>
                </c:pt>
                <c:pt idx="14">
                  <c:v>47312.31190075328</c:v>
                </c:pt>
                <c:pt idx="15">
                  <c:v>49578.994893664225</c:v>
                </c:pt>
                <c:pt idx="16">
                  <c:v>51845.677886575177</c:v>
                </c:pt>
                <c:pt idx="17">
                  <c:v>54112.360879486128</c:v>
                </c:pt>
                <c:pt idx="18">
                  <c:v>56379.043872397066</c:v>
                </c:pt>
                <c:pt idx="19">
                  <c:v>58645.726865308017</c:v>
                </c:pt>
                <c:pt idx="20">
                  <c:v>60912.409858218969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4D0-4F25-85BB-C9A2981111DD}"/>
            </c:ext>
          </c:extLst>
        </c:ser>
        <c:ser>
          <c:idx val="11"/>
          <c:order val="11"/>
          <c:tx>
            <c:strRef>
              <c:f>Hoja1!$A$279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Hoja1!$B$279:$V$279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11509.169427216495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36770.457708865979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45190.887136082471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56418.126372371131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4D0-4F25-85BB-C9A2981111DD}"/>
            </c:ext>
          </c:extLst>
        </c:ser>
        <c:ser>
          <c:idx val="12"/>
          <c:order val="12"/>
          <c:tx>
            <c:strRef>
              <c:f>Hoja1!$A$280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Hoja1!$B$280:$V$280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23292.479681290319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43785.209362580637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4D0-4F25-85BB-C9A2981111DD}"/>
            </c:ext>
          </c:extLst>
        </c:ser>
        <c:ser>
          <c:idx val="13"/>
          <c:order val="13"/>
          <c:tx>
            <c:strRef>
              <c:f>Hoja1!$A$281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Hoja1!$B$281:$V$281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34544.312415950917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56815.114173006128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04D0-4F25-85BB-C9A2981111DD}"/>
            </c:ext>
          </c:extLst>
        </c:ser>
        <c:ser>
          <c:idx val="14"/>
          <c:order val="14"/>
          <c:tx>
            <c:strRef>
              <c:f>Hoja1!$A$282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Hoja1!$B$282:$V$282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5828.148845531914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14517.315382127657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26102.870764255313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40584.814991914885</c:v>
                </c:pt>
                <c:pt idx="14">
                  <c:v>43481.20383744681</c:v>
                </c:pt>
                <c:pt idx="15">
                  <c:v>46377.59268297872</c:v>
                </c:pt>
                <c:pt idx="16">
                  <c:v>49273.981528510631</c:v>
                </c:pt>
                <c:pt idx="17">
                  <c:v>52170.370374042548</c:v>
                </c:pt>
                <c:pt idx="18">
                  <c:v>55066.759219574458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04D0-4F25-85BB-C9A2981111DD}"/>
            </c:ext>
          </c:extLst>
        </c:ser>
        <c:ser>
          <c:idx val="15"/>
          <c:order val="15"/>
          <c:tx>
            <c:strRef>
              <c:f>Hoja1!$A$283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Hoja1!$B$283:$V$283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8774.781415071282</c:v>
                </c:pt>
                <c:pt idx="3">
                  <c:v>11547.292122606925</c:v>
                </c:pt>
                <c:pt idx="4">
                  <c:v>14319.802830142564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22637.334952749487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42044.909905498978</c:v>
                </c:pt>
                <c:pt idx="15">
                  <c:v>44817.420613034621</c:v>
                </c:pt>
                <c:pt idx="16">
                  <c:v>47589.931320570257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55907.463443177185</c:v>
                </c:pt>
                <c:pt idx="20">
                  <c:v>58679.974150712827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04D0-4F25-85BB-C9A2981111DD}"/>
            </c:ext>
          </c:extLst>
        </c:ser>
        <c:ser>
          <c:idx val="16"/>
          <c:order val="16"/>
          <c:tx>
            <c:strRef>
              <c:f>Hoja1!$A$284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Hoja1!$B$284:$V$284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23289.932248571426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42737.114497142851</c:v>
                </c:pt>
                <c:pt idx="15">
                  <c:v>45515.283389795914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56627.958960408156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04D0-4F25-85BB-C9A2981111DD}"/>
            </c:ext>
          </c:extLst>
        </c:ser>
        <c:ser>
          <c:idx val="17"/>
          <c:order val="17"/>
          <c:tx>
            <c:strRef>
              <c:f>Hoja1!$A$285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Hoja1!$B$285:$V$285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24542.427649146757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33834.596641638222</c:v>
                </c:pt>
                <c:pt idx="11">
                  <c:v>36931.986305802042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46224.15529829351</c:v>
                </c:pt>
                <c:pt idx="15">
                  <c:v>49321.54496245733</c:v>
                </c:pt>
                <c:pt idx="16">
                  <c:v>52418.934626621151</c:v>
                </c:pt>
                <c:pt idx="17">
                  <c:v>55516.324290784964</c:v>
                </c:pt>
                <c:pt idx="18">
                  <c:v>58613.713954948791</c:v>
                </c:pt>
                <c:pt idx="19">
                  <c:v>61711.103619112619</c:v>
                </c:pt>
                <c:pt idx="20">
                  <c:v>64808.493283276439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04D0-4F25-85BB-C9A2981111DD}"/>
            </c:ext>
          </c:extLst>
        </c:ser>
        <c:ser>
          <c:idx val="18"/>
          <c:order val="18"/>
          <c:tx>
            <c:strRef>
              <c:f>Hoja1!$A$286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Hoja1!$B$286:$V$286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18391.540662883086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30752.973193189555</c:v>
                </c:pt>
                <c:pt idx="10">
                  <c:v>33843.331325766172</c:v>
                </c:pt>
                <c:pt idx="11">
                  <c:v>36933.689458342793</c:v>
                </c:pt>
                <c:pt idx="12">
                  <c:v>40024.047590919407</c:v>
                </c:pt>
                <c:pt idx="13">
                  <c:v>43114.405723496027</c:v>
                </c:pt>
                <c:pt idx="14">
                  <c:v>46204.763856072641</c:v>
                </c:pt>
                <c:pt idx="15">
                  <c:v>49295.121988649262</c:v>
                </c:pt>
                <c:pt idx="16">
                  <c:v>52385.480121225875</c:v>
                </c:pt>
                <c:pt idx="17">
                  <c:v>55475.838253802496</c:v>
                </c:pt>
                <c:pt idx="18">
                  <c:v>58566.19638637911</c:v>
                </c:pt>
                <c:pt idx="19">
                  <c:v>61656.554518955723</c:v>
                </c:pt>
                <c:pt idx="20">
                  <c:v>64746.912651532344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04D0-4F25-85BB-C9A2981111DD}"/>
            </c:ext>
          </c:extLst>
        </c:ser>
        <c:ser>
          <c:idx val="19"/>
          <c:order val="19"/>
          <c:tx>
            <c:strRef>
              <c:f>Hoja1!$A$287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Hoja1!$B$287:$V$287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14778.845382127656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23468.011918723405</c:v>
                </c:pt>
                <c:pt idx="8">
                  <c:v>26364.400764255315</c:v>
                </c:pt>
                <c:pt idx="9">
                  <c:v>29260.789609787229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40846.344991914884</c:v>
                </c:pt>
                <c:pt idx="14">
                  <c:v>43742.733837446809</c:v>
                </c:pt>
                <c:pt idx="15">
                  <c:v>46639.122682978719</c:v>
                </c:pt>
                <c:pt idx="16">
                  <c:v>49535.511528510629</c:v>
                </c:pt>
                <c:pt idx="17">
                  <c:v>52431.900374042547</c:v>
                </c:pt>
                <c:pt idx="18">
                  <c:v>55328.289219574457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04D0-4F25-85BB-C9A2981111DD}"/>
            </c:ext>
          </c:extLst>
        </c:ser>
        <c:ser>
          <c:idx val="20"/>
          <c:order val="20"/>
          <c:tx>
            <c:strRef>
              <c:f>Hoja1!$A$288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Hoja1!$B$268:$V$268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Hoja1!$B$288:$V$288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6169.8788455319136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14859.045382127657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23548.211918723406</c:v>
                </c:pt>
                <c:pt idx="8">
                  <c:v>26444.600764255316</c:v>
                </c:pt>
                <c:pt idx="9">
                  <c:v>29340.989609787226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40926.544991914881</c:v>
                </c:pt>
                <c:pt idx="14">
                  <c:v>43822.933837446806</c:v>
                </c:pt>
                <c:pt idx="15">
                  <c:v>46719.322682978716</c:v>
                </c:pt>
                <c:pt idx="16">
                  <c:v>49615.711528510627</c:v>
                </c:pt>
                <c:pt idx="17">
                  <c:v>52512.100374042544</c:v>
                </c:pt>
                <c:pt idx="18">
                  <c:v>55408.489219574454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04D0-4F25-85BB-C9A298111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4514720"/>
        <c:axId val="12145276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Hoja1!$A$268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Hoja1!$B$268:$V$268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Hoja1!$B$268:$V$268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04D0-4F25-85BB-C9A2981111DD}"/>
                  </c:ext>
                </c:extLst>
              </c15:ser>
            </c15:filteredLineSeries>
          </c:ext>
        </c:extLst>
      </c:lineChart>
      <c:catAx>
        <c:axId val="12145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527680"/>
        <c:crosses val="autoZero"/>
        <c:auto val="1"/>
        <c:lblAlgn val="ctr"/>
        <c:lblOffset val="100"/>
        <c:noMultiLvlLbl val="0"/>
      </c:catAx>
      <c:valAx>
        <c:axId val="121452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51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Hoja1!$A$296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Hoja1!$B$296:$V$296</c:f>
              <c:numCache>
                <c:formatCode>#,##0.00\ "€"</c:formatCode>
                <c:ptCount val="21"/>
                <c:pt idx="0">
                  <c:v>12000</c:v>
                </c:pt>
                <c:pt idx="1">
                  <c:v>13990.087191431061</c:v>
                </c:pt>
                <c:pt idx="2">
                  <c:v>15980.174382862122</c:v>
                </c:pt>
                <c:pt idx="3">
                  <c:v>17970.261574293185</c:v>
                </c:pt>
                <c:pt idx="4">
                  <c:v>19960.348765724244</c:v>
                </c:pt>
                <c:pt idx="5">
                  <c:v>21950.435957155307</c:v>
                </c:pt>
                <c:pt idx="6">
                  <c:v>23940.52314858637</c:v>
                </c:pt>
                <c:pt idx="7">
                  <c:v>25930.610340017432</c:v>
                </c:pt>
                <c:pt idx="8">
                  <c:v>27920.697531448488</c:v>
                </c:pt>
                <c:pt idx="9">
                  <c:v>29910.784722879551</c:v>
                </c:pt>
                <c:pt idx="10">
                  <c:v>31900.87191431061</c:v>
                </c:pt>
                <c:pt idx="11">
                  <c:v>33890.959105741676</c:v>
                </c:pt>
                <c:pt idx="12">
                  <c:v>35881.046297172739</c:v>
                </c:pt>
                <c:pt idx="13">
                  <c:v>37871.133488603795</c:v>
                </c:pt>
                <c:pt idx="14">
                  <c:v>39861.220680034865</c:v>
                </c:pt>
                <c:pt idx="15">
                  <c:v>41851.30787146592</c:v>
                </c:pt>
                <c:pt idx="16">
                  <c:v>43841.395062896976</c:v>
                </c:pt>
                <c:pt idx="17">
                  <c:v>45831.482254328046</c:v>
                </c:pt>
                <c:pt idx="18">
                  <c:v>47821.569445759102</c:v>
                </c:pt>
                <c:pt idx="19">
                  <c:v>49811.656637190164</c:v>
                </c:pt>
                <c:pt idx="20">
                  <c:v>51801.74382862122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64-4567-9438-00F444282A7D}"/>
            </c:ext>
          </c:extLst>
        </c:ser>
        <c:ser>
          <c:idx val="2"/>
          <c:order val="2"/>
          <c:tx>
            <c:strRef>
              <c:f>Hoja1!$A$297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Hoja1!$B$297:$V$297</c:f>
              <c:numCache>
                <c:formatCode>#,##0.00\ "€"</c:formatCode>
                <c:ptCount val="21"/>
                <c:pt idx="0">
                  <c:v>12000</c:v>
                </c:pt>
                <c:pt idx="1">
                  <c:v>14125.932244583953</c:v>
                </c:pt>
                <c:pt idx="2">
                  <c:v>16251.864489167907</c:v>
                </c:pt>
                <c:pt idx="3">
                  <c:v>18377.796733751864</c:v>
                </c:pt>
                <c:pt idx="4">
                  <c:v>20503.728978335814</c:v>
                </c:pt>
                <c:pt idx="5">
                  <c:v>22629.661222919771</c:v>
                </c:pt>
                <c:pt idx="6">
                  <c:v>24755.593467503724</c:v>
                </c:pt>
                <c:pt idx="7">
                  <c:v>26881.525712087678</c:v>
                </c:pt>
                <c:pt idx="8">
                  <c:v>29007.457956671631</c:v>
                </c:pt>
                <c:pt idx="9">
                  <c:v>31133.390201255585</c:v>
                </c:pt>
                <c:pt idx="10">
                  <c:v>33259.322445839542</c:v>
                </c:pt>
                <c:pt idx="11">
                  <c:v>35385.254690423491</c:v>
                </c:pt>
                <c:pt idx="12">
                  <c:v>37511.186935007448</c:v>
                </c:pt>
                <c:pt idx="13">
                  <c:v>39637.119179591406</c:v>
                </c:pt>
                <c:pt idx="14">
                  <c:v>41763.051424175355</c:v>
                </c:pt>
                <c:pt idx="15">
                  <c:v>43888.983668759305</c:v>
                </c:pt>
                <c:pt idx="16">
                  <c:v>46014.915913343262</c:v>
                </c:pt>
                <c:pt idx="17">
                  <c:v>48140.848157927219</c:v>
                </c:pt>
                <c:pt idx="18">
                  <c:v>50266.780402511169</c:v>
                </c:pt>
                <c:pt idx="19">
                  <c:v>52392.712647095126</c:v>
                </c:pt>
                <c:pt idx="20">
                  <c:v>54518.644891679076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64-4567-9438-00F444282A7D}"/>
            </c:ext>
          </c:extLst>
        </c:ser>
        <c:ser>
          <c:idx val="3"/>
          <c:order val="3"/>
          <c:tx>
            <c:strRef>
              <c:f>Hoja1!$A$298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Hoja1!$B$298:$V$298</c:f>
              <c:numCache>
                <c:formatCode>#,##0.00\ "€"</c:formatCode>
                <c:ptCount val="21"/>
                <c:pt idx="0">
                  <c:v>12624.66</c:v>
                </c:pt>
                <c:pt idx="1">
                  <c:v>14988.659627055582</c:v>
                </c:pt>
                <c:pt idx="2">
                  <c:v>17352.659254111168</c:v>
                </c:pt>
                <c:pt idx="3">
                  <c:v>19716.65888116675</c:v>
                </c:pt>
                <c:pt idx="4">
                  <c:v>22080.658508222332</c:v>
                </c:pt>
                <c:pt idx="5">
                  <c:v>24444.658135277914</c:v>
                </c:pt>
                <c:pt idx="6">
                  <c:v>26808.657762333496</c:v>
                </c:pt>
                <c:pt idx="7">
                  <c:v>29172.657389389078</c:v>
                </c:pt>
                <c:pt idx="8">
                  <c:v>31536.657016444664</c:v>
                </c:pt>
                <c:pt idx="9">
                  <c:v>33900.656643500246</c:v>
                </c:pt>
                <c:pt idx="10">
                  <c:v>36264.656270555832</c:v>
                </c:pt>
                <c:pt idx="11">
                  <c:v>38628.65589761141</c:v>
                </c:pt>
                <c:pt idx="12">
                  <c:v>40992.655524666996</c:v>
                </c:pt>
                <c:pt idx="13">
                  <c:v>43356.655151722574</c:v>
                </c:pt>
                <c:pt idx="14">
                  <c:v>45720.65477877816</c:v>
                </c:pt>
                <c:pt idx="15">
                  <c:v>48084.654405833746</c:v>
                </c:pt>
                <c:pt idx="16">
                  <c:v>50448.654032889332</c:v>
                </c:pt>
                <c:pt idx="17">
                  <c:v>52812.653659944903</c:v>
                </c:pt>
                <c:pt idx="18">
                  <c:v>55176.653287000488</c:v>
                </c:pt>
                <c:pt idx="19">
                  <c:v>57540.652914056074</c:v>
                </c:pt>
                <c:pt idx="20">
                  <c:v>59904.65254111166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64-4567-9438-00F444282A7D}"/>
            </c:ext>
          </c:extLst>
        </c:ser>
        <c:ser>
          <c:idx val="4"/>
          <c:order val="4"/>
          <c:tx>
            <c:strRef>
              <c:f>Hoja1!$A$299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Hoja1!$B$299:$V$299</c:f>
              <c:numCache>
                <c:formatCode>#,##0.00\ "€"</c:formatCode>
                <c:ptCount val="21"/>
                <c:pt idx="0">
                  <c:v>12656.6</c:v>
                </c:pt>
                <c:pt idx="1">
                  <c:v>14738.392303133338</c:v>
                </c:pt>
                <c:pt idx="2">
                  <c:v>16820.184606266674</c:v>
                </c:pt>
                <c:pt idx="3">
                  <c:v>18901.976909400011</c:v>
                </c:pt>
                <c:pt idx="4">
                  <c:v>20983.769212533349</c:v>
                </c:pt>
                <c:pt idx="5">
                  <c:v>23065.561515666686</c:v>
                </c:pt>
                <c:pt idx="6">
                  <c:v>25147.353818800024</c:v>
                </c:pt>
                <c:pt idx="7">
                  <c:v>27229.146121933358</c:v>
                </c:pt>
                <c:pt idx="8">
                  <c:v>29310.938425066699</c:v>
                </c:pt>
                <c:pt idx="9">
                  <c:v>31392.730728200033</c:v>
                </c:pt>
                <c:pt idx="10">
                  <c:v>33474.523031333374</c:v>
                </c:pt>
                <c:pt idx="11">
                  <c:v>35556.315334466708</c:v>
                </c:pt>
                <c:pt idx="12">
                  <c:v>37638.107637600049</c:v>
                </c:pt>
                <c:pt idx="13">
                  <c:v>39719.899940733383</c:v>
                </c:pt>
                <c:pt idx="14">
                  <c:v>41801.692243866717</c:v>
                </c:pt>
                <c:pt idx="15">
                  <c:v>43883.484547000058</c:v>
                </c:pt>
                <c:pt idx="16">
                  <c:v>45965.276850133392</c:v>
                </c:pt>
                <c:pt idx="17">
                  <c:v>48047.069153266726</c:v>
                </c:pt>
                <c:pt idx="18">
                  <c:v>50128.861456400067</c:v>
                </c:pt>
                <c:pt idx="19">
                  <c:v>52210.653759533401</c:v>
                </c:pt>
                <c:pt idx="20">
                  <c:v>54292.446062666742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64-4567-9438-00F444282A7D}"/>
            </c:ext>
          </c:extLst>
        </c:ser>
        <c:ser>
          <c:idx val="5"/>
          <c:order val="5"/>
          <c:tx>
            <c:strRef>
              <c:f>Hoja1!$A$300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Hoja1!$B$300:$V$300</c:f>
              <c:numCache>
                <c:formatCode>#,##0.00\ "€"</c:formatCode>
                <c:ptCount val="21"/>
                <c:pt idx="0">
                  <c:v>16998.88</c:v>
                </c:pt>
                <c:pt idx="1">
                  <c:v>19080.672303133339</c:v>
                </c:pt>
                <c:pt idx="2">
                  <c:v>21162.464606266676</c:v>
                </c:pt>
                <c:pt idx="3">
                  <c:v>23244.256909400014</c:v>
                </c:pt>
                <c:pt idx="4">
                  <c:v>25326.049212533348</c:v>
                </c:pt>
                <c:pt idx="5">
                  <c:v>27407.841515666689</c:v>
                </c:pt>
                <c:pt idx="6">
                  <c:v>29489.633818800023</c:v>
                </c:pt>
                <c:pt idx="7">
                  <c:v>31571.42612193336</c:v>
                </c:pt>
                <c:pt idx="8">
                  <c:v>33653.218425066698</c:v>
                </c:pt>
                <c:pt idx="9">
                  <c:v>35735.010728200039</c:v>
                </c:pt>
                <c:pt idx="10">
                  <c:v>37816.803031333373</c:v>
                </c:pt>
                <c:pt idx="11">
                  <c:v>39898.595334466707</c:v>
                </c:pt>
                <c:pt idx="12">
                  <c:v>41980.387637600048</c:v>
                </c:pt>
                <c:pt idx="13">
                  <c:v>44062.179940733389</c:v>
                </c:pt>
                <c:pt idx="14">
                  <c:v>46143.972243866723</c:v>
                </c:pt>
                <c:pt idx="15">
                  <c:v>48225.764547000057</c:v>
                </c:pt>
                <c:pt idx="16">
                  <c:v>50307.556850133391</c:v>
                </c:pt>
                <c:pt idx="17">
                  <c:v>52389.349153266725</c:v>
                </c:pt>
                <c:pt idx="18">
                  <c:v>54471.141456400073</c:v>
                </c:pt>
                <c:pt idx="19">
                  <c:v>56552.933759533407</c:v>
                </c:pt>
                <c:pt idx="20">
                  <c:v>58634.726062666741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864-4567-9438-00F444282A7D}"/>
            </c:ext>
          </c:extLst>
        </c:ser>
        <c:ser>
          <c:idx val="6"/>
          <c:order val="6"/>
          <c:tx>
            <c:strRef>
              <c:f>Hoja1!$A$301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Hoja1!$B$301:$V$301</c:f>
              <c:numCache>
                <c:formatCode>#,##0.00\ "€"</c:formatCode>
                <c:ptCount val="21"/>
                <c:pt idx="0">
                  <c:v>16558.25</c:v>
                </c:pt>
                <c:pt idx="1">
                  <c:v>18640.075392502429</c:v>
                </c:pt>
                <c:pt idx="2">
                  <c:v>20721.900785004858</c:v>
                </c:pt>
                <c:pt idx="3">
                  <c:v>22803.726177507284</c:v>
                </c:pt>
                <c:pt idx="4">
                  <c:v>24885.551570009713</c:v>
                </c:pt>
                <c:pt idx="5">
                  <c:v>26967.376962512142</c:v>
                </c:pt>
                <c:pt idx="6">
                  <c:v>29049.202355014568</c:v>
                </c:pt>
                <c:pt idx="7">
                  <c:v>31131.027747517001</c:v>
                </c:pt>
                <c:pt idx="8">
                  <c:v>33212.853140019426</c:v>
                </c:pt>
                <c:pt idx="9">
                  <c:v>35294.678532521852</c:v>
                </c:pt>
                <c:pt idx="10">
                  <c:v>37376.503925024284</c:v>
                </c:pt>
                <c:pt idx="11">
                  <c:v>39458.32931752671</c:v>
                </c:pt>
                <c:pt idx="12">
                  <c:v>41540.154710029135</c:v>
                </c:pt>
                <c:pt idx="13">
                  <c:v>43621.980102531568</c:v>
                </c:pt>
                <c:pt idx="14">
                  <c:v>45703.805495034001</c:v>
                </c:pt>
                <c:pt idx="15">
                  <c:v>47785.630887536427</c:v>
                </c:pt>
                <c:pt idx="16">
                  <c:v>49867.456280038852</c:v>
                </c:pt>
                <c:pt idx="17">
                  <c:v>51949.281672541285</c:v>
                </c:pt>
                <c:pt idx="18">
                  <c:v>54031.10706504371</c:v>
                </c:pt>
                <c:pt idx="19">
                  <c:v>56112.932457546136</c:v>
                </c:pt>
                <c:pt idx="20">
                  <c:v>58194.757850048562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864-4567-9438-00F444282A7D}"/>
            </c:ext>
          </c:extLst>
        </c:ser>
        <c:ser>
          <c:idx val="7"/>
          <c:order val="7"/>
          <c:tx>
            <c:strRef>
              <c:f>Hoja1!$A$302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Hoja1!$B$302:$V$302</c:f>
              <c:numCache>
                <c:formatCode>#,##0.00\ "€"</c:formatCode>
                <c:ptCount val="21"/>
                <c:pt idx="0">
                  <c:v>16889.419999999998</c:v>
                </c:pt>
                <c:pt idx="1">
                  <c:v>18971.212303133336</c:v>
                </c:pt>
                <c:pt idx="2">
                  <c:v>21053.004606266673</c:v>
                </c:pt>
                <c:pt idx="3">
                  <c:v>23134.796909400011</c:v>
                </c:pt>
                <c:pt idx="4">
                  <c:v>25216.589212533348</c:v>
                </c:pt>
                <c:pt idx="5">
                  <c:v>27298.381515666682</c:v>
                </c:pt>
                <c:pt idx="6">
                  <c:v>29380.173818800024</c:v>
                </c:pt>
                <c:pt idx="7">
                  <c:v>31461.966121933357</c:v>
                </c:pt>
                <c:pt idx="8">
                  <c:v>33543.758425066699</c:v>
                </c:pt>
                <c:pt idx="9">
                  <c:v>35625.550728200033</c:v>
                </c:pt>
                <c:pt idx="10">
                  <c:v>37707.343031333367</c:v>
                </c:pt>
                <c:pt idx="11">
                  <c:v>39789.1353344667</c:v>
                </c:pt>
                <c:pt idx="12">
                  <c:v>41870.927637600049</c:v>
                </c:pt>
                <c:pt idx="13">
                  <c:v>43952.719940733383</c:v>
                </c:pt>
                <c:pt idx="14">
                  <c:v>46034.512243866717</c:v>
                </c:pt>
                <c:pt idx="15">
                  <c:v>48116.304547000051</c:v>
                </c:pt>
                <c:pt idx="16">
                  <c:v>50198.096850133392</c:v>
                </c:pt>
                <c:pt idx="17">
                  <c:v>52279.889153266726</c:v>
                </c:pt>
                <c:pt idx="18">
                  <c:v>54361.681456400067</c:v>
                </c:pt>
                <c:pt idx="19">
                  <c:v>56443.473759533401</c:v>
                </c:pt>
                <c:pt idx="20">
                  <c:v>58525.266062666742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864-4567-9438-00F444282A7D}"/>
            </c:ext>
          </c:extLst>
        </c:ser>
        <c:ser>
          <c:idx val="8"/>
          <c:order val="8"/>
          <c:tx>
            <c:strRef>
              <c:f>Hoja1!$A$303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Hoja1!$B$303:$V$303</c:f>
              <c:numCache>
                <c:formatCode>#,##0.00\ "€"</c:formatCode>
                <c:ptCount val="21"/>
                <c:pt idx="0">
                  <c:v>14448.476900000001</c:v>
                </c:pt>
                <c:pt idx="1">
                  <c:v>16703.94968093255</c:v>
                </c:pt>
                <c:pt idx="2">
                  <c:v>18959.422461865099</c:v>
                </c:pt>
                <c:pt idx="3">
                  <c:v>21214.895242797647</c:v>
                </c:pt>
                <c:pt idx="4">
                  <c:v>23470.368023730196</c:v>
                </c:pt>
                <c:pt idx="5">
                  <c:v>25725.840804662745</c:v>
                </c:pt>
                <c:pt idx="6">
                  <c:v>27981.313585595297</c:v>
                </c:pt>
                <c:pt idx="7">
                  <c:v>30236.786366527842</c:v>
                </c:pt>
                <c:pt idx="8">
                  <c:v>32492.259147460394</c:v>
                </c:pt>
                <c:pt idx="9">
                  <c:v>34747.731928392939</c:v>
                </c:pt>
                <c:pt idx="10">
                  <c:v>37003.204709325495</c:v>
                </c:pt>
                <c:pt idx="11">
                  <c:v>39258.677490258036</c:v>
                </c:pt>
                <c:pt idx="12">
                  <c:v>41514.150271190592</c:v>
                </c:pt>
                <c:pt idx="13">
                  <c:v>43769.623052123134</c:v>
                </c:pt>
                <c:pt idx="14">
                  <c:v>46025.09583305569</c:v>
                </c:pt>
                <c:pt idx="15">
                  <c:v>48280.568613988238</c:v>
                </c:pt>
                <c:pt idx="16">
                  <c:v>50536.041394920787</c:v>
                </c:pt>
                <c:pt idx="17">
                  <c:v>52791.514175853335</c:v>
                </c:pt>
                <c:pt idx="18">
                  <c:v>55046.986956785884</c:v>
                </c:pt>
                <c:pt idx="19">
                  <c:v>57302.459737718433</c:v>
                </c:pt>
                <c:pt idx="20">
                  <c:v>59557.932518650981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864-4567-9438-00F444282A7D}"/>
            </c:ext>
          </c:extLst>
        </c:ser>
        <c:ser>
          <c:idx val="9"/>
          <c:order val="9"/>
          <c:tx>
            <c:strRef>
              <c:f>Hoja1!$A$304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Hoja1!$B$304:$V$304</c:f>
              <c:numCache>
                <c:formatCode>#,##0.00\ "€"</c:formatCode>
                <c:ptCount val="21"/>
                <c:pt idx="0">
                  <c:v>9438</c:v>
                </c:pt>
                <c:pt idx="1">
                  <c:v>11728.592134883722</c:v>
                </c:pt>
                <c:pt idx="2">
                  <c:v>14019.184269767442</c:v>
                </c:pt>
                <c:pt idx="3">
                  <c:v>16309.776404651162</c:v>
                </c:pt>
                <c:pt idx="4">
                  <c:v>18600.368539534884</c:v>
                </c:pt>
                <c:pt idx="5">
                  <c:v>20890.960674418602</c:v>
                </c:pt>
                <c:pt idx="6">
                  <c:v>23181.552809302324</c:v>
                </c:pt>
                <c:pt idx="7">
                  <c:v>25472.144944186046</c:v>
                </c:pt>
                <c:pt idx="8">
                  <c:v>27762.737079069768</c:v>
                </c:pt>
                <c:pt idx="9">
                  <c:v>30053.32921395349</c:v>
                </c:pt>
                <c:pt idx="10">
                  <c:v>32343.921348837208</c:v>
                </c:pt>
                <c:pt idx="11">
                  <c:v>34634.513483720933</c:v>
                </c:pt>
                <c:pt idx="12">
                  <c:v>36925.105618604648</c:v>
                </c:pt>
                <c:pt idx="13">
                  <c:v>39215.697753488377</c:v>
                </c:pt>
                <c:pt idx="14">
                  <c:v>41506.289888372092</c:v>
                </c:pt>
                <c:pt idx="15">
                  <c:v>43796.882023255814</c:v>
                </c:pt>
                <c:pt idx="16">
                  <c:v>46087.474158139536</c:v>
                </c:pt>
                <c:pt idx="17">
                  <c:v>48378.06629302325</c:v>
                </c:pt>
                <c:pt idx="18">
                  <c:v>50668.658427906979</c:v>
                </c:pt>
                <c:pt idx="19">
                  <c:v>52959.250562790701</c:v>
                </c:pt>
                <c:pt idx="20">
                  <c:v>55249.842697674416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864-4567-9438-00F444282A7D}"/>
            </c:ext>
          </c:extLst>
        </c:ser>
        <c:ser>
          <c:idx val="10"/>
          <c:order val="10"/>
          <c:tx>
            <c:strRef>
              <c:f>Hoja1!$A$305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Hoja1!$B$305:$V$305</c:f>
              <c:numCache>
                <c:formatCode>#,##0.00\ "€"</c:formatCode>
                <c:ptCount val="21"/>
                <c:pt idx="0">
                  <c:v>15578.75</c:v>
                </c:pt>
                <c:pt idx="1">
                  <c:v>17845.432992910948</c:v>
                </c:pt>
                <c:pt idx="2">
                  <c:v>20112.115985821896</c:v>
                </c:pt>
                <c:pt idx="3">
                  <c:v>22378.798978732844</c:v>
                </c:pt>
                <c:pt idx="4">
                  <c:v>24645.481971643792</c:v>
                </c:pt>
                <c:pt idx="5">
                  <c:v>26912.164964554744</c:v>
                </c:pt>
                <c:pt idx="6">
                  <c:v>29178.847957465689</c:v>
                </c:pt>
                <c:pt idx="7">
                  <c:v>31445.53095037664</c:v>
                </c:pt>
                <c:pt idx="8">
                  <c:v>33712.213943287585</c:v>
                </c:pt>
                <c:pt idx="9">
                  <c:v>35978.896936198536</c:v>
                </c:pt>
                <c:pt idx="10">
                  <c:v>38245.579929109488</c:v>
                </c:pt>
                <c:pt idx="11">
                  <c:v>40512.262922020433</c:v>
                </c:pt>
                <c:pt idx="12">
                  <c:v>42778.945914931377</c:v>
                </c:pt>
                <c:pt idx="13">
                  <c:v>45045.628907842329</c:v>
                </c:pt>
                <c:pt idx="14">
                  <c:v>47312.31190075328</c:v>
                </c:pt>
                <c:pt idx="15">
                  <c:v>49578.994893664225</c:v>
                </c:pt>
                <c:pt idx="16">
                  <c:v>51845.677886575177</c:v>
                </c:pt>
                <c:pt idx="17">
                  <c:v>54112.360879486128</c:v>
                </c:pt>
                <c:pt idx="18">
                  <c:v>56379.043872397066</c:v>
                </c:pt>
                <c:pt idx="19">
                  <c:v>58645.726865308017</c:v>
                </c:pt>
                <c:pt idx="20">
                  <c:v>60912.409858218969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864-4567-9438-00F444282A7D}"/>
            </c:ext>
          </c:extLst>
        </c:ser>
        <c:ser>
          <c:idx val="11"/>
          <c:order val="11"/>
          <c:tx>
            <c:strRef>
              <c:f>Hoja1!$A$306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Hoja1!$B$306:$V$306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864-4567-9438-00F444282A7D}"/>
            </c:ext>
          </c:extLst>
        </c:ser>
        <c:ser>
          <c:idx val="12"/>
          <c:order val="12"/>
          <c:tx>
            <c:strRef>
              <c:f>Hoja1!$A$307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Hoja1!$B$307:$V$307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864-4567-9438-00F444282A7D}"/>
            </c:ext>
          </c:extLst>
        </c:ser>
        <c:ser>
          <c:idx val="13"/>
          <c:order val="13"/>
          <c:tx>
            <c:strRef>
              <c:f>Hoja1!$A$308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Hoja1!$B$308:$V$308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864-4567-9438-00F444282A7D}"/>
            </c:ext>
          </c:extLst>
        </c:ser>
        <c:ser>
          <c:idx val="14"/>
          <c:order val="14"/>
          <c:tx>
            <c:strRef>
              <c:f>Hoja1!$A$309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Hoja1!$B$309:$V$309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864-4567-9438-00F444282A7D}"/>
            </c:ext>
          </c:extLst>
        </c:ser>
        <c:ser>
          <c:idx val="15"/>
          <c:order val="15"/>
          <c:tx>
            <c:strRef>
              <c:f>Hoja1!$A$310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Hoja1!$B$310:$V$310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864-4567-9438-00F444282A7D}"/>
            </c:ext>
          </c:extLst>
        </c:ser>
        <c:ser>
          <c:idx val="16"/>
          <c:order val="16"/>
          <c:tx>
            <c:strRef>
              <c:f>Hoja1!$A$311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Hoja1!$B$311:$V$311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864-4567-9438-00F444282A7D}"/>
            </c:ext>
          </c:extLst>
        </c:ser>
        <c:ser>
          <c:idx val="17"/>
          <c:order val="17"/>
          <c:tx>
            <c:strRef>
              <c:f>Hoja1!$A$312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Hoja1!$B$312:$V$312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864-4567-9438-00F444282A7D}"/>
            </c:ext>
          </c:extLst>
        </c:ser>
        <c:ser>
          <c:idx val="18"/>
          <c:order val="18"/>
          <c:tx>
            <c:strRef>
              <c:f>Hoja1!$A$313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Hoja1!$B$313:$V$313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864-4567-9438-00F444282A7D}"/>
            </c:ext>
          </c:extLst>
        </c:ser>
        <c:ser>
          <c:idx val="19"/>
          <c:order val="19"/>
          <c:tx>
            <c:strRef>
              <c:f>Hoja1!$A$314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Hoja1!$B$314:$V$314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864-4567-9438-00F444282A7D}"/>
            </c:ext>
          </c:extLst>
        </c:ser>
        <c:ser>
          <c:idx val="20"/>
          <c:order val="20"/>
          <c:tx>
            <c:strRef>
              <c:f>Hoja1!$A$315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Hoja1!$B$295:$V$295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Hoja1!$B$315:$V$315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864-4567-9438-00F444282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7160080"/>
        <c:axId val="144716440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Hoja1!$A$295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Hoja1!$B$295:$V$295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Hoja1!$B$295:$V$295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864-4567-9438-00F444282A7D}"/>
                  </c:ext>
                </c:extLst>
              </c15:ser>
            </c15:filteredLineSeries>
          </c:ext>
        </c:extLst>
      </c:lineChart>
      <c:catAx>
        <c:axId val="144716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164400"/>
        <c:crosses val="autoZero"/>
        <c:auto val="1"/>
        <c:lblAlgn val="ctr"/>
        <c:lblOffset val="100"/>
        <c:noMultiLvlLbl val="0"/>
      </c:catAx>
      <c:valAx>
        <c:axId val="144716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16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Hoja1!$A$417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Hoja1!$B$417:$V$417</c:f>
              <c:numCache>
                <c:formatCode>#,##0.00\ "€"</c:formatCode>
                <c:ptCount val="21"/>
                <c:pt idx="0">
                  <c:v>17900</c:v>
                </c:pt>
                <c:pt idx="1">
                  <c:v>19752.010191140238</c:v>
                </c:pt>
                <c:pt idx="2">
                  <c:v>21604.020382280476</c:v>
                </c:pt>
                <c:pt idx="3">
                  <c:v>23456.030573420714</c:v>
                </c:pt>
                <c:pt idx="4">
                  <c:v>25308.040764560952</c:v>
                </c:pt>
                <c:pt idx="5">
                  <c:v>27160.05095570119</c:v>
                </c:pt>
                <c:pt idx="6">
                  <c:v>29012.061146841428</c:v>
                </c:pt>
                <c:pt idx="7">
                  <c:v>30864.071337981666</c:v>
                </c:pt>
                <c:pt idx="8">
                  <c:v>32716.081529121904</c:v>
                </c:pt>
                <c:pt idx="9">
                  <c:v>34568.091720262142</c:v>
                </c:pt>
                <c:pt idx="10">
                  <c:v>36420.10191140238</c:v>
                </c:pt>
                <c:pt idx="11">
                  <c:v>38272.112102542618</c:v>
                </c:pt>
                <c:pt idx="12">
                  <c:v>40124.122293682856</c:v>
                </c:pt>
                <c:pt idx="13">
                  <c:v>41976.132484823094</c:v>
                </c:pt>
                <c:pt idx="14">
                  <c:v>43828.142675963332</c:v>
                </c:pt>
                <c:pt idx="15">
                  <c:v>45680.15286710357</c:v>
                </c:pt>
                <c:pt idx="16">
                  <c:v>47532.163058243808</c:v>
                </c:pt>
                <c:pt idx="17">
                  <c:v>49384.173249384039</c:v>
                </c:pt>
                <c:pt idx="18">
                  <c:v>51236.183440524284</c:v>
                </c:pt>
                <c:pt idx="19">
                  <c:v>53088.193631664522</c:v>
                </c:pt>
                <c:pt idx="20">
                  <c:v>54940.20382280476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EE-4818-A9FE-B0DE825B43C6}"/>
            </c:ext>
          </c:extLst>
        </c:ser>
        <c:ser>
          <c:idx val="1"/>
          <c:order val="1"/>
          <c:tx>
            <c:strRef>
              <c:f>Hoja1!$A$418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Hoja1!$B$418:$V$418</c:f>
              <c:numCache>
                <c:formatCode>#,##0.00\ "€"</c:formatCode>
                <c:ptCount val="21"/>
                <c:pt idx="0">
                  <c:v>17900</c:v>
                </c:pt>
                <c:pt idx="1">
                  <c:v>19653.412855474064</c:v>
                </c:pt>
                <c:pt idx="2">
                  <c:v>21406.825710948127</c:v>
                </c:pt>
                <c:pt idx="3">
                  <c:v>23160.238566422187</c:v>
                </c:pt>
                <c:pt idx="4">
                  <c:v>24913.651421896255</c:v>
                </c:pt>
                <c:pt idx="5">
                  <c:v>26667.064277370315</c:v>
                </c:pt>
                <c:pt idx="6">
                  <c:v>28420.477132844379</c:v>
                </c:pt>
                <c:pt idx="7">
                  <c:v>30173.889988318442</c:v>
                </c:pt>
                <c:pt idx="8">
                  <c:v>31927.302843792506</c:v>
                </c:pt>
                <c:pt idx="9">
                  <c:v>33680.71569926657</c:v>
                </c:pt>
                <c:pt idx="10">
                  <c:v>35434.12855474063</c:v>
                </c:pt>
                <c:pt idx="11">
                  <c:v>37187.541410214697</c:v>
                </c:pt>
                <c:pt idx="12">
                  <c:v>38940.954265688757</c:v>
                </c:pt>
                <c:pt idx="13">
                  <c:v>40694.367121162824</c:v>
                </c:pt>
                <c:pt idx="14">
                  <c:v>42447.779976636884</c:v>
                </c:pt>
                <c:pt idx="15">
                  <c:v>44201.192832110944</c:v>
                </c:pt>
                <c:pt idx="16">
                  <c:v>45954.605687585012</c:v>
                </c:pt>
                <c:pt idx="17">
                  <c:v>47708.018543059079</c:v>
                </c:pt>
                <c:pt idx="18">
                  <c:v>49461.431398533139</c:v>
                </c:pt>
                <c:pt idx="19">
                  <c:v>51214.844254007199</c:v>
                </c:pt>
                <c:pt idx="20">
                  <c:v>52968.257109481267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EE-4818-A9FE-B0DE825B43C6}"/>
            </c:ext>
          </c:extLst>
        </c:ser>
        <c:ser>
          <c:idx val="2"/>
          <c:order val="2"/>
          <c:tx>
            <c:strRef>
              <c:f>Hoja1!$A$419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Hoja1!$B$419:$V$419</c:f>
              <c:numCache>
                <c:formatCode>#,##0.00\ "€"</c:formatCode>
                <c:ptCount val="21"/>
                <c:pt idx="0">
                  <c:v>18524.66</c:v>
                </c:pt>
                <c:pt idx="1">
                  <c:v>20484.407325341141</c:v>
                </c:pt>
                <c:pt idx="2">
                  <c:v>22444.154650682278</c:v>
                </c:pt>
                <c:pt idx="3">
                  <c:v>24403.901976023419</c:v>
                </c:pt>
                <c:pt idx="4">
                  <c:v>26363.64930136456</c:v>
                </c:pt>
                <c:pt idx="5">
                  <c:v>28323.396626705697</c:v>
                </c:pt>
                <c:pt idx="6">
                  <c:v>30283.143952046838</c:v>
                </c:pt>
                <c:pt idx="7">
                  <c:v>32242.891277387978</c:v>
                </c:pt>
                <c:pt idx="8">
                  <c:v>34202.638602729116</c:v>
                </c:pt>
                <c:pt idx="9">
                  <c:v>36162.38592807026</c:v>
                </c:pt>
                <c:pt idx="10">
                  <c:v>38122.133253411397</c:v>
                </c:pt>
                <c:pt idx="11">
                  <c:v>40081.880578752534</c:v>
                </c:pt>
                <c:pt idx="12">
                  <c:v>42041.627904093679</c:v>
                </c:pt>
                <c:pt idx="13">
                  <c:v>44001.375229434816</c:v>
                </c:pt>
                <c:pt idx="14">
                  <c:v>45961.122554775953</c:v>
                </c:pt>
                <c:pt idx="15">
                  <c:v>47920.869880117098</c:v>
                </c:pt>
                <c:pt idx="16">
                  <c:v>49880.617205458228</c:v>
                </c:pt>
                <c:pt idx="17">
                  <c:v>51840.364530799372</c:v>
                </c:pt>
                <c:pt idx="18">
                  <c:v>53800.111856140516</c:v>
                </c:pt>
                <c:pt idx="19">
                  <c:v>55759.859181481646</c:v>
                </c:pt>
                <c:pt idx="20">
                  <c:v>57719.606506822791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EE-4818-A9FE-B0DE825B43C6}"/>
            </c:ext>
          </c:extLst>
        </c:ser>
        <c:ser>
          <c:idx val="3"/>
          <c:order val="3"/>
          <c:tx>
            <c:strRef>
              <c:f>Hoja1!$A$420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Hoja1!$B$420:$V$420</c:f>
              <c:numCache>
                <c:formatCode>#,##0.00\ "€"</c:formatCode>
                <c:ptCount val="21"/>
                <c:pt idx="0">
                  <c:v>18556.599999999999</c:v>
                </c:pt>
                <c:pt idx="1">
                  <c:v>20481.848292988423</c:v>
                </c:pt>
                <c:pt idx="2">
                  <c:v>22407.096585976848</c:v>
                </c:pt>
                <c:pt idx="3">
                  <c:v>24332.344878965268</c:v>
                </c:pt>
                <c:pt idx="4">
                  <c:v>26257.593171953697</c:v>
                </c:pt>
                <c:pt idx="5">
                  <c:v>28182.841464942117</c:v>
                </c:pt>
                <c:pt idx="6">
                  <c:v>30108.089757930542</c:v>
                </c:pt>
                <c:pt idx="7">
                  <c:v>32033.338050918966</c:v>
                </c:pt>
                <c:pt idx="8">
                  <c:v>33958.586343907387</c:v>
                </c:pt>
                <c:pt idx="9">
                  <c:v>35883.834636895815</c:v>
                </c:pt>
                <c:pt idx="10">
                  <c:v>37809.082929884236</c:v>
                </c:pt>
                <c:pt idx="11">
                  <c:v>39734.331222872657</c:v>
                </c:pt>
                <c:pt idx="12">
                  <c:v>41659.579515861085</c:v>
                </c:pt>
                <c:pt idx="13">
                  <c:v>43584.827808849514</c:v>
                </c:pt>
                <c:pt idx="14">
                  <c:v>45510.076101837934</c:v>
                </c:pt>
                <c:pt idx="15">
                  <c:v>47435.324394826355</c:v>
                </c:pt>
                <c:pt idx="16">
                  <c:v>49360.572687814783</c:v>
                </c:pt>
                <c:pt idx="17">
                  <c:v>51285.820980803204</c:v>
                </c:pt>
                <c:pt idx="18">
                  <c:v>53211.069273791632</c:v>
                </c:pt>
                <c:pt idx="19">
                  <c:v>55136.317566780053</c:v>
                </c:pt>
                <c:pt idx="20">
                  <c:v>57061.565859768474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EE-4818-A9FE-B0DE825B43C6}"/>
            </c:ext>
          </c:extLst>
        </c:ser>
        <c:ser>
          <c:idx val="4"/>
          <c:order val="4"/>
          <c:tx>
            <c:strRef>
              <c:f>Hoja1!$A$421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Hoja1!$B$421:$V$421</c:f>
              <c:numCache>
                <c:formatCode>#,##0.00\ "€"</c:formatCode>
                <c:ptCount val="21"/>
                <c:pt idx="0">
                  <c:v>22898.880000000001</c:v>
                </c:pt>
                <c:pt idx="1">
                  <c:v>24824.128292988426</c:v>
                </c:pt>
                <c:pt idx="2">
                  <c:v>26749.37658597685</c:v>
                </c:pt>
                <c:pt idx="3">
                  <c:v>28674.624878965275</c:v>
                </c:pt>
                <c:pt idx="4">
                  <c:v>30599.873171953695</c:v>
                </c:pt>
                <c:pt idx="5">
                  <c:v>32525.12146494212</c:v>
                </c:pt>
                <c:pt idx="6">
                  <c:v>34450.369757930544</c:v>
                </c:pt>
                <c:pt idx="7">
                  <c:v>36375.618050918973</c:v>
                </c:pt>
                <c:pt idx="8">
                  <c:v>38300.866343907393</c:v>
                </c:pt>
                <c:pt idx="9">
                  <c:v>40226.114636895814</c:v>
                </c:pt>
                <c:pt idx="10">
                  <c:v>42151.362929884242</c:v>
                </c:pt>
                <c:pt idx="11">
                  <c:v>44076.611222872663</c:v>
                </c:pt>
                <c:pt idx="12">
                  <c:v>46001.859515861084</c:v>
                </c:pt>
                <c:pt idx="13">
                  <c:v>47927.107808849512</c:v>
                </c:pt>
                <c:pt idx="14">
                  <c:v>49852.356101837941</c:v>
                </c:pt>
                <c:pt idx="15">
                  <c:v>51777.604394826361</c:v>
                </c:pt>
                <c:pt idx="16">
                  <c:v>53702.852687814782</c:v>
                </c:pt>
                <c:pt idx="17">
                  <c:v>55628.10098080321</c:v>
                </c:pt>
                <c:pt idx="18">
                  <c:v>57553.349273791639</c:v>
                </c:pt>
                <c:pt idx="19">
                  <c:v>59478.597566780052</c:v>
                </c:pt>
                <c:pt idx="20">
                  <c:v>61403.84585976848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EE-4818-A9FE-B0DE825B43C6}"/>
            </c:ext>
          </c:extLst>
        </c:ser>
        <c:ser>
          <c:idx val="5"/>
          <c:order val="5"/>
          <c:tx>
            <c:strRef>
              <c:f>Hoja1!$A$422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Hoja1!$B$422:$V$422</c:f>
              <c:numCache>
                <c:formatCode>#,##0.00\ "€"</c:formatCode>
                <c:ptCount val="21"/>
                <c:pt idx="0">
                  <c:v>22458.25</c:v>
                </c:pt>
                <c:pt idx="1">
                  <c:v>24083.582529533352</c:v>
                </c:pt>
                <c:pt idx="2">
                  <c:v>25708.915059066705</c:v>
                </c:pt>
                <c:pt idx="3">
                  <c:v>27334.247588600057</c:v>
                </c:pt>
                <c:pt idx="4">
                  <c:v>28959.58011813341</c:v>
                </c:pt>
                <c:pt idx="5">
                  <c:v>30584.912647666762</c:v>
                </c:pt>
                <c:pt idx="6">
                  <c:v>32210.245177200115</c:v>
                </c:pt>
                <c:pt idx="7">
                  <c:v>33835.577706733471</c:v>
                </c:pt>
                <c:pt idx="8">
                  <c:v>35460.91023626682</c:v>
                </c:pt>
                <c:pt idx="9">
                  <c:v>37086.242765800169</c:v>
                </c:pt>
                <c:pt idx="10">
                  <c:v>38711.575295333525</c:v>
                </c:pt>
                <c:pt idx="11">
                  <c:v>40336.907824866881</c:v>
                </c:pt>
                <c:pt idx="12">
                  <c:v>41962.24035440023</c:v>
                </c:pt>
                <c:pt idx="13">
                  <c:v>43587.572883933579</c:v>
                </c:pt>
                <c:pt idx="14">
                  <c:v>45212.905413466935</c:v>
                </c:pt>
                <c:pt idx="15">
                  <c:v>46838.237943000291</c:v>
                </c:pt>
                <c:pt idx="16">
                  <c:v>48463.57047253364</c:v>
                </c:pt>
                <c:pt idx="17">
                  <c:v>50088.903002066989</c:v>
                </c:pt>
                <c:pt idx="18">
                  <c:v>51714.235531600345</c:v>
                </c:pt>
                <c:pt idx="19">
                  <c:v>53339.568061133701</c:v>
                </c:pt>
                <c:pt idx="20">
                  <c:v>54964.90059066705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EE-4818-A9FE-B0DE825B43C6}"/>
            </c:ext>
          </c:extLst>
        </c:ser>
        <c:ser>
          <c:idx val="6"/>
          <c:order val="6"/>
          <c:tx>
            <c:strRef>
              <c:f>Hoja1!$A$423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Hoja1!$B$423:$V$423</c:f>
              <c:numCache>
                <c:formatCode>#,##0.00\ "€"</c:formatCode>
                <c:ptCount val="21"/>
                <c:pt idx="0">
                  <c:v>22789.42</c:v>
                </c:pt>
                <c:pt idx="1">
                  <c:v>24710.158189450704</c:v>
                </c:pt>
                <c:pt idx="2">
                  <c:v>26630.896378901405</c:v>
                </c:pt>
                <c:pt idx="3">
                  <c:v>28551.63456835211</c:v>
                </c:pt>
                <c:pt idx="4">
                  <c:v>30472.372757802816</c:v>
                </c:pt>
                <c:pt idx="5">
                  <c:v>32393.110947253517</c:v>
                </c:pt>
                <c:pt idx="6">
                  <c:v>34313.849136704222</c:v>
                </c:pt>
                <c:pt idx="7">
                  <c:v>36234.587326154928</c:v>
                </c:pt>
                <c:pt idx="8">
                  <c:v>38155.325515605633</c:v>
                </c:pt>
                <c:pt idx="9">
                  <c:v>40076.063705056338</c:v>
                </c:pt>
                <c:pt idx="10">
                  <c:v>41996.801894507036</c:v>
                </c:pt>
                <c:pt idx="11">
                  <c:v>43917.540083957749</c:v>
                </c:pt>
                <c:pt idx="12">
                  <c:v>45838.278273408447</c:v>
                </c:pt>
                <c:pt idx="13">
                  <c:v>47759.016462859152</c:v>
                </c:pt>
                <c:pt idx="14">
                  <c:v>49679.754652309857</c:v>
                </c:pt>
                <c:pt idx="15">
                  <c:v>51600.492841760555</c:v>
                </c:pt>
                <c:pt idx="16">
                  <c:v>53521.231031211268</c:v>
                </c:pt>
                <c:pt idx="17">
                  <c:v>55441.969220661966</c:v>
                </c:pt>
                <c:pt idx="18">
                  <c:v>57362.707410112671</c:v>
                </c:pt>
                <c:pt idx="19">
                  <c:v>59283.445599563376</c:v>
                </c:pt>
                <c:pt idx="20">
                  <c:v>61204.183789014081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DEE-4818-A9FE-B0DE825B43C6}"/>
            </c:ext>
          </c:extLst>
        </c:ser>
        <c:ser>
          <c:idx val="7"/>
          <c:order val="7"/>
          <c:tx>
            <c:strRef>
              <c:f>Hoja1!$A$424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Hoja1!$B$424:$V$424</c:f>
              <c:numCache>
                <c:formatCode>#,##0.00\ "€"</c:formatCode>
                <c:ptCount val="21"/>
                <c:pt idx="0">
                  <c:v>20348.476900000001</c:v>
                </c:pt>
                <c:pt idx="1">
                  <c:v>22204.050037426121</c:v>
                </c:pt>
                <c:pt idx="2">
                  <c:v>24059.623174852244</c:v>
                </c:pt>
                <c:pt idx="3">
                  <c:v>25915.196312278364</c:v>
                </c:pt>
                <c:pt idx="4">
                  <c:v>27770.769449704487</c:v>
                </c:pt>
                <c:pt idx="5">
                  <c:v>29626.342587130606</c:v>
                </c:pt>
                <c:pt idx="6">
                  <c:v>31481.915724556726</c:v>
                </c:pt>
                <c:pt idx="7">
                  <c:v>33337.488861982849</c:v>
                </c:pt>
                <c:pt idx="8">
                  <c:v>35193.061999408965</c:v>
                </c:pt>
                <c:pt idx="9">
                  <c:v>37048.635136835088</c:v>
                </c:pt>
                <c:pt idx="10">
                  <c:v>38904.208274261211</c:v>
                </c:pt>
                <c:pt idx="11">
                  <c:v>40759.781411687334</c:v>
                </c:pt>
                <c:pt idx="12">
                  <c:v>42615.35454911345</c:v>
                </c:pt>
                <c:pt idx="13">
                  <c:v>44470.927686539573</c:v>
                </c:pt>
                <c:pt idx="14">
                  <c:v>46326.500823965689</c:v>
                </c:pt>
                <c:pt idx="15">
                  <c:v>48182.073961391812</c:v>
                </c:pt>
                <c:pt idx="16">
                  <c:v>50037.647098817935</c:v>
                </c:pt>
                <c:pt idx="17">
                  <c:v>51893.220236244058</c:v>
                </c:pt>
                <c:pt idx="18">
                  <c:v>53748.793373670174</c:v>
                </c:pt>
                <c:pt idx="19">
                  <c:v>55604.366511096297</c:v>
                </c:pt>
                <c:pt idx="20">
                  <c:v>57459.939648522421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DEE-4818-A9FE-B0DE825B43C6}"/>
            </c:ext>
          </c:extLst>
        </c:ser>
        <c:ser>
          <c:idx val="8"/>
          <c:order val="8"/>
          <c:tx>
            <c:strRef>
              <c:f>Hoja1!$A$425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Hoja1!$B$425:$V$425</c:f>
              <c:numCache>
                <c:formatCode>#,##0.00\ "€"</c:formatCode>
                <c:ptCount val="21"/>
                <c:pt idx="0">
                  <c:v>15338</c:v>
                </c:pt>
                <c:pt idx="1">
                  <c:v>17239.509085979309</c:v>
                </c:pt>
                <c:pt idx="2">
                  <c:v>19141.018171958622</c:v>
                </c:pt>
                <c:pt idx="3">
                  <c:v>21042.527257937931</c:v>
                </c:pt>
                <c:pt idx="4">
                  <c:v>22944.036343917243</c:v>
                </c:pt>
                <c:pt idx="5">
                  <c:v>24845.545429896549</c:v>
                </c:pt>
                <c:pt idx="6">
                  <c:v>26747.054515875861</c:v>
                </c:pt>
                <c:pt idx="7">
                  <c:v>28648.563601855174</c:v>
                </c:pt>
                <c:pt idx="8">
                  <c:v>30550.072687834483</c:v>
                </c:pt>
                <c:pt idx="9">
                  <c:v>32451.581773813792</c:v>
                </c:pt>
                <c:pt idx="10">
                  <c:v>34353.090859793097</c:v>
                </c:pt>
                <c:pt idx="11">
                  <c:v>36254.59994577241</c:v>
                </c:pt>
                <c:pt idx="12">
                  <c:v>38156.109031751723</c:v>
                </c:pt>
                <c:pt idx="13">
                  <c:v>40057.618117731035</c:v>
                </c:pt>
                <c:pt idx="14">
                  <c:v>41959.127203710348</c:v>
                </c:pt>
                <c:pt idx="15">
                  <c:v>43860.636289689653</c:v>
                </c:pt>
                <c:pt idx="16">
                  <c:v>45762.145375668966</c:v>
                </c:pt>
                <c:pt idx="17">
                  <c:v>47663.654461648272</c:v>
                </c:pt>
                <c:pt idx="18">
                  <c:v>49565.163547627584</c:v>
                </c:pt>
                <c:pt idx="19">
                  <c:v>51466.672633606897</c:v>
                </c:pt>
                <c:pt idx="20">
                  <c:v>53368.181719586202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DEE-4818-A9FE-B0DE825B43C6}"/>
            </c:ext>
          </c:extLst>
        </c:ser>
        <c:ser>
          <c:idx val="9"/>
          <c:order val="9"/>
          <c:tx>
            <c:strRef>
              <c:f>Hoja1!$A$426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Hoja1!$B$426:$V$426</c:f>
              <c:numCache>
                <c:formatCode>#,##0.00\ "€"</c:formatCode>
                <c:ptCount val="21"/>
                <c:pt idx="0">
                  <c:v>21478.75</c:v>
                </c:pt>
                <c:pt idx="1">
                  <c:v>23729.873751851504</c:v>
                </c:pt>
                <c:pt idx="2">
                  <c:v>25980.997503703013</c:v>
                </c:pt>
                <c:pt idx="3">
                  <c:v>28232.121255554521</c:v>
                </c:pt>
                <c:pt idx="4">
                  <c:v>30483.245007406025</c:v>
                </c:pt>
                <c:pt idx="5">
                  <c:v>32734.36875925753</c:v>
                </c:pt>
                <c:pt idx="6">
                  <c:v>34985.492511109042</c:v>
                </c:pt>
                <c:pt idx="7">
                  <c:v>37236.616262960546</c:v>
                </c:pt>
                <c:pt idx="8">
                  <c:v>39487.740014812051</c:v>
                </c:pt>
                <c:pt idx="9">
                  <c:v>41738.863766663562</c:v>
                </c:pt>
                <c:pt idx="10">
                  <c:v>43989.987518515059</c:v>
                </c:pt>
                <c:pt idx="11">
                  <c:v>46241.111270366571</c:v>
                </c:pt>
                <c:pt idx="12">
                  <c:v>48492.235022218076</c:v>
                </c:pt>
                <c:pt idx="13">
                  <c:v>50743.35877406958</c:v>
                </c:pt>
                <c:pt idx="14">
                  <c:v>52994.482525921092</c:v>
                </c:pt>
                <c:pt idx="15">
                  <c:v>55245.606277772597</c:v>
                </c:pt>
                <c:pt idx="16">
                  <c:v>57496.730029624101</c:v>
                </c:pt>
                <c:pt idx="17">
                  <c:v>59747.853781475613</c:v>
                </c:pt>
                <c:pt idx="18">
                  <c:v>61998.977533327117</c:v>
                </c:pt>
                <c:pt idx="19">
                  <c:v>64250.101285178622</c:v>
                </c:pt>
                <c:pt idx="20">
                  <c:v>66501.225037030119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DEE-4818-A9FE-B0DE825B43C6}"/>
            </c:ext>
          </c:extLst>
        </c:ser>
        <c:ser>
          <c:idx val="10"/>
          <c:order val="10"/>
          <c:tx>
            <c:strRef>
              <c:f>Hoja1!$A$427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Hoja1!$B$427:$V$427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DEE-4818-A9FE-B0DE825B43C6}"/>
            </c:ext>
          </c:extLst>
        </c:ser>
        <c:ser>
          <c:idx val="11"/>
          <c:order val="11"/>
          <c:tx>
            <c:strRef>
              <c:f>Hoja1!$A$428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Hoja1!$B$428:$V$428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DEE-4818-A9FE-B0DE825B43C6}"/>
            </c:ext>
          </c:extLst>
        </c:ser>
        <c:ser>
          <c:idx val="12"/>
          <c:order val="12"/>
          <c:tx>
            <c:strRef>
              <c:f>Hoja1!$A$429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Hoja1!$B$429:$V$429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DEE-4818-A9FE-B0DE825B43C6}"/>
            </c:ext>
          </c:extLst>
        </c:ser>
        <c:ser>
          <c:idx val="13"/>
          <c:order val="13"/>
          <c:tx>
            <c:strRef>
              <c:f>Hoja1!$A$430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Hoja1!$B$430:$V$430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EDEE-4818-A9FE-B0DE825B43C6}"/>
            </c:ext>
          </c:extLst>
        </c:ser>
        <c:ser>
          <c:idx val="14"/>
          <c:order val="14"/>
          <c:tx>
            <c:strRef>
              <c:f>Hoja1!$A$431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Hoja1!$B$431:$V$431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DEE-4818-A9FE-B0DE825B43C6}"/>
            </c:ext>
          </c:extLst>
        </c:ser>
        <c:ser>
          <c:idx val="15"/>
          <c:order val="15"/>
          <c:tx>
            <c:strRef>
              <c:f>Hoja1!$A$432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Hoja1!$B$432:$V$432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DEE-4818-A9FE-B0DE825B43C6}"/>
            </c:ext>
          </c:extLst>
        </c:ser>
        <c:ser>
          <c:idx val="16"/>
          <c:order val="16"/>
          <c:tx>
            <c:strRef>
              <c:f>Hoja1!$A$433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Hoja1!$B$433:$V$433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DEE-4818-A9FE-B0DE825B43C6}"/>
            </c:ext>
          </c:extLst>
        </c:ser>
        <c:ser>
          <c:idx val="17"/>
          <c:order val="17"/>
          <c:tx>
            <c:strRef>
              <c:f>Hoja1!$A$434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Hoja1!$B$434:$V$434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DEE-4818-A9FE-B0DE825B43C6}"/>
            </c:ext>
          </c:extLst>
        </c:ser>
        <c:ser>
          <c:idx val="18"/>
          <c:order val="18"/>
          <c:tx>
            <c:strRef>
              <c:f>Hoja1!$A$435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Hoja1!$B$435:$V$435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EDEE-4818-A9FE-B0DE825B43C6}"/>
            </c:ext>
          </c:extLst>
        </c:ser>
        <c:ser>
          <c:idx val="19"/>
          <c:order val="19"/>
          <c:tx>
            <c:strRef>
              <c:f>Hoja1!$A$436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Hoja1!$B$416:$V$416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Hoja1!$B$436:$V$436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EDEE-4818-A9FE-B0DE825B4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1270096"/>
        <c:axId val="1180804000"/>
      </c:lineChart>
      <c:catAx>
        <c:axId val="83127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804000"/>
        <c:crosses val="autoZero"/>
        <c:auto val="1"/>
        <c:lblAlgn val="ctr"/>
        <c:lblOffset val="100"/>
        <c:noMultiLvlLbl val="0"/>
      </c:catAx>
      <c:valAx>
        <c:axId val="118080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127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Hoja1!$A$519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Hoja1!$B$519:$V$519</c:f>
              <c:numCache>
                <c:formatCode>#,##0.00\ "€"</c:formatCode>
                <c:ptCount val="21"/>
                <c:pt idx="0">
                  <c:v>17900</c:v>
                </c:pt>
                <c:pt idx="1">
                  <c:v>18754.035170045019</c:v>
                </c:pt>
                <c:pt idx="2">
                  <c:v>19608.070340090038</c:v>
                </c:pt>
                <c:pt idx="3">
                  <c:v>20462.105510135061</c:v>
                </c:pt>
                <c:pt idx="4">
                  <c:v>21316.14068018008</c:v>
                </c:pt>
                <c:pt idx="5">
                  <c:v>22170.1758502251</c:v>
                </c:pt>
                <c:pt idx="6">
                  <c:v>23024.211020270122</c:v>
                </c:pt>
                <c:pt idx="7">
                  <c:v>23878.246190315142</c:v>
                </c:pt>
                <c:pt idx="8">
                  <c:v>24732.281360360161</c:v>
                </c:pt>
                <c:pt idx="9">
                  <c:v>25586.31653040518</c:v>
                </c:pt>
                <c:pt idx="10">
                  <c:v>26440.351700450199</c:v>
                </c:pt>
                <c:pt idx="11">
                  <c:v>27294.386870495222</c:v>
                </c:pt>
                <c:pt idx="12">
                  <c:v>28148.422040540241</c:v>
                </c:pt>
                <c:pt idx="13">
                  <c:v>29002.45721058526</c:v>
                </c:pt>
                <c:pt idx="14">
                  <c:v>29856.492380630283</c:v>
                </c:pt>
                <c:pt idx="15">
                  <c:v>30710.527550675302</c:v>
                </c:pt>
                <c:pt idx="16">
                  <c:v>31564.562720720322</c:v>
                </c:pt>
                <c:pt idx="17">
                  <c:v>32418.597890765341</c:v>
                </c:pt>
                <c:pt idx="18">
                  <c:v>33272.63306081036</c:v>
                </c:pt>
                <c:pt idx="19">
                  <c:v>34126.668230855386</c:v>
                </c:pt>
                <c:pt idx="20">
                  <c:v>34980.703400900398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1E-48E8-94C1-50CD19F1B11B}"/>
            </c:ext>
          </c:extLst>
        </c:ser>
        <c:ser>
          <c:idx val="2"/>
          <c:order val="2"/>
          <c:tx>
            <c:strRef>
              <c:f>Hoja1!$A$520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Hoja1!$B$520:$V$520</c:f>
              <c:numCache>
                <c:formatCode>#,##0.00\ "€"</c:formatCode>
                <c:ptCount val="21"/>
                <c:pt idx="0">
                  <c:v>17900</c:v>
                </c:pt>
                <c:pt idx="1">
                  <c:v>18854.748903589363</c:v>
                </c:pt>
                <c:pt idx="2">
                  <c:v>19809.497807178723</c:v>
                </c:pt>
                <c:pt idx="3">
                  <c:v>20764.246710768086</c:v>
                </c:pt>
                <c:pt idx="4">
                  <c:v>21718.995614357449</c:v>
                </c:pt>
                <c:pt idx="5">
                  <c:v>22673.744517946809</c:v>
                </c:pt>
                <c:pt idx="6">
                  <c:v>23628.493421536172</c:v>
                </c:pt>
                <c:pt idx="7">
                  <c:v>24583.242325125535</c:v>
                </c:pt>
                <c:pt idx="8">
                  <c:v>25537.991228714898</c:v>
                </c:pt>
                <c:pt idx="9">
                  <c:v>26492.740132304258</c:v>
                </c:pt>
                <c:pt idx="10">
                  <c:v>27447.489035893617</c:v>
                </c:pt>
                <c:pt idx="11">
                  <c:v>28402.237939482984</c:v>
                </c:pt>
                <c:pt idx="12">
                  <c:v>29356.986843072344</c:v>
                </c:pt>
                <c:pt idx="13">
                  <c:v>30311.735746661703</c:v>
                </c:pt>
                <c:pt idx="14">
                  <c:v>31266.48465025107</c:v>
                </c:pt>
                <c:pt idx="15">
                  <c:v>32221.23355384043</c:v>
                </c:pt>
                <c:pt idx="16">
                  <c:v>33175.982457429796</c:v>
                </c:pt>
                <c:pt idx="17">
                  <c:v>34130.731361019156</c:v>
                </c:pt>
                <c:pt idx="18">
                  <c:v>35085.480264608515</c:v>
                </c:pt>
                <c:pt idx="19">
                  <c:v>36040.229168197882</c:v>
                </c:pt>
                <c:pt idx="20">
                  <c:v>36994.978071787235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1E-48E8-94C1-50CD19F1B11B}"/>
            </c:ext>
          </c:extLst>
        </c:ser>
        <c:ser>
          <c:idx val="3"/>
          <c:order val="3"/>
          <c:tx>
            <c:strRef>
              <c:f>Hoja1!$A$521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Hoja1!$B$521:$V$521</c:f>
              <c:numCache>
                <c:formatCode>#,##0.00\ "€"</c:formatCode>
                <c:ptCount val="21"/>
                <c:pt idx="0">
                  <c:v>18524.66</c:v>
                </c:pt>
                <c:pt idx="1">
                  <c:v>19655.908925985179</c:v>
                </c:pt>
                <c:pt idx="2">
                  <c:v>20787.157851970358</c:v>
                </c:pt>
                <c:pt idx="3">
                  <c:v>21918.406777955537</c:v>
                </c:pt>
                <c:pt idx="4">
                  <c:v>23049.65570394072</c:v>
                </c:pt>
                <c:pt idx="5">
                  <c:v>24180.904629925899</c:v>
                </c:pt>
                <c:pt idx="6">
                  <c:v>25312.153555911078</c:v>
                </c:pt>
                <c:pt idx="7">
                  <c:v>26443.402481896257</c:v>
                </c:pt>
                <c:pt idx="8">
                  <c:v>27574.651407881436</c:v>
                </c:pt>
                <c:pt idx="9">
                  <c:v>28705.900333866615</c:v>
                </c:pt>
                <c:pt idx="10">
                  <c:v>29837.149259851794</c:v>
                </c:pt>
                <c:pt idx="11">
                  <c:v>30968.398185836973</c:v>
                </c:pt>
                <c:pt idx="12">
                  <c:v>32099.647111822153</c:v>
                </c:pt>
                <c:pt idx="13">
                  <c:v>33230.896037807332</c:v>
                </c:pt>
                <c:pt idx="14">
                  <c:v>34362.144963792511</c:v>
                </c:pt>
                <c:pt idx="15">
                  <c:v>35493.393889777697</c:v>
                </c:pt>
                <c:pt idx="16">
                  <c:v>36624.642815762869</c:v>
                </c:pt>
                <c:pt idx="17">
                  <c:v>37755.891741748055</c:v>
                </c:pt>
                <c:pt idx="18">
                  <c:v>38887.140667733227</c:v>
                </c:pt>
                <c:pt idx="19">
                  <c:v>40018.389593718413</c:v>
                </c:pt>
                <c:pt idx="20">
                  <c:v>41149.638519703585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1E-48E8-94C1-50CD19F1B11B}"/>
            </c:ext>
          </c:extLst>
        </c:ser>
        <c:ser>
          <c:idx val="4"/>
          <c:order val="4"/>
          <c:tx>
            <c:strRef>
              <c:f>Hoja1!$A$522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Hoja1!$B$522:$V$522</c:f>
              <c:numCache>
                <c:formatCode>#,##0.00\ "€"</c:formatCode>
                <c:ptCount val="21"/>
                <c:pt idx="0">
                  <c:v>18556.599999999999</c:v>
                </c:pt>
                <c:pt idx="1">
                  <c:v>19478.624132250672</c:v>
                </c:pt>
                <c:pt idx="2">
                  <c:v>20400.648264501346</c:v>
                </c:pt>
                <c:pt idx="3">
                  <c:v>21322.672396752023</c:v>
                </c:pt>
                <c:pt idx="4">
                  <c:v>22244.696529002696</c:v>
                </c:pt>
                <c:pt idx="5">
                  <c:v>23166.72066125337</c:v>
                </c:pt>
                <c:pt idx="6">
                  <c:v>24088.744793504047</c:v>
                </c:pt>
                <c:pt idx="7">
                  <c:v>25010.768925754721</c:v>
                </c:pt>
                <c:pt idx="8">
                  <c:v>25932.793058005394</c:v>
                </c:pt>
                <c:pt idx="9">
                  <c:v>26854.817190256068</c:v>
                </c:pt>
                <c:pt idx="10">
                  <c:v>27776.841322506742</c:v>
                </c:pt>
                <c:pt idx="11">
                  <c:v>28698.865454757419</c:v>
                </c:pt>
                <c:pt idx="12">
                  <c:v>29620.889587008092</c:v>
                </c:pt>
                <c:pt idx="13">
                  <c:v>30542.913719258766</c:v>
                </c:pt>
                <c:pt idx="14">
                  <c:v>31464.937851509443</c:v>
                </c:pt>
                <c:pt idx="15">
                  <c:v>32386.961983760113</c:v>
                </c:pt>
                <c:pt idx="16">
                  <c:v>33308.98611601079</c:v>
                </c:pt>
                <c:pt idx="17">
                  <c:v>34231.01024826146</c:v>
                </c:pt>
                <c:pt idx="18">
                  <c:v>35153.034380512137</c:v>
                </c:pt>
                <c:pt idx="19">
                  <c:v>36075.058512762815</c:v>
                </c:pt>
                <c:pt idx="20">
                  <c:v>36997.082645013492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31E-48E8-94C1-50CD19F1B11B}"/>
            </c:ext>
          </c:extLst>
        </c:ser>
        <c:ser>
          <c:idx val="5"/>
          <c:order val="5"/>
          <c:tx>
            <c:strRef>
              <c:f>Hoja1!$A$523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Hoja1!$B$523:$V$523</c:f>
              <c:numCache>
                <c:formatCode>#,##0.00\ "€"</c:formatCode>
                <c:ptCount val="21"/>
                <c:pt idx="0">
                  <c:v>22898.880000000001</c:v>
                </c:pt>
                <c:pt idx="1">
                  <c:v>23820.904132250675</c:v>
                </c:pt>
                <c:pt idx="2">
                  <c:v>24742.928264501352</c:v>
                </c:pt>
                <c:pt idx="3">
                  <c:v>25664.952396752025</c:v>
                </c:pt>
                <c:pt idx="4">
                  <c:v>26586.976529002699</c:v>
                </c:pt>
                <c:pt idx="5">
                  <c:v>27509.000661253373</c:v>
                </c:pt>
                <c:pt idx="6">
                  <c:v>28431.024793504046</c:v>
                </c:pt>
                <c:pt idx="7">
                  <c:v>29353.048925754723</c:v>
                </c:pt>
                <c:pt idx="8">
                  <c:v>30275.073058005397</c:v>
                </c:pt>
                <c:pt idx="9">
                  <c:v>31197.09719025607</c:v>
                </c:pt>
                <c:pt idx="10">
                  <c:v>32119.121322506748</c:v>
                </c:pt>
                <c:pt idx="11">
                  <c:v>33041.145454757418</c:v>
                </c:pt>
                <c:pt idx="12">
                  <c:v>33963.169587008095</c:v>
                </c:pt>
                <c:pt idx="13">
                  <c:v>34885.193719258765</c:v>
                </c:pt>
                <c:pt idx="14">
                  <c:v>35807.217851509442</c:v>
                </c:pt>
                <c:pt idx="15">
                  <c:v>36729.241983760119</c:v>
                </c:pt>
                <c:pt idx="16">
                  <c:v>37651.266116010796</c:v>
                </c:pt>
                <c:pt idx="17">
                  <c:v>38573.290248261466</c:v>
                </c:pt>
                <c:pt idx="18">
                  <c:v>39495.314380512136</c:v>
                </c:pt>
                <c:pt idx="19">
                  <c:v>40417.338512762813</c:v>
                </c:pt>
                <c:pt idx="20">
                  <c:v>41339.362645013491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31E-48E8-94C1-50CD19F1B11B}"/>
            </c:ext>
          </c:extLst>
        </c:ser>
        <c:ser>
          <c:idx val="6"/>
          <c:order val="6"/>
          <c:tx>
            <c:strRef>
              <c:f>Hoja1!$A$524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Hoja1!$B$524:$V$524</c:f>
              <c:numCache>
                <c:formatCode>#,##0.00\ "€"</c:formatCode>
                <c:ptCount val="21"/>
                <c:pt idx="0">
                  <c:v>22458.25</c:v>
                </c:pt>
                <c:pt idx="1">
                  <c:v>23380.298664273185</c:v>
                </c:pt>
                <c:pt idx="2">
                  <c:v>24302.34732854637</c:v>
                </c:pt>
                <c:pt idx="3">
                  <c:v>25224.395992819555</c:v>
                </c:pt>
                <c:pt idx="4">
                  <c:v>26146.444657092736</c:v>
                </c:pt>
                <c:pt idx="5">
                  <c:v>27068.493321365921</c:v>
                </c:pt>
                <c:pt idx="6">
                  <c:v>27990.541985639105</c:v>
                </c:pt>
                <c:pt idx="7">
                  <c:v>28912.59064991229</c:v>
                </c:pt>
                <c:pt idx="8">
                  <c:v>29834.639314185471</c:v>
                </c:pt>
                <c:pt idx="9">
                  <c:v>30756.687978458656</c:v>
                </c:pt>
                <c:pt idx="10">
                  <c:v>31678.736642731841</c:v>
                </c:pt>
                <c:pt idx="11">
                  <c:v>32600.785307005026</c:v>
                </c:pt>
                <c:pt idx="12">
                  <c:v>33522.833971278211</c:v>
                </c:pt>
                <c:pt idx="13">
                  <c:v>34444.882635551396</c:v>
                </c:pt>
                <c:pt idx="14">
                  <c:v>35366.93129982458</c:v>
                </c:pt>
                <c:pt idx="15">
                  <c:v>36288.979964097765</c:v>
                </c:pt>
                <c:pt idx="16">
                  <c:v>37211.028628370943</c:v>
                </c:pt>
                <c:pt idx="17">
                  <c:v>38133.077292644128</c:v>
                </c:pt>
                <c:pt idx="18">
                  <c:v>39055.125956917313</c:v>
                </c:pt>
                <c:pt idx="19">
                  <c:v>39977.174621190497</c:v>
                </c:pt>
                <c:pt idx="20">
                  <c:v>40899.223285463682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31E-48E8-94C1-50CD19F1B11B}"/>
            </c:ext>
          </c:extLst>
        </c:ser>
        <c:ser>
          <c:idx val="7"/>
          <c:order val="7"/>
          <c:tx>
            <c:strRef>
              <c:f>Hoja1!$A$525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Hoja1!$B$525:$V$525</c:f>
              <c:numCache>
                <c:formatCode>#,##0.00\ "€"</c:formatCode>
                <c:ptCount val="21"/>
                <c:pt idx="0">
                  <c:v>22789.42</c:v>
                </c:pt>
                <c:pt idx="1">
                  <c:v>23711.444132250672</c:v>
                </c:pt>
                <c:pt idx="2">
                  <c:v>24633.468264501345</c:v>
                </c:pt>
                <c:pt idx="3">
                  <c:v>25555.492396752023</c:v>
                </c:pt>
                <c:pt idx="4">
                  <c:v>26477.516529002696</c:v>
                </c:pt>
                <c:pt idx="5">
                  <c:v>27399.54066125337</c:v>
                </c:pt>
                <c:pt idx="6">
                  <c:v>28321.564793504047</c:v>
                </c:pt>
                <c:pt idx="7">
                  <c:v>29243.588925754721</c:v>
                </c:pt>
                <c:pt idx="8">
                  <c:v>30165.613058005394</c:v>
                </c:pt>
                <c:pt idx="9">
                  <c:v>31087.637190256068</c:v>
                </c:pt>
                <c:pt idx="10">
                  <c:v>32009.661322506741</c:v>
                </c:pt>
                <c:pt idx="11">
                  <c:v>32931.685454757418</c:v>
                </c:pt>
                <c:pt idx="12">
                  <c:v>33853.709587008096</c:v>
                </c:pt>
                <c:pt idx="13">
                  <c:v>34775.733719258766</c:v>
                </c:pt>
                <c:pt idx="14">
                  <c:v>35697.757851509443</c:v>
                </c:pt>
                <c:pt idx="15">
                  <c:v>36619.781983760113</c:v>
                </c:pt>
                <c:pt idx="16">
                  <c:v>37541.80611601079</c:v>
                </c:pt>
                <c:pt idx="17">
                  <c:v>38463.830248261467</c:v>
                </c:pt>
                <c:pt idx="18">
                  <c:v>39385.854380512137</c:v>
                </c:pt>
                <c:pt idx="19">
                  <c:v>40307.878512762807</c:v>
                </c:pt>
                <c:pt idx="20">
                  <c:v>41229.902645013484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31E-48E8-94C1-50CD19F1B11B}"/>
            </c:ext>
          </c:extLst>
        </c:ser>
        <c:ser>
          <c:idx val="8"/>
          <c:order val="8"/>
          <c:tx>
            <c:strRef>
              <c:f>Hoja1!$A$526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Hoja1!$B$526:$V$526</c:f>
              <c:numCache>
                <c:formatCode>#,##0.00\ "€"</c:formatCode>
                <c:ptCount val="21"/>
                <c:pt idx="0">
                  <c:v>20348.476900000001</c:v>
                </c:pt>
                <c:pt idx="1">
                  <c:v>21399.265451395455</c:v>
                </c:pt>
                <c:pt idx="2">
                  <c:v>22450.054002790908</c:v>
                </c:pt>
                <c:pt idx="3">
                  <c:v>23500.842554186362</c:v>
                </c:pt>
                <c:pt idx="4">
                  <c:v>24551.631105581815</c:v>
                </c:pt>
                <c:pt idx="5">
                  <c:v>25602.419656977268</c:v>
                </c:pt>
                <c:pt idx="6">
                  <c:v>26653.208208372722</c:v>
                </c:pt>
                <c:pt idx="7">
                  <c:v>27703.996759768175</c:v>
                </c:pt>
                <c:pt idx="8">
                  <c:v>28754.785311163629</c:v>
                </c:pt>
                <c:pt idx="9">
                  <c:v>29805.573862559082</c:v>
                </c:pt>
                <c:pt idx="10">
                  <c:v>30856.362413954535</c:v>
                </c:pt>
                <c:pt idx="11">
                  <c:v>31907.150965349989</c:v>
                </c:pt>
                <c:pt idx="12">
                  <c:v>32957.939516745442</c:v>
                </c:pt>
                <c:pt idx="13">
                  <c:v>34008.728068140896</c:v>
                </c:pt>
                <c:pt idx="14">
                  <c:v>35059.516619536349</c:v>
                </c:pt>
                <c:pt idx="15">
                  <c:v>36110.305170931802</c:v>
                </c:pt>
                <c:pt idx="16">
                  <c:v>37161.093722327249</c:v>
                </c:pt>
                <c:pt idx="17">
                  <c:v>38211.882273722702</c:v>
                </c:pt>
                <c:pt idx="18">
                  <c:v>39262.670825118155</c:v>
                </c:pt>
                <c:pt idx="19">
                  <c:v>40313.459376513609</c:v>
                </c:pt>
                <c:pt idx="20">
                  <c:v>41364.247927909062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31E-48E8-94C1-50CD19F1B11B}"/>
            </c:ext>
          </c:extLst>
        </c:ser>
        <c:ser>
          <c:idx val="9"/>
          <c:order val="9"/>
          <c:tx>
            <c:strRef>
              <c:f>Hoja1!$A$527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Hoja1!$B$527:$V$527</c:f>
              <c:numCache>
                <c:formatCode>#,##0.00\ "€"</c:formatCode>
                <c:ptCount val="21"/>
                <c:pt idx="0">
                  <c:v>20348.476900000001</c:v>
                </c:pt>
                <c:pt idx="1">
                  <c:v>21425.302477948841</c:v>
                </c:pt>
                <c:pt idx="2">
                  <c:v>22502.128055897676</c:v>
                </c:pt>
                <c:pt idx="3">
                  <c:v>23578.953633846511</c:v>
                </c:pt>
                <c:pt idx="4">
                  <c:v>24655.77921179535</c:v>
                </c:pt>
                <c:pt idx="5">
                  <c:v>25732.604789744189</c:v>
                </c:pt>
                <c:pt idx="6">
                  <c:v>26809.430367693025</c:v>
                </c:pt>
                <c:pt idx="7">
                  <c:v>27886.25594564186</c:v>
                </c:pt>
                <c:pt idx="8">
                  <c:v>28963.081523590699</c:v>
                </c:pt>
                <c:pt idx="9">
                  <c:v>30039.907101539538</c:v>
                </c:pt>
                <c:pt idx="10">
                  <c:v>31116.732679488374</c:v>
                </c:pt>
                <c:pt idx="11">
                  <c:v>32193.558257437209</c:v>
                </c:pt>
                <c:pt idx="12">
                  <c:v>33270.383835386048</c:v>
                </c:pt>
                <c:pt idx="13">
                  <c:v>34347.209413334887</c:v>
                </c:pt>
                <c:pt idx="14">
                  <c:v>35424.034991283726</c:v>
                </c:pt>
                <c:pt idx="15">
                  <c:v>36500.860569232558</c:v>
                </c:pt>
                <c:pt idx="16">
                  <c:v>37577.686147181397</c:v>
                </c:pt>
                <c:pt idx="17">
                  <c:v>38654.511725130236</c:v>
                </c:pt>
                <c:pt idx="18">
                  <c:v>39731.337303079068</c:v>
                </c:pt>
                <c:pt idx="19">
                  <c:v>40808.162881027907</c:v>
                </c:pt>
                <c:pt idx="20">
                  <c:v>41884.988458976746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31E-48E8-94C1-50CD19F1B11B}"/>
            </c:ext>
          </c:extLst>
        </c:ser>
        <c:ser>
          <c:idx val="10"/>
          <c:order val="10"/>
          <c:tx>
            <c:strRef>
              <c:f>Hoja1!$A$528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Hoja1!$B$528:$V$528</c:f>
              <c:numCache>
                <c:formatCode>#,##0.00\ "€"</c:formatCode>
                <c:ptCount val="21"/>
                <c:pt idx="0">
                  <c:v>21478.75</c:v>
                </c:pt>
                <c:pt idx="1">
                  <c:v>22537.849654935584</c:v>
                </c:pt>
                <c:pt idx="2">
                  <c:v>23596.949309871165</c:v>
                </c:pt>
                <c:pt idx="3">
                  <c:v>24656.048964806749</c:v>
                </c:pt>
                <c:pt idx="4">
                  <c:v>25715.148619742329</c:v>
                </c:pt>
                <c:pt idx="5">
                  <c:v>26774.248274677913</c:v>
                </c:pt>
                <c:pt idx="6">
                  <c:v>27833.347929613497</c:v>
                </c:pt>
                <c:pt idx="7">
                  <c:v>28892.447584549078</c:v>
                </c:pt>
                <c:pt idx="8">
                  <c:v>29951.547239484662</c:v>
                </c:pt>
                <c:pt idx="9">
                  <c:v>31010.646894420242</c:v>
                </c:pt>
                <c:pt idx="10">
                  <c:v>32069.746549355827</c:v>
                </c:pt>
                <c:pt idx="11">
                  <c:v>33128.846204291411</c:v>
                </c:pt>
                <c:pt idx="12">
                  <c:v>34187.945859226995</c:v>
                </c:pt>
                <c:pt idx="13">
                  <c:v>35247.045514162572</c:v>
                </c:pt>
                <c:pt idx="14">
                  <c:v>36306.145169098156</c:v>
                </c:pt>
                <c:pt idx="15">
                  <c:v>37365.24482403374</c:v>
                </c:pt>
                <c:pt idx="16">
                  <c:v>38424.344478969324</c:v>
                </c:pt>
                <c:pt idx="17">
                  <c:v>39483.444133904908</c:v>
                </c:pt>
                <c:pt idx="18">
                  <c:v>40542.543788840485</c:v>
                </c:pt>
                <c:pt idx="19">
                  <c:v>41601.643443776069</c:v>
                </c:pt>
                <c:pt idx="20">
                  <c:v>42660.743098711653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31E-48E8-94C1-50CD19F1B11B}"/>
            </c:ext>
          </c:extLst>
        </c:ser>
        <c:ser>
          <c:idx val="11"/>
          <c:order val="11"/>
          <c:tx>
            <c:strRef>
              <c:f>Hoja1!$A$529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Hoja1!$B$529:$V$529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31E-48E8-94C1-50CD19F1B11B}"/>
            </c:ext>
          </c:extLst>
        </c:ser>
        <c:ser>
          <c:idx val="12"/>
          <c:order val="12"/>
          <c:tx>
            <c:strRef>
              <c:f>Hoja1!$A$530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Hoja1!$B$530:$V$530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31E-48E8-94C1-50CD19F1B11B}"/>
            </c:ext>
          </c:extLst>
        </c:ser>
        <c:ser>
          <c:idx val="13"/>
          <c:order val="13"/>
          <c:tx>
            <c:strRef>
              <c:f>Hoja1!$A$531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Hoja1!$B$531:$V$531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31E-48E8-94C1-50CD19F1B11B}"/>
            </c:ext>
          </c:extLst>
        </c:ser>
        <c:ser>
          <c:idx val="14"/>
          <c:order val="14"/>
          <c:tx>
            <c:strRef>
              <c:f>Hoja1!$A$532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Hoja1!$B$532:$V$532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31E-48E8-94C1-50CD19F1B11B}"/>
            </c:ext>
          </c:extLst>
        </c:ser>
        <c:ser>
          <c:idx val="15"/>
          <c:order val="15"/>
          <c:tx>
            <c:strRef>
              <c:f>Hoja1!$A$533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Hoja1!$B$533:$V$533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31E-48E8-94C1-50CD19F1B11B}"/>
            </c:ext>
          </c:extLst>
        </c:ser>
        <c:ser>
          <c:idx val="16"/>
          <c:order val="16"/>
          <c:tx>
            <c:strRef>
              <c:f>Hoja1!$A$534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Hoja1!$B$534:$V$534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31E-48E8-94C1-50CD19F1B11B}"/>
            </c:ext>
          </c:extLst>
        </c:ser>
        <c:ser>
          <c:idx val="17"/>
          <c:order val="17"/>
          <c:tx>
            <c:strRef>
              <c:f>Hoja1!$A$535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Hoja1!$B$535:$V$535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31E-48E8-94C1-50CD19F1B11B}"/>
            </c:ext>
          </c:extLst>
        </c:ser>
        <c:ser>
          <c:idx val="18"/>
          <c:order val="18"/>
          <c:tx>
            <c:strRef>
              <c:f>Hoja1!$A$536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Hoja1!$B$536:$V$536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31E-48E8-94C1-50CD19F1B11B}"/>
            </c:ext>
          </c:extLst>
        </c:ser>
        <c:ser>
          <c:idx val="19"/>
          <c:order val="19"/>
          <c:tx>
            <c:strRef>
              <c:f>Hoja1!$A$537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Hoja1!$B$537:$V$537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31E-48E8-94C1-50CD19F1B11B}"/>
            </c:ext>
          </c:extLst>
        </c:ser>
        <c:ser>
          <c:idx val="20"/>
          <c:order val="20"/>
          <c:tx>
            <c:strRef>
              <c:f>Hoja1!$A$538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Hoja1!$B$518:$V$518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Hoja1!$B$538:$V$538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31E-48E8-94C1-50CD19F1B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0802560"/>
        <c:axId val="118080304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Hoja1!$A$518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Hoja1!$B$518:$V$518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Hoja1!$B$518:$V$518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131E-48E8-94C1-50CD19F1B11B}"/>
                  </c:ext>
                </c:extLst>
              </c15:ser>
            </c15:filteredLineSeries>
          </c:ext>
        </c:extLst>
      </c:lineChart>
      <c:catAx>
        <c:axId val="118080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803040"/>
        <c:crosses val="autoZero"/>
        <c:auto val="1"/>
        <c:lblAlgn val="ctr"/>
        <c:lblOffset val="100"/>
        <c:noMultiLvlLbl val="0"/>
      </c:catAx>
      <c:valAx>
        <c:axId val="118080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80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Hoja1!$A$545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Hoja1!$B$545:$V$545</c:f>
              <c:numCache>
                <c:formatCode>#,##0.00\ "€"</c:formatCode>
                <c:ptCount val="21"/>
                <c:pt idx="0">
                  <c:v>14100</c:v>
                </c:pt>
                <c:pt idx="1">
                  <c:v>14954.035170045019</c:v>
                </c:pt>
                <c:pt idx="2">
                  <c:v>15808.07034009004</c:v>
                </c:pt>
                <c:pt idx="3">
                  <c:v>16662.105510135061</c:v>
                </c:pt>
                <c:pt idx="4">
                  <c:v>17516.14068018008</c:v>
                </c:pt>
                <c:pt idx="5">
                  <c:v>18370.1758502251</c:v>
                </c:pt>
                <c:pt idx="6">
                  <c:v>19224.211020270122</c:v>
                </c:pt>
                <c:pt idx="7">
                  <c:v>20078.246190315142</c:v>
                </c:pt>
                <c:pt idx="8">
                  <c:v>20932.281360360161</c:v>
                </c:pt>
                <c:pt idx="9">
                  <c:v>21786.31653040518</c:v>
                </c:pt>
                <c:pt idx="10">
                  <c:v>22640.351700450199</c:v>
                </c:pt>
                <c:pt idx="11">
                  <c:v>23494.386870495222</c:v>
                </c:pt>
                <c:pt idx="12">
                  <c:v>24348.422040540241</c:v>
                </c:pt>
                <c:pt idx="13">
                  <c:v>25202.45721058526</c:v>
                </c:pt>
                <c:pt idx="14">
                  <c:v>26056.492380630283</c:v>
                </c:pt>
                <c:pt idx="15">
                  <c:v>26910.527550675302</c:v>
                </c:pt>
                <c:pt idx="16">
                  <c:v>27764.562720720322</c:v>
                </c:pt>
                <c:pt idx="17">
                  <c:v>28618.597890765341</c:v>
                </c:pt>
                <c:pt idx="18">
                  <c:v>29472.63306081036</c:v>
                </c:pt>
                <c:pt idx="19">
                  <c:v>30326.668230855383</c:v>
                </c:pt>
                <c:pt idx="20">
                  <c:v>31180.703400900402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DA-45D5-AC25-0194FA8343F1}"/>
            </c:ext>
          </c:extLst>
        </c:ser>
        <c:ser>
          <c:idx val="2"/>
          <c:order val="2"/>
          <c:tx>
            <c:strRef>
              <c:f>Hoja1!$A$546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Hoja1!$B$546:$V$546</c:f>
              <c:numCache>
                <c:formatCode>#,##0.00\ "€"</c:formatCode>
                <c:ptCount val="21"/>
                <c:pt idx="0">
                  <c:v>14100</c:v>
                </c:pt>
                <c:pt idx="1">
                  <c:v>15054.748903589361</c:v>
                </c:pt>
                <c:pt idx="2">
                  <c:v>16009.497807178725</c:v>
                </c:pt>
                <c:pt idx="3">
                  <c:v>16964.246710768086</c:v>
                </c:pt>
                <c:pt idx="4">
                  <c:v>17918.995614357449</c:v>
                </c:pt>
                <c:pt idx="5">
                  <c:v>18873.744517946809</c:v>
                </c:pt>
                <c:pt idx="6">
                  <c:v>19828.493421536172</c:v>
                </c:pt>
                <c:pt idx="7">
                  <c:v>20783.242325125535</c:v>
                </c:pt>
                <c:pt idx="8">
                  <c:v>21737.991228714898</c:v>
                </c:pt>
                <c:pt idx="9">
                  <c:v>22692.740132304258</c:v>
                </c:pt>
                <c:pt idx="10">
                  <c:v>23647.489035893617</c:v>
                </c:pt>
                <c:pt idx="11">
                  <c:v>24602.237939482984</c:v>
                </c:pt>
                <c:pt idx="12">
                  <c:v>25556.986843072344</c:v>
                </c:pt>
                <c:pt idx="13">
                  <c:v>26511.735746661703</c:v>
                </c:pt>
                <c:pt idx="14">
                  <c:v>27466.48465025107</c:v>
                </c:pt>
                <c:pt idx="15">
                  <c:v>28421.23355384043</c:v>
                </c:pt>
                <c:pt idx="16">
                  <c:v>29375.982457429793</c:v>
                </c:pt>
                <c:pt idx="17">
                  <c:v>30330.731361019156</c:v>
                </c:pt>
                <c:pt idx="18">
                  <c:v>31285.480264608515</c:v>
                </c:pt>
                <c:pt idx="19">
                  <c:v>32240.229168197879</c:v>
                </c:pt>
                <c:pt idx="20">
                  <c:v>33194.978071787235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DA-45D5-AC25-0194FA8343F1}"/>
            </c:ext>
          </c:extLst>
        </c:ser>
        <c:ser>
          <c:idx val="3"/>
          <c:order val="3"/>
          <c:tx>
            <c:strRef>
              <c:f>Hoja1!$A$547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Hoja1!$B$547:$V$547</c:f>
              <c:numCache>
                <c:formatCode>#,##0.00\ "€"</c:formatCode>
                <c:ptCount val="21"/>
                <c:pt idx="0">
                  <c:v>14724.66</c:v>
                </c:pt>
                <c:pt idx="1">
                  <c:v>15855.908925985179</c:v>
                </c:pt>
                <c:pt idx="2">
                  <c:v>16987.157851970358</c:v>
                </c:pt>
                <c:pt idx="3">
                  <c:v>18118.406777955537</c:v>
                </c:pt>
                <c:pt idx="4">
                  <c:v>19249.65570394072</c:v>
                </c:pt>
                <c:pt idx="5">
                  <c:v>20380.904629925899</c:v>
                </c:pt>
                <c:pt idx="6">
                  <c:v>21512.153555911078</c:v>
                </c:pt>
                <c:pt idx="7">
                  <c:v>22643.402481896257</c:v>
                </c:pt>
                <c:pt idx="8">
                  <c:v>23774.651407881436</c:v>
                </c:pt>
                <c:pt idx="9">
                  <c:v>24905.900333866615</c:v>
                </c:pt>
                <c:pt idx="10">
                  <c:v>26037.149259851794</c:v>
                </c:pt>
                <c:pt idx="11">
                  <c:v>27168.398185836973</c:v>
                </c:pt>
                <c:pt idx="12">
                  <c:v>28299.647111822153</c:v>
                </c:pt>
                <c:pt idx="13">
                  <c:v>29430.896037807332</c:v>
                </c:pt>
                <c:pt idx="14">
                  <c:v>30562.144963792511</c:v>
                </c:pt>
                <c:pt idx="15">
                  <c:v>31693.393889777693</c:v>
                </c:pt>
                <c:pt idx="16">
                  <c:v>32824.642815762869</c:v>
                </c:pt>
                <c:pt idx="17">
                  <c:v>33955.891741748055</c:v>
                </c:pt>
                <c:pt idx="18">
                  <c:v>35087.140667733227</c:v>
                </c:pt>
                <c:pt idx="19">
                  <c:v>36218.389593718413</c:v>
                </c:pt>
                <c:pt idx="20">
                  <c:v>37349.638519703585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DA-45D5-AC25-0194FA8343F1}"/>
            </c:ext>
          </c:extLst>
        </c:ser>
        <c:ser>
          <c:idx val="4"/>
          <c:order val="4"/>
          <c:tx>
            <c:strRef>
              <c:f>Hoja1!$A$548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Hoja1!$B$548:$V$548</c:f>
              <c:numCache>
                <c:formatCode>#,##0.00\ "€"</c:formatCode>
                <c:ptCount val="21"/>
                <c:pt idx="0">
                  <c:v>14756.6</c:v>
                </c:pt>
                <c:pt idx="1">
                  <c:v>15678.624132250676</c:v>
                </c:pt>
                <c:pt idx="2">
                  <c:v>16600.648264501349</c:v>
                </c:pt>
                <c:pt idx="3">
                  <c:v>17522.672396752023</c:v>
                </c:pt>
                <c:pt idx="4">
                  <c:v>18444.6965290027</c:v>
                </c:pt>
                <c:pt idx="5">
                  <c:v>19366.720661253374</c:v>
                </c:pt>
                <c:pt idx="6">
                  <c:v>20288.744793504047</c:v>
                </c:pt>
                <c:pt idx="7">
                  <c:v>21210.768925754721</c:v>
                </c:pt>
                <c:pt idx="8">
                  <c:v>22132.793058005394</c:v>
                </c:pt>
                <c:pt idx="9">
                  <c:v>23054.817190256072</c:v>
                </c:pt>
                <c:pt idx="10">
                  <c:v>23976.841322506745</c:v>
                </c:pt>
                <c:pt idx="11">
                  <c:v>24898.865454757419</c:v>
                </c:pt>
                <c:pt idx="12">
                  <c:v>25820.889587008096</c:v>
                </c:pt>
                <c:pt idx="13">
                  <c:v>26742.913719258766</c:v>
                </c:pt>
                <c:pt idx="14">
                  <c:v>27664.937851509443</c:v>
                </c:pt>
                <c:pt idx="15">
                  <c:v>28586.961983760117</c:v>
                </c:pt>
                <c:pt idx="16">
                  <c:v>29508.98611601079</c:v>
                </c:pt>
                <c:pt idx="17">
                  <c:v>30431.010248261467</c:v>
                </c:pt>
                <c:pt idx="18">
                  <c:v>31353.034380512137</c:v>
                </c:pt>
                <c:pt idx="19">
                  <c:v>32275.058512762815</c:v>
                </c:pt>
                <c:pt idx="20">
                  <c:v>33197.082645013492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DA-45D5-AC25-0194FA8343F1}"/>
            </c:ext>
          </c:extLst>
        </c:ser>
        <c:ser>
          <c:idx val="5"/>
          <c:order val="5"/>
          <c:tx>
            <c:strRef>
              <c:f>Hoja1!$A$549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Hoja1!$B$549:$V$549</c:f>
              <c:numCache>
                <c:formatCode>#,##0.00\ "€"</c:formatCode>
                <c:ptCount val="21"/>
                <c:pt idx="0">
                  <c:v>19098.88</c:v>
                </c:pt>
                <c:pt idx="1">
                  <c:v>20020.904132250675</c:v>
                </c:pt>
                <c:pt idx="2">
                  <c:v>20942.928264501352</c:v>
                </c:pt>
                <c:pt idx="3">
                  <c:v>21864.952396752025</c:v>
                </c:pt>
                <c:pt idx="4">
                  <c:v>22786.976529002699</c:v>
                </c:pt>
                <c:pt idx="5">
                  <c:v>23709.000661253373</c:v>
                </c:pt>
                <c:pt idx="6">
                  <c:v>24631.024793504046</c:v>
                </c:pt>
                <c:pt idx="7">
                  <c:v>25553.048925754723</c:v>
                </c:pt>
                <c:pt idx="8">
                  <c:v>26475.073058005397</c:v>
                </c:pt>
                <c:pt idx="9">
                  <c:v>27397.09719025607</c:v>
                </c:pt>
                <c:pt idx="10">
                  <c:v>28319.121322506748</c:v>
                </c:pt>
                <c:pt idx="11">
                  <c:v>29241.145454757418</c:v>
                </c:pt>
                <c:pt idx="12">
                  <c:v>30163.169587008095</c:v>
                </c:pt>
                <c:pt idx="13">
                  <c:v>31085.193719258768</c:v>
                </c:pt>
                <c:pt idx="14">
                  <c:v>32007.217851509442</c:v>
                </c:pt>
                <c:pt idx="15">
                  <c:v>32929.241983760119</c:v>
                </c:pt>
                <c:pt idx="16">
                  <c:v>33851.266116010796</c:v>
                </c:pt>
                <c:pt idx="17">
                  <c:v>34773.290248261466</c:v>
                </c:pt>
                <c:pt idx="18">
                  <c:v>35695.314380512136</c:v>
                </c:pt>
                <c:pt idx="19">
                  <c:v>36617.338512762813</c:v>
                </c:pt>
                <c:pt idx="20">
                  <c:v>37539.362645013491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6DA-45D5-AC25-0194FA8343F1}"/>
            </c:ext>
          </c:extLst>
        </c:ser>
        <c:ser>
          <c:idx val="6"/>
          <c:order val="6"/>
          <c:tx>
            <c:strRef>
              <c:f>Hoja1!$A$550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Hoja1!$B$550:$V$550</c:f>
              <c:numCache>
                <c:formatCode>#,##0.00\ "€"</c:formatCode>
                <c:ptCount val="21"/>
                <c:pt idx="0">
                  <c:v>18658.25</c:v>
                </c:pt>
                <c:pt idx="1">
                  <c:v>19580.298664273185</c:v>
                </c:pt>
                <c:pt idx="2">
                  <c:v>20502.34732854637</c:v>
                </c:pt>
                <c:pt idx="3">
                  <c:v>21424.395992819555</c:v>
                </c:pt>
                <c:pt idx="4">
                  <c:v>22346.444657092736</c:v>
                </c:pt>
                <c:pt idx="5">
                  <c:v>23268.493321365921</c:v>
                </c:pt>
                <c:pt idx="6">
                  <c:v>24190.541985639105</c:v>
                </c:pt>
                <c:pt idx="7">
                  <c:v>25112.59064991229</c:v>
                </c:pt>
                <c:pt idx="8">
                  <c:v>26034.639314185471</c:v>
                </c:pt>
                <c:pt idx="9">
                  <c:v>26956.687978458656</c:v>
                </c:pt>
                <c:pt idx="10">
                  <c:v>27878.736642731841</c:v>
                </c:pt>
                <c:pt idx="11">
                  <c:v>28800.785307005026</c:v>
                </c:pt>
                <c:pt idx="12">
                  <c:v>29722.833971278211</c:v>
                </c:pt>
                <c:pt idx="13">
                  <c:v>30644.882635551396</c:v>
                </c:pt>
                <c:pt idx="14">
                  <c:v>31566.93129982458</c:v>
                </c:pt>
                <c:pt idx="15">
                  <c:v>32488.979964097765</c:v>
                </c:pt>
                <c:pt idx="16">
                  <c:v>33411.028628370943</c:v>
                </c:pt>
                <c:pt idx="17">
                  <c:v>34333.077292644128</c:v>
                </c:pt>
                <c:pt idx="18">
                  <c:v>35255.125956917313</c:v>
                </c:pt>
                <c:pt idx="19">
                  <c:v>36177.174621190497</c:v>
                </c:pt>
                <c:pt idx="20">
                  <c:v>37099.223285463682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6DA-45D5-AC25-0194FA8343F1}"/>
            </c:ext>
          </c:extLst>
        </c:ser>
        <c:ser>
          <c:idx val="7"/>
          <c:order val="7"/>
          <c:tx>
            <c:strRef>
              <c:f>Hoja1!$A$551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Hoja1!$B$551:$V$551</c:f>
              <c:numCache>
                <c:formatCode>#,##0.00\ "€"</c:formatCode>
                <c:ptCount val="21"/>
                <c:pt idx="0">
                  <c:v>18989.419999999998</c:v>
                </c:pt>
                <c:pt idx="1">
                  <c:v>19911.444132250672</c:v>
                </c:pt>
                <c:pt idx="2">
                  <c:v>20833.468264501345</c:v>
                </c:pt>
                <c:pt idx="3">
                  <c:v>21755.492396752023</c:v>
                </c:pt>
                <c:pt idx="4">
                  <c:v>22677.516529002696</c:v>
                </c:pt>
                <c:pt idx="5">
                  <c:v>23599.54066125337</c:v>
                </c:pt>
                <c:pt idx="6">
                  <c:v>24521.564793504047</c:v>
                </c:pt>
                <c:pt idx="7">
                  <c:v>25443.588925754721</c:v>
                </c:pt>
                <c:pt idx="8">
                  <c:v>26365.613058005394</c:v>
                </c:pt>
                <c:pt idx="9">
                  <c:v>27287.637190256068</c:v>
                </c:pt>
                <c:pt idx="10">
                  <c:v>28209.661322506741</c:v>
                </c:pt>
                <c:pt idx="11">
                  <c:v>29131.685454757418</c:v>
                </c:pt>
                <c:pt idx="12">
                  <c:v>30053.709587008092</c:v>
                </c:pt>
                <c:pt idx="13">
                  <c:v>30975.733719258766</c:v>
                </c:pt>
                <c:pt idx="14">
                  <c:v>31897.757851509443</c:v>
                </c:pt>
                <c:pt idx="15">
                  <c:v>32819.781983760113</c:v>
                </c:pt>
                <c:pt idx="16">
                  <c:v>33741.80611601079</c:v>
                </c:pt>
                <c:pt idx="17">
                  <c:v>34663.830248261467</c:v>
                </c:pt>
                <c:pt idx="18">
                  <c:v>35585.854380512137</c:v>
                </c:pt>
                <c:pt idx="19">
                  <c:v>36507.878512762807</c:v>
                </c:pt>
                <c:pt idx="20">
                  <c:v>37429.902645013484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6DA-45D5-AC25-0194FA8343F1}"/>
            </c:ext>
          </c:extLst>
        </c:ser>
        <c:ser>
          <c:idx val="8"/>
          <c:order val="8"/>
          <c:tx>
            <c:strRef>
              <c:f>Hoja1!$A$552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Hoja1!$B$552:$V$552</c:f>
              <c:numCache>
                <c:formatCode>#,##0.00\ "€"</c:formatCode>
                <c:ptCount val="21"/>
                <c:pt idx="0">
                  <c:v>16548.476900000001</c:v>
                </c:pt>
                <c:pt idx="1">
                  <c:v>17599.265451395455</c:v>
                </c:pt>
                <c:pt idx="2">
                  <c:v>18650.054002790908</c:v>
                </c:pt>
                <c:pt idx="3">
                  <c:v>19700.842554186362</c:v>
                </c:pt>
                <c:pt idx="4">
                  <c:v>20751.631105581815</c:v>
                </c:pt>
                <c:pt idx="5">
                  <c:v>21802.419656977268</c:v>
                </c:pt>
                <c:pt idx="6">
                  <c:v>22853.208208372722</c:v>
                </c:pt>
                <c:pt idx="7">
                  <c:v>23903.996759768175</c:v>
                </c:pt>
                <c:pt idx="8">
                  <c:v>24954.785311163629</c:v>
                </c:pt>
                <c:pt idx="9">
                  <c:v>26005.573862559082</c:v>
                </c:pt>
                <c:pt idx="10">
                  <c:v>27056.362413954535</c:v>
                </c:pt>
                <c:pt idx="11">
                  <c:v>28107.150965349989</c:v>
                </c:pt>
                <c:pt idx="12">
                  <c:v>29157.939516745442</c:v>
                </c:pt>
                <c:pt idx="13">
                  <c:v>30208.728068140896</c:v>
                </c:pt>
                <c:pt idx="14">
                  <c:v>31259.516619536349</c:v>
                </c:pt>
                <c:pt idx="15">
                  <c:v>32310.305170931802</c:v>
                </c:pt>
                <c:pt idx="16">
                  <c:v>33361.093722327249</c:v>
                </c:pt>
                <c:pt idx="17">
                  <c:v>34411.882273722702</c:v>
                </c:pt>
                <c:pt idx="18">
                  <c:v>35462.670825118155</c:v>
                </c:pt>
                <c:pt idx="19">
                  <c:v>36513.459376513609</c:v>
                </c:pt>
                <c:pt idx="20">
                  <c:v>37564.247927909062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6DA-45D5-AC25-0194FA8343F1}"/>
            </c:ext>
          </c:extLst>
        </c:ser>
        <c:ser>
          <c:idx val="9"/>
          <c:order val="9"/>
          <c:tx>
            <c:strRef>
              <c:f>Hoja1!$A$553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Hoja1!$B$553:$V$553</c:f>
              <c:numCache>
                <c:formatCode>#,##0.00\ "€"</c:formatCode>
                <c:ptCount val="21"/>
                <c:pt idx="0">
                  <c:v>16548.476900000001</c:v>
                </c:pt>
                <c:pt idx="1">
                  <c:v>17625.302477948841</c:v>
                </c:pt>
                <c:pt idx="2">
                  <c:v>18702.128055897676</c:v>
                </c:pt>
                <c:pt idx="3">
                  <c:v>19778.953633846511</c:v>
                </c:pt>
                <c:pt idx="4">
                  <c:v>20855.77921179535</c:v>
                </c:pt>
                <c:pt idx="5">
                  <c:v>21932.604789744189</c:v>
                </c:pt>
                <c:pt idx="6">
                  <c:v>23009.430367693025</c:v>
                </c:pt>
                <c:pt idx="7">
                  <c:v>24086.25594564186</c:v>
                </c:pt>
                <c:pt idx="8">
                  <c:v>25163.081523590699</c:v>
                </c:pt>
                <c:pt idx="9">
                  <c:v>26239.907101539538</c:v>
                </c:pt>
                <c:pt idx="10">
                  <c:v>27316.732679488374</c:v>
                </c:pt>
                <c:pt idx="11">
                  <c:v>28393.558257437209</c:v>
                </c:pt>
                <c:pt idx="12">
                  <c:v>29470.383835386048</c:v>
                </c:pt>
                <c:pt idx="13">
                  <c:v>30547.209413334887</c:v>
                </c:pt>
                <c:pt idx="14">
                  <c:v>31624.034991283723</c:v>
                </c:pt>
                <c:pt idx="15">
                  <c:v>32700.860569232558</c:v>
                </c:pt>
                <c:pt idx="16">
                  <c:v>33777.686147181397</c:v>
                </c:pt>
                <c:pt idx="17">
                  <c:v>34854.511725130236</c:v>
                </c:pt>
                <c:pt idx="18">
                  <c:v>35931.337303079068</c:v>
                </c:pt>
                <c:pt idx="19">
                  <c:v>37008.162881027907</c:v>
                </c:pt>
                <c:pt idx="20">
                  <c:v>38084.988458976746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6DA-45D5-AC25-0194FA8343F1}"/>
            </c:ext>
          </c:extLst>
        </c:ser>
        <c:ser>
          <c:idx val="10"/>
          <c:order val="10"/>
          <c:tx>
            <c:strRef>
              <c:f>Hoja1!$A$554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Hoja1!$B$554:$V$554</c:f>
              <c:numCache>
                <c:formatCode>#,##0.00\ "€"</c:formatCode>
                <c:ptCount val="21"/>
                <c:pt idx="0">
                  <c:v>17678.75</c:v>
                </c:pt>
                <c:pt idx="1">
                  <c:v>18737.849654935584</c:v>
                </c:pt>
                <c:pt idx="2">
                  <c:v>19796.949309871165</c:v>
                </c:pt>
                <c:pt idx="3">
                  <c:v>20856.048964806749</c:v>
                </c:pt>
                <c:pt idx="4">
                  <c:v>21915.148619742329</c:v>
                </c:pt>
                <c:pt idx="5">
                  <c:v>22974.248274677913</c:v>
                </c:pt>
                <c:pt idx="6">
                  <c:v>24033.347929613497</c:v>
                </c:pt>
                <c:pt idx="7">
                  <c:v>25092.447584549078</c:v>
                </c:pt>
                <c:pt idx="8">
                  <c:v>26151.547239484662</c:v>
                </c:pt>
                <c:pt idx="9">
                  <c:v>27210.646894420242</c:v>
                </c:pt>
                <c:pt idx="10">
                  <c:v>28269.746549355827</c:v>
                </c:pt>
                <c:pt idx="11">
                  <c:v>29328.846204291411</c:v>
                </c:pt>
                <c:pt idx="12">
                  <c:v>30387.945859226991</c:v>
                </c:pt>
                <c:pt idx="13">
                  <c:v>31447.045514162572</c:v>
                </c:pt>
                <c:pt idx="14">
                  <c:v>32506.145169098156</c:v>
                </c:pt>
                <c:pt idx="15">
                  <c:v>33565.24482403374</c:v>
                </c:pt>
                <c:pt idx="16">
                  <c:v>34624.344478969324</c:v>
                </c:pt>
                <c:pt idx="17">
                  <c:v>35683.444133904908</c:v>
                </c:pt>
                <c:pt idx="18">
                  <c:v>36742.543788840485</c:v>
                </c:pt>
                <c:pt idx="19">
                  <c:v>37801.643443776069</c:v>
                </c:pt>
                <c:pt idx="20">
                  <c:v>38860.743098711653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6DA-45D5-AC25-0194FA8343F1}"/>
            </c:ext>
          </c:extLst>
        </c:ser>
        <c:ser>
          <c:idx val="11"/>
          <c:order val="11"/>
          <c:tx>
            <c:strRef>
              <c:f>Hoja1!$A$555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Hoja1!$B$555:$V$555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6DA-45D5-AC25-0194FA8343F1}"/>
            </c:ext>
          </c:extLst>
        </c:ser>
        <c:ser>
          <c:idx val="12"/>
          <c:order val="12"/>
          <c:tx>
            <c:strRef>
              <c:f>Hoja1!$A$556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Hoja1!$B$556:$V$556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6DA-45D5-AC25-0194FA8343F1}"/>
            </c:ext>
          </c:extLst>
        </c:ser>
        <c:ser>
          <c:idx val="13"/>
          <c:order val="13"/>
          <c:tx>
            <c:strRef>
              <c:f>Hoja1!$A$557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Hoja1!$B$557:$V$557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E6DA-45D5-AC25-0194FA8343F1}"/>
            </c:ext>
          </c:extLst>
        </c:ser>
        <c:ser>
          <c:idx val="14"/>
          <c:order val="14"/>
          <c:tx>
            <c:strRef>
              <c:f>Hoja1!$A$558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Hoja1!$B$558:$V$558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6DA-45D5-AC25-0194FA8343F1}"/>
            </c:ext>
          </c:extLst>
        </c:ser>
        <c:ser>
          <c:idx val="15"/>
          <c:order val="15"/>
          <c:tx>
            <c:strRef>
              <c:f>Hoja1!$A$559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Hoja1!$B$559:$V$559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6DA-45D5-AC25-0194FA8343F1}"/>
            </c:ext>
          </c:extLst>
        </c:ser>
        <c:ser>
          <c:idx val="16"/>
          <c:order val="16"/>
          <c:tx>
            <c:strRef>
              <c:f>Hoja1!$A$560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Hoja1!$B$560:$V$560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6DA-45D5-AC25-0194FA8343F1}"/>
            </c:ext>
          </c:extLst>
        </c:ser>
        <c:ser>
          <c:idx val="17"/>
          <c:order val="17"/>
          <c:tx>
            <c:strRef>
              <c:f>Hoja1!$A$561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Hoja1!$B$561:$V$561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6DA-45D5-AC25-0194FA8343F1}"/>
            </c:ext>
          </c:extLst>
        </c:ser>
        <c:ser>
          <c:idx val="18"/>
          <c:order val="18"/>
          <c:tx>
            <c:strRef>
              <c:f>Hoja1!$A$562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Hoja1!$B$562:$V$562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E6DA-45D5-AC25-0194FA8343F1}"/>
            </c:ext>
          </c:extLst>
        </c:ser>
        <c:ser>
          <c:idx val="19"/>
          <c:order val="19"/>
          <c:tx>
            <c:strRef>
              <c:f>Hoja1!$A$563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Hoja1!$B$563:$V$563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E6DA-45D5-AC25-0194FA8343F1}"/>
            </c:ext>
          </c:extLst>
        </c:ser>
        <c:ser>
          <c:idx val="20"/>
          <c:order val="20"/>
          <c:tx>
            <c:strRef>
              <c:f>Hoja1!$A$564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Hoja1!$B$544:$V$544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Hoja1!$B$564:$V$564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E6DA-45D5-AC25-0194FA834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9833920"/>
        <c:axId val="83983344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Hoja1!$A$544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Hoja1!$B$544:$V$544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Hoja1!$B$544:$V$544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E6DA-45D5-AC25-0194FA8343F1}"/>
                  </c:ext>
                </c:extLst>
              </c15:ser>
            </c15:filteredLineSeries>
          </c:ext>
        </c:extLst>
      </c:lineChart>
      <c:catAx>
        <c:axId val="83983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33440"/>
        <c:crosses val="autoZero"/>
        <c:auto val="1"/>
        <c:lblAlgn val="ctr"/>
        <c:lblOffset val="100"/>
        <c:noMultiLvlLbl val="0"/>
      </c:catAx>
      <c:valAx>
        <c:axId val="83983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3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Hoja1!$A$570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Hoja1!$B$570:$V$570</c:f>
              <c:numCache>
                <c:formatCode>#,##0.00\ "€"</c:formatCode>
                <c:ptCount val="21"/>
                <c:pt idx="0">
                  <c:v>17900</c:v>
                </c:pt>
                <c:pt idx="1">
                  <c:v>18560.734181973967</c:v>
                </c:pt>
                <c:pt idx="2">
                  <c:v>19221.468363947934</c:v>
                </c:pt>
                <c:pt idx="3">
                  <c:v>19882.2025459219</c:v>
                </c:pt>
                <c:pt idx="4">
                  <c:v>20542.936727895867</c:v>
                </c:pt>
                <c:pt idx="5">
                  <c:v>21203.670909869834</c:v>
                </c:pt>
                <c:pt idx="6">
                  <c:v>21864.405091843801</c:v>
                </c:pt>
                <c:pt idx="7">
                  <c:v>22525.139273817767</c:v>
                </c:pt>
                <c:pt idx="8">
                  <c:v>23185.873455791734</c:v>
                </c:pt>
                <c:pt idx="9">
                  <c:v>23846.607637765701</c:v>
                </c:pt>
                <c:pt idx="10">
                  <c:v>24507.341819739668</c:v>
                </c:pt>
                <c:pt idx="11">
                  <c:v>25168.076001713634</c:v>
                </c:pt>
                <c:pt idx="12">
                  <c:v>25828.810183687601</c:v>
                </c:pt>
                <c:pt idx="13">
                  <c:v>26489.544365661568</c:v>
                </c:pt>
                <c:pt idx="14">
                  <c:v>27150.278547635535</c:v>
                </c:pt>
                <c:pt idx="15">
                  <c:v>27811.012729609502</c:v>
                </c:pt>
                <c:pt idx="16">
                  <c:v>28471.746911583468</c:v>
                </c:pt>
                <c:pt idx="17">
                  <c:v>29132.481093557435</c:v>
                </c:pt>
                <c:pt idx="18">
                  <c:v>29793.215275531402</c:v>
                </c:pt>
                <c:pt idx="19">
                  <c:v>30453.949457505369</c:v>
                </c:pt>
                <c:pt idx="20">
                  <c:v>31114.683639479335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C3-494A-8083-B91D6C37313C}"/>
            </c:ext>
          </c:extLst>
        </c:ser>
        <c:ser>
          <c:idx val="2"/>
          <c:order val="2"/>
          <c:tx>
            <c:strRef>
              <c:f>Hoja1!$A$571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Hoja1!$B$571:$V$571</c:f>
              <c:numCache>
                <c:formatCode>#,##0.00\ "€"</c:formatCode>
                <c:ptCount val="21"/>
                <c:pt idx="0">
                  <c:v>17900</c:v>
                </c:pt>
                <c:pt idx="1">
                  <c:v>18638.652526183909</c:v>
                </c:pt>
                <c:pt idx="2">
                  <c:v>19377.305052367818</c:v>
                </c:pt>
                <c:pt idx="3">
                  <c:v>20115.95757855173</c:v>
                </c:pt>
                <c:pt idx="4">
                  <c:v>20854.610104735639</c:v>
                </c:pt>
                <c:pt idx="5">
                  <c:v>21593.262630919548</c:v>
                </c:pt>
                <c:pt idx="6">
                  <c:v>22331.915157103456</c:v>
                </c:pt>
                <c:pt idx="7">
                  <c:v>23070.567683287365</c:v>
                </c:pt>
                <c:pt idx="8">
                  <c:v>23809.220209471277</c:v>
                </c:pt>
                <c:pt idx="9">
                  <c:v>24547.872735655186</c:v>
                </c:pt>
                <c:pt idx="10">
                  <c:v>25286.525261839095</c:v>
                </c:pt>
                <c:pt idx="11">
                  <c:v>26025.177788023004</c:v>
                </c:pt>
                <c:pt idx="12">
                  <c:v>26763.830314206913</c:v>
                </c:pt>
                <c:pt idx="13">
                  <c:v>27502.482840390825</c:v>
                </c:pt>
                <c:pt idx="14">
                  <c:v>28241.13536657473</c:v>
                </c:pt>
                <c:pt idx="15">
                  <c:v>28979.787892758643</c:v>
                </c:pt>
                <c:pt idx="16">
                  <c:v>29718.440418942551</c:v>
                </c:pt>
                <c:pt idx="17">
                  <c:v>30457.09294512646</c:v>
                </c:pt>
                <c:pt idx="18">
                  <c:v>31195.745471310373</c:v>
                </c:pt>
                <c:pt idx="19">
                  <c:v>31934.397997494278</c:v>
                </c:pt>
                <c:pt idx="20">
                  <c:v>32673.05052367819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C3-494A-8083-B91D6C37313C}"/>
            </c:ext>
          </c:extLst>
        </c:ser>
        <c:ser>
          <c:idx val="3"/>
          <c:order val="3"/>
          <c:tx>
            <c:strRef>
              <c:f>Hoja1!$A$572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Hoja1!$B$572:$V$572</c:f>
              <c:numCache>
                <c:formatCode>#,##0.00\ "€"</c:formatCode>
                <c:ptCount val="21"/>
                <c:pt idx="0">
                  <c:v>18524.66</c:v>
                </c:pt>
                <c:pt idx="1">
                  <c:v>19399.863808855254</c:v>
                </c:pt>
                <c:pt idx="2">
                  <c:v>20275.067617710509</c:v>
                </c:pt>
                <c:pt idx="3">
                  <c:v>21150.271426565763</c:v>
                </c:pt>
                <c:pt idx="4">
                  <c:v>22025.475235421014</c:v>
                </c:pt>
                <c:pt idx="5">
                  <c:v>22900.679044276272</c:v>
                </c:pt>
                <c:pt idx="6">
                  <c:v>23775.882853131523</c:v>
                </c:pt>
                <c:pt idx="7">
                  <c:v>24651.086661986777</c:v>
                </c:pt>
                <c:pt idx="8">
                  <c:v>25526.290470842032</c:v>
                </c:pt>
                <c:pt idx="9">
                  <c:v>26401.494279697286</c:v>
                </c:pt>
                <c:pt idx="10">
                  <c:v>27276.698088552541</c:v>
                </c:pt>
                <c:pt idx="11">
                  <c:v>28151.901897407795</c:v>
                </c:pt>
                <c:pt idx="12">
                  <c:v>29027.10570626305</c:v>
                </c:pt>
                <c:pt idx="13">
                  <c:v>29902.309515118301</c:v>
                </c:pt>
                <c:pt idx="14">
                  <c:v>30777.513323973559</c:v>
                </c:pt>
                <c:pt idx="15">
                  <c:v>31652.71713282881</c:v>
                </c:pt>
                <c:pt idx="16">
                  <c:v>32527.920941684064</c:v>
                </c:pt>
                <c:pt idx="17">
                  <c:v>33403.124750539318</c:v>
                </c:pt>
                <c:pt idx="18">
                  <c:v>34278.328559394577</c:v>
                </c:pt>
                <c:pt idx="19">
                  <c:v>35153.532368249827</c:v>
                </c:pt>
                <c:pt idx="20">
                  <c:v>36028.736177105078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C3-494A-8083-B91D6C37313C}"/>
            </c:ext>
          </c:extLst>
        </c:ser>
        <c:ser>
          <c:idx val="4"/>
          <c:order val="4"/>
          <c:tx>
            <c:strRef>
              <c:f>Hoja1!$A$573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Hoja1!$B$573:$V$573</c:f>
              <c:numCache>
                <c:formatCode>#,##0.00\ "€"</c:formatCode>
                <c:ptCount val="21"/>
                <c:pt idx="0">
                  <c:v>18556.599999999999</c:v>
                </c:pt>
                <c:pt idx="1">
                  <c:v>19269.934628538529</c:v>
                </c:pt>
                <c:pt idx="2">
                  <c:v>19983.26925707706</c:v>
                </c:pt>
                <c:pt idx="3">
                  <c:v>20696.603885615594</c:v>
                </c:pt>
                <c:pt idx="4">
                  <c:v>21409.938514154124</c:v>
                </c:pt>
                <c:pt idx="5">
                  <c:v>22123.273142692655</c:v>
                </c:pt>
                <c:pt idx="6">
                  <c:v>22836.607771231189</c:v>
                </c:pt>
                <c:pt idx="7">
                  <c:v>23549.942399769719</c:v>
                </c:pt>
                <c:pt idx="8">
                  <c:v>24263.27702830825</c:v>
                </c:pt>
                <c:pt idx="9">
                  <c:v>24976.611656846781</c:v>
                </c:pt>
                <c:pt idx="10">
                  <c:v>25689.946285385311</c:v>
                </c:pt>
                <c:pt idx="11">
                  <c:v>26403.280913923845</c:v>
                </c:pt>
                <c:pt idx="12">
                  <c:v>27116.615542462376</c:v>
                </c:pt>
                <c:pt idx="13">
                  <c:v>27829.950171000906</c:v>
                </c:pt>
                <c:pt idx="14">
                  <c:v>28543.28479953944</c:v>
                </c:pt>
                <c:pt idx="15">
                  <c:v>29256.619428077967</c:v>
                </c:pt>
                <c:pt idx="16">
                  <c:v>29969.954056616501</c:v>
                </c:pt>
                <c:pt idx="17">
                  <c:v>30683.288685155032</c:v>
                </c:pt>
                <c:pt idx="18">
                  <c:v>31396.623313693563</c:v>
                </c:pt>
                <c:pt idx="19">
                  <c:v>32109.957942232097</c:v>
                </c:pt>
                <c:pt idx="20">
                  <c:v>32823.292570770631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C3-494A-8083-B91D6C37313C}"/>
            </c:ext>
          </c:extLst>
        </c:ser>
        <c:ser>
          <c:idx val="5"/>
          <c:order val="5"/>
          <c:tx>
            <c:strRef>
              <c:f>Hoja1!$A$574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Hoja1!$B$574:$V$574</c:f>
              <c:numCache>
                <c:formatCode>#,##0.00\ "€"</c:formatCode>
                <c:ptCount val="21"/>
                <c:pt idx="0">
                  <c:v>22898.880000000001</c:v>
                </c:pt>
                <c:pt idx="1">
                  <c:v>23612.214628538532</c:v>
                </c:pt>
                <c:pt idx="2">
                  <c:v>24325.549257077066</c:v>
                </c:pt>
                <c:pt idx="3">
                  <c:v>25038.883885615596</c:v>
                </c:pt>
                <c:pt idx="4">
                  <c:v>25752.218514154127</c:v>
                </c:pt>
                <c:pt idx="5">
                  <c:v>26465.553142692657</c:v>
                </c:pt>
                <c:pt idx="6">
                  <c:v>27178.887771231188</c:v>
                </c:pt>
                <c:pt idx="7">
                  <c:v>27892.222399769722</c:v>
                </c:pt>
                <c:pt idx="8">
                  <c:v>28605.557028308252</c:v>
                </c:pt>
                <c:pt idx="9">
                  <c:v>29318.891656846783</c:v>
                </c:pt>
                <c:pt idx="10">
                  <c:v>30032.226285385317</c:v>
                </c:pt>
                <c:pt idx="11">
                  <c:v>30745.560913923848</c:v>
                </c:pt>
                <c:pt idx="12">
                  <c:v>31458.895542462378</c:v>
                </c:pt>
                <c:pt idx="13">
                  <c:v>32172.230171000909</c:v>
                </c:pt>
                <c:pt idx="14">
                  <c:v>32885.564799539439</c:v>
                </c:pt>
                <c:pt idx="15">
                  <c:v>33598.899428077973</c:v>
                </c:pt>
                <c:pt idx="16">
                  <c:v>34312.234056616508</c:v>
                </c:pt>
                <c:pt idx="17">
                  <c:v>35025.568685155034</c:v>
                </c:pt>
                <c:pt idx="18">
                  <c:v>35738.903313693569</c:v>
                </c:pt>
                <c:pt idx="19">
                  <c:v>36452.237942232096</c:v>
                </c:pt>
                <c:pt idx="20">
                  <c:v>37165.57257077063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C3-494A-8083-B91D6C37313C}"/>
            </c:ext>
          </c:extLst>
        </c:ser>
        <c:ser>
          <c:idx val="6"/>
          <c:order val="6"/>
          <c:tx>
            <c:strRef>
              <c:f>Hoja1!$A$575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Hoja1!$B$575:$V$575</c:f>
              <c:numCache>
                <c:formatCode>#,##0.00\ "€"</c:formatCode>
                <c:ptCount val="21"/>
                <c:pt idx="0">
                  <c:v>22458.25</c:v>
                </c:pt>
                <c:pt idx="1">
                  <c:v>23171.603608021338</c:v>
                </c:pt>
                <c:pt idx="2">
                  <c:v>23884.957216042672</c:v>
                </c:pt>
                <c:pt idx="3">
                  <c:v>24598.31082406401</c:v>
                </c:pt>
                <c:pt idx="4">
                  <c:v>25311.664432085348</c:v>
                </c:pt>
                <c:pt idx="5">
                  <c:v>26025.018040106686</c:v>
                </c:pt>
                <c:pt idx="6">
                  <c:v>26738.371648128021</c:v>
                </c:pt>
                <c:pt idx="7">
                  <c:v>27451.725256149359</c:v>
                </c:pt>
                <c:pt idx="8">
                  <c:v>28165.078864170697</c:v>
                </c:pt>
                <c:pt idx="9">
                  <c:v>28878.432472192035</c:v>
                </c:pt>
                <c:pt idx="10">
                  <c:v>29591.786080213369</c:v>
                </c:pt>
                <c:pt idx="11">
                  <c:v>30305.139688234707</c:v>
                </c:pt>
                <c:pt idx="12">
                  <c:v>31018.493296256042</c:v>
                </c:pt>
                <c:pt idx="13">
                  <c:v>31731.84690427738</c:v>
                </c:pt>
                <c:pt idx="14">
                  <c:v>32445.200512298718</c:v>
                </c:pt>
                <c:pt idx="15">
                  <c:v>33158.554120320056</c:v>
                </c:pt>
                <c:pt idx="16">
                  <c:v>33871.907728341394</c:v>
                </c:pt>
                <c:pt idx="17">
                  <c:v>34585.261336362732</c:v>
                </c:pt>
                <c:pt idx="18">
                  <c:v>35298.61494438407</c:v>
                </c:pt>
                <c:pt idx="19">
                  <c:v>36011.968552405408</c:v>
                </c:pt>
                <c:pt idx="20">
                  <c:v>36725.322160426738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6C3-494A-8083-B91D6C37313C}"/>
            </c:ext>
          </c:extLst>
        </c:ser>
        <c:ser>
          <c:idx val="7"/>
          <c:order val="7"/>
          <c:tx>
            <c:strRef>
              <c:f>Hoja1!$A$576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Hoja1!$B$576:$V$576</c:f>
              <c:numCache>
                <c:formatCode>#,##0.00\ "€"</c:formatCode>
                <c:ptCount val="21"/>
                <c:pt idx="0">
                  <c:v>22789.42</c:v>
                </c:pt>
                <c:pt idx="1">
                  <c:v>23502.754628538529</c:v>
                </c:pt>
                <c:pt idx="2">
                  <c:v>24216.089257077059</c:v>
                </c:pt>
                <c:pt idx="3">
                  <c:v>24929.423885615593</c:v>
                </c:pt>
                <c:pt idx="4">
                  <c:v>25642.758514154124</c:v>
                </c:pt>
                <c:pt idx="5">
                  <c:v>26356.093142692655</c:v>
                </c:pt>
                <c:pt idx="6">
                  <c:v>27069.427771231189</c:v>
                </c:pt>
                <c:pt idx="7">
                  <c:v>27782.762399769719</c:v>
                </c:pt>
                <c:pt idx="8">
                  <c:v>28496.09702830825</c:v>
                </c:pt>
                <c:pt idx="9">
                  <c:v>29209.43165684678</c:v>
                </c:pt>
                <c:pt idx="10">
                  <c:v>29922.766285385311</c:v>
                </c:pt>
                <c:pt idx="11">
                  <c:v>30636.100913923845</c:v>
                </c:pt>
                <c:pt idx="12">
                  <c:v>31349.435542462375</c:v>
                </c:pt>
                <c:pt idx="13">
                  <c:v>32062.770171000906</c:v>
                </c:pt>
                <c:pt idx="14">
                  <c:v>32776.10479953944</c:v>
                </c:pt>
                <c:pt idx="15">
                  <c:v>33489.439428077967</c:v>
                </c:pt>
                <c:pt idx="16">
                  <c:v>34202.774056616501</c:v>
                </c:pt>
                <c:pt idx="17">
                  <c:v>34916.108685155035</c:v>
                </c:pt>
                <c:pt idx="18">
                  <c:v>35629.443313693562</c:v>
                </c:pt>
                <c:pt idx="19">
                  <c:v>36342.777942232096</c:v>
                </c:pt>
                <c:pt idx="20">
                  <c:v>37056.112570770623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6C3-494A-8083-B91D6C37313C}"/>
            </c:ext>
          </c:extLst>
        </c:ser>
        <c:ser>
          <c:idx val="8"/>
          <c:order val="8"/>
          <c:tx>
            <c:strRef>
              <c:f>Hoja1!$A$577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Hoja1!$B$577:$V$577</c:f>
              <c:numCache>
                <c:formatCode>#,##0.00\ "€"</c:formatCode>
                <c:ptCount val="21"/>
                <c:pt idx="0">
                  <c:v>20348.476900000001</c:v>
                </c:pt>
                <c:pt idx="1">
                  <c:v>21161.431609929903</c:v>
                </c:pt>
                <c:pt idx="2">
                  <c:v>21974.386319859808</c:v>
                </c:pt>
                <c:pt idx="3">
                  <c:v>22787.34102978971</c:v>
                </c:pt>
                <c:pt idx="4">
                  <c:v>23600.295739719611</c:v>
                </c:pt>
                <c:pt idx="5">
                  <c:v>24413.250449649513</c:v>
                </c:pt>
                <c:pt idx="6">
                  <c:v>25226.205159579418</c:v>
                </c:pt>
                <c:pt idx="7">
                  <c:v>26039.15986950932</c:v>
                </c:pt>
                <c:pt idx="8">
                  <c:v>26852.114579439221</c:v>
                </c:pt>
                <c:pt idx="9">
                  <c:v>27665.069289369123</c:v>
                </c:pt>
                <c:pt idx="10">
                  <c:v>28478.023999299028</c:v>
                </c:pt>
                <c:pt idx="11">
                  <c:v>29290.97870922893</c:v>
                </c:pt>
                <c:pt idx="12">
                  <c:v>30103.933419158835</c:v>
                </c:pt>
                <c:pt idx="13">
                  <c:v>30916.888129088737</c:v>
                </c:pt>
                <c:pt idx="14">
                  <c:v>31729.842839018638</c:v>
                </c:pt>
                <c:pt idx="15">
                  <c:v>32542.79754894854</c:v>
                </c:pt>
                <c:pt idx="16">
                  <c:v>33355.752258878441</c:v>
                </c:pt>
                <c:pt idx="17">
                  <c:v>34168.706968808343</c:v>
                </c:pt>
                <c:pt idx="18">
                  <c:v>34981.661678738252</c:v>
                </c:pt>
                <c:pt idx="19">
                  <c:v>35794.616388668153</c:v>
                </c:pt>
                <c:pt idx="20">
                  <c:v>36607.571098598055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6C3-494A-8083-B91D6C37313C}"/>
            </c:ext>
          </c:extLst>
        </c:ser>
        <c:ser>
          <c:idx val="9"/>
          <c:order val="9"/>
          <c:tx>
            <c:strRef>
              <c:f>Hoja1!$A$578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Hoja1!$B$578:$V$578</c:f>
              <c:numCache>
                <c:formatCode>#,##0.00\ "€"</c:formatCode>
                <c:ptCount val="21"/>
                <c:pt idx="0">
                  <c:v>15338</c:v>
                </c:pt>
                <c:pt idx="1">
                  <c:v>16171.098556511628</c:v>
                </c:pt>
                <c:pt idx="2">
                  <c:v>17004.197113023256</c:v>
                </c:pt>
                <c:pt idx="3">
                  <c:v>17837.295669534884</c:v>
                </c:pt>
                <c:pt idx="4">
                  <c:v>18670.394226046512</c:v>
                </c:pt>
                <c:pt idx="5">
                  <c:v>19503.49278255814</c:v>
                </c:pt>
                <c:pt idx="6">
                  <c:v>20336.591339069768</c:v>
                </c:pt>
                <c:pt idx="7">
                  <c:v>21169.689895581396</c:v>
                </c:pt>
                <c:pt idx="8">
                  <c:v>22002.788452093024</c:v>
                </c:pt>
                <c:pt idx="9">
                  <c:v>22835.887008604652</c:v>
                </c:pt>
                <c:pt idx="10">
                  <c:v>23668.98556511628</c:v>
                </c:pt>
                <c:pt idx="11">
                  <c:v>24502.084121627908</c:v>
                </c:pt>
                <c:pt idx="12">
                  <c:v>25335.182678139536</c:v>
                </c:pt>
                <c:pt idx="13">
                  <c:v>26168.281234651164</c:v>
                </c:pt>
                <c:pt idx="14">
                  <c:v>27001.379791162792</c:v>
                </c:pt>
                <c:pt idx="15">
                  <c:v>27834.47834767442</c:v>
                </c:pt>
                <c:pt idx="16">
                  <c:v>28667.576904186048</c:v>
                </c:pt>
                <c:pt idx="17">
                  <c:v>29500.675460697676</c:v>
                </c:pt>
                <c:pt idx="18">
                  <c:v>30333.774017209304</c:v>
                </c:pt>
                <c:pt idx="19">
                  <c:v>31166.872573720932</c:v>
                </c:pt>
                <c:pt idx="20">
                  <c:v>31999.97113023256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6C3-494A-8083-B91D6C37313C}"/>
            </c:ext>
          </c:extLst>
        </c:ser>
        <c:ser>
          <c:idx val="10"/>
          <c:order val="10"/>
          <c:tx>
            <c:strRef>
              <c:f>Hoja1!$A$579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Hoja1!$B$579:$V$579</c:f>
              <c:numCache>
                <c:formatCode>#,##0.00\ "€"</c:formatCode>
                <c:ptCount val="21"/>
                <c:pt idx="0">
                  <c:v>21478.75</c:v>
                </c:pt>
                <c:pt idx="1">
                  <c:v>22298.134691260297</c:v>
                </c:pt>
                <c:pt idx="2">
                  <c:v>23117.51938252059</c:v>
                </c:pt>
                <c:pt idx="3">
                  <c:v>23936.904073780886</c:v>
                </c:pt>
                <c:pt idx="4">
                  <c:v>24756.288765041183</c:v>
                </c:pt>
                <c:pt idx="5">
                  <c:v>25575.673456301476</c:v>
                </c:pt>
                <c:pt idx="6">
                  <c:v>26395.058147561773</c:v>
                </c:pt>
                <c:pt idx="7">
                  <c:v>27214.442838822069</c:v>
                </c:pt>
                <c:pt idx="8">
                  <c:v>28033.827530082363</c:v>
                </c:pt>
                <c:pt idx="9">
                  <c:v>28853.212221342659</c:v>
                </c:pt>
                <c:pt idx="10">
                  <c:v>29672.596912602952</c:v>
                </c:pt>
                <c:pt idx="11">
                  <c:v>30491.981603863249</c:v>
                </c:pt>
                <c:pt idx="12">
                  <c:v>31311.366295123546</c:v>
                </c:pt>
                <c:pt idx="13">
                  <c:v>32130.750986383842</c:v>
                </c:pt>
                <c:pt idx="14">
                  <c:v>32950.135677644139</c:v>
                </c:pt>
                <c:pt idx="15">
                  <c:v>33769.520368904428</c:v>
                </c:pt>
                <c:pt idx="16">
                  <c:v>34588.905060164725</c:v>
                </c:pt>
                <c:pt idx="17">
                  <c:v>35408.289751425022</c:v>
                </c:pt>
                <c:pt idx="18">
                  <c:v>36227.674442685318</c:v>
                </c:pt>
                <c:pt idx="19">
                  <c:v>37047.059133945615</c:v>
                </c:pt>
                <c:pt idx="20">
                  <c:v>37866.443825205904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6C3-494A-8083-B91D6C37313C}"/>
            </c:ext>
          </c:extLst>
        </c:ser>
        <c:ser>
          <c:idx val="11"/>
          <c:order val="11"/>
          <c:tx>
            <c:strRef>
              <c:f>Hoja1!$A$580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Hoja1!$B$580:$V$580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6C3-494A-8083-B91D6C37313C}"/>
            </c:ext>
          </c:extLst>
        </c:ser>
        <c:ser>
          <c:idx val="12"/>
          <c:order val="12"/>
          <c:tx>
            <c:strRef>
              <c:f>Hoja1!$A$581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Hoja1!$B$581:$V$581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6C3-494A-8083-B91D6C37313C}"/>
            </c:ext>
          </c:extLst>
        </c:ser>
        <c:ser>
          <c:idx val="13"/>
          <c:order val="13"/>
          <c:tx>
            <c:strRef>
              <c:f>Hoja1!$A$582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Hoja1!$B$582:$V$582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6C3-494A-8083-B91D6C37313C}"/>
            </c:ext>
          </c:extLst>
        </c:ser>
        <c:ser>
          <c:idx val="14"/>
          <c:order val="14"/>
          <c:tx>
            <c:strRef>
              <c:f>Hoja1!$A$583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Hoja1!$B$583:$V$583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6C3-494A-8083-B91D6C37313C}"/>
            </c:ext>
          </c:extLst>
        </c:ser>
        <c:ser>
          <c:idx val="15"/>
          <c:order val="15"/>
          <c:tx>
            <c:strRef>
              <c:f>Hoja1!$A$584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Hoja1!$B$584:$V$584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6C3-494A-8083-B91D6C37313C}"/>
            </c:ext>
          </c:extLst>
        </c:ser>
        <c:ser>
          <c:idx val="16"/>
          <c:order val="16"/>
          <c:tx>
            <c:strRef>
              <c:f>Hoja1!$A$585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Hoja1!$B$585:$V$585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6C3-494A-8083-B91D6C37313C}"/>
            </c:ext>
          </c:extLst>
        </c:ser>
        <c:ser>
          <c:idx val="17"/>
          <c:order val="17"/>
          <c:tx>
            <c:strRef>
              <c:f>Hoja1!$A$586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Hoja1!$B$586:$V$586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6C3-494A-8083-B91D6C37313C}"/>
            </c:ext>
          </c:extLst>
        </c:ser>
        <c:ser>
          <c:idx val="18"/>
          <c:order val="18"/>
          <c:tx>
            <c:strRef>
              <c:f>Hoja1!$A$587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Hoja1!$B$587:$V$587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66C3-494A-8083-B91D6C37313C}"/>
            </c:ext>
          </c:extLst>
        </c:ser>
        <c:ser>
          <c:idx val="19"/>
          <c:order val="19"/>
          <c:tx>
            <c:strRef>
              <c:f>Hoja1!$A$588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Hoja1!$B$588:$V$588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66C3-494A-8083-B91D6C37313C}"/>
            </c:ext>
          </c:extLst>
        </c:ser>
        <c:ser>
          <c:idx val="20"/>
          <c:order val="20"/>
          <c:tx>
            <c:strRef>
              <c:f>Hoja1!$A$589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Hoja1!$B$569:$V$569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Hoja1!$B$589:$V$589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6C3-494A-8083-B91D6C373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0805440"/>
        <c:axId val="11808092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Hoja1!$A$569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Hoja1!$B$569:$V$569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Hoja1!$B$569:$V$569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66C3-494A-8083-B91D6C37313C}"/>
                  </c:ext>
                </c:extLst>
              </c15:ser>
            </c15:filteredLineSeries>
          </c:ext>
        </c:extLst>
      </c:lineChart>
      <c:catAx>
        <c:axId val="118080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809280"/>
        <c:crosses val="autoZero"/>
        <c:auto val="1"/>
        <c:lblAlgn val="ctr"/>
        <c:lblOffset val="100"/>
        <c:noMultiLvlLbl val="0"/>
      </c:catAx>
      <c:valAx>
        <c:axId val="118080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805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Amortización Precio Energía Iberdrola y CE3X (0,1413; 0,0717)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002721989179446E-2"/>
          <c:y val="8.2220691610135649E-2"/>
          <c:w val="0.73363099938805587"/>
          <c:h val="0.84040843296487167"/>
        </c:manualLayout>
      </c:layout>
      <c:lineChart>
        <c:grouping val="standard"/>
        <c:varyColors val="0"/>
        <c:ser>
          <c:idx val="1"/>
          <c:order val="1"/>
          <c:tx>
            <c:strRef>
              <c:f>Hoja1!$A$133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Hoja1!$B$133:$V$133</c:f>
              <c:numCache>
                <c:formatCode>#,##0.00\ "€"</c:formatCode>
                <c:ptCount val="21"/>
                <c:pt idx="0">
                  <c:v>12000</c:v>
                </c:pt>
                <c:pt idx="1">
                  <c:v>14331.074748490957</c:v>
                </c:pt>
                <c:pt idx="2">
                  <c:v>16662.149496981914</c:v>
                </c:pt>
                <c:pt idx="3">
                  <c:v>18993.224245472873</c:v>
                </c:pt>
                <c:pt idx="4">
                  <c:v>21324.298993963828</c:v>
                </c:pt>
                <c:pt idx="5">
                  <c:v>23655.373742454787</c:v>
                </c:pt>
                <c:pt idx="6">
                  <c:v>25986.448490945746</c:v>
                </c:pt>
                <c:pt idx="7">
                  <c:v>28317.523239436705</c:v>
                </c:pt>
                <c:pt idx="8">
                  <c:v>30648.59798792766</c:v>
                </c:pt>
                <c:pt idx="9">
                  <c:v>32979.672736418623</c:v>
                </c:pt>
                <c:pt idx="10">
                  <c:v>35310.747484909574</c:v>
                </c:pt>
                <c:pt idx="11">
                  <c:v>37641.822233400533</c:v>
                </c:pt>
                <c:pt idx="12">
                  <c:v>39972.896981891492</c:v>
                </c:pt>
                <c:pt idx="13">
                  <c:v>42303.971730382444</c:v>
                </c:pt>
                <c:pt idx="14">
                  <c:v>44635.04647887341</c:v>
                </c:pt>
                <c:pt idx="15">
                  <c:v>46966.121227364361</c:v>
                </c:pt>
                <c:pt idx="16">
                  <c:v>49297.19597585532</c:v>
                </c:pt>
                <c:pt idx="17">
                  <c:v>51628.270724346272</c:v>
                </c:pt>
                <c:pt idx="18">
                  <c:v>53959.345472837238</c:v>
                </c:pt>
                <c:pt idx="19">
                  <c:v>56290.420221328197</c:v>
                </c:pt>
                <c:pt idx="20">
                  <c:v>58621.494969819149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21-4E61-9C14-1D35A5F5D573}"/>
            </c:ext>
          </c:extLst>
        </c:ser>
        <c:ser>
          <c:idx val="2"/>
          <c:order val="2"/>
          <c:tx>
            <c:strRef>
              <c:f>Hoja1!$A$134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Hoja1!$B$134:$V$134</c:f>
              <c:numCache>
                <c:formatCode>#,##0.00\ "€"</c:formatCode>
                <c:ptCount val="21"/>
                <c:pt idx="0">
                  <c:v>12000</c:v>
                </c:pt>
                <c:pt idx="1">
                  <c:v>14238.430275624729</c:v>
                </c:pt>
                <c:pt idx="2">
                  <c:v>16476.860551249458</c:v>
                </c:pt>
                <c:pt idx="3">
                  <c:v>18715.290826874185</c:v>
                </c:pt>
                <c:pt idx="4">
                  <c:v>20953.721102498916</c:v>
                </c:pt>
                <c:pt idx="5">
                  <c:v>23192.151378123643</c:v>
                </c:pt>
                <c:pt idx="6">
                  <c:v>25430.58165374837</c:v>
                </c:pt>
                <c:pt idx="7">
                  <c:v>27669.011929373097</c:v>
                </c:pt>
                <c:pt idx="8">
                  <c:v>29907.442204997828</c:v>
                </c:pt>
                <c:pt idx="9">
                  <c:v>32145.872480622551</c:v>
                </c:pt>
                <c:pt idx="10">
                  <c:v>34384.302756247285</c:v>
                </c:pt>
                <c:pt idx="11">
                  <c:v>36622.733031872005</c:v>
                </c:pt>
                <c:pt idx="12">
                  <c:v>38861.163307496739</c:v>
                </c:pt>
                <c:pt idx="13">
                  <c:v>41099.593583121467</c:v>
                </c:pt>
                <c:pt idx="14">
                  <c:v>43338.023858746194</c:v>
                </c:pt>
                <c:pt idx="15">
                  <c:v>45576.454134370921</c:v>
                </c:pt>
                <c:pt idx="16">
                  <c:v>47814.884409995655</c:v>
                </c:pt>
                <c:pt idx="17">
                  <c:v>50053.314685620382</c:v>
                </c:pt>
                <c:pt idx="18">
                  <c:v>52291.744961245102</c:v>
                </c:pt>
                <c:pt idx="19">
                  <c:v>54530.175236869836</c:v>
                </c:pt>
                <c:pt idx="20">
                  <c:v>56768.605512494563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21-4E61-9C14-1D35A5F5D573}"/>
            </c:ext>
          </c:extLst>
        </c:ser>
        <c:ser>
          <c:idx val="3"/>
          <c:order val="3"/>
          <c:tx>
            <c:strRef>
              <c:f>Hoja1!$A$135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Hoja1!$B$135:$V$135</c:f>
              <c:numCache>
                <c:formatCode>#,##0.00\ "€"</c:formatCode>
                <c:ptCount val="21"/>
                <c:pt idx="0">
                  <c:v>12624.66</c:v>
                </c:pt>
                <c:pt idx="1">
                  <c:v>15047.956716759352</c:v>
                </c:pt>
                <c:pt idx="2">
                  <c:v>17471.253433518701</c:v>
                </c:pt>
                <c:pt idx="3">
                  <c:v>19894.550150278053</c:v>
                </c:pt>
                <c:pt idx="4">
                  <c:v>22317.846867037406</c:v>
                </c:pt>
                <c:pt idx="5">
                  <c:v>24741.143583796758</c:v>
                </c:pt>
                <c:pt idx="6">
                  <c:v>27164.440300556107</c:v>
                </c:pt>
                <c:pt idx="7">
                  <c:v>29587.73701731546</c:v>
                </c:pt>
                <c:pt idx="8">
                  <c:v>32011.033734074812</c:v>
                </c:pt>
                <c:pt idx="9">
                  <c:v>34434.330450834161</c:v>
                </c:pt>
                <c:pt idx="10">
                  <c:v>36857.627167593513</c:v>
                </c:pt>
                <c:pt idx="11">
                  <c:v>39280.923884352858</c:v>
                </c:pt>
                <c:pt idx="12">
                  <c:v>41704.220601112218</c:v>
                </c:pt>
                <c:pt idx="13">
                  <c:v>44127.517317871563</c:v>
                </c:pt>
                <c:pt idx="14">
                  <c:v>46550.814034630923</c:v>
                </c:pt>
                <c:pt idx="15">
                  <c:v>48974.110751390268</c:v>
                </c:pt>
                <c:pt idx="16">
                  <c:v>51397.407468149628</c:v>
                </c:pt>
                <c:pt idx="17">
                  <c:v>53820.704184908973</c:v>
                </c:pt>
                <c:pt idx="18">
                  <c:v>56244.000901668318</c:v>
                </c:pt>
                <c:pt idx="19">
                  <c:v>58667.297618427663</c:v>
                </c:pt>
                <c:pt idx="20">
                  <c:v>61090.594335187023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21-4E61-9C14-1D35A5F5D573}"/>
            </c:ext>
          </c:extLst>
        </c:ser>
        <c:ser>
          <c:idx val="4"/>
          <c:order val="4"/>
          <c:tx>
            <c:strRef>
              <c:f>Hoja1!$A$136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Hoja1!$B$136:$V$136</c:f>
              <c:numCache>
                <c:formatCode>#,##0.00\ "€"</c:formatCode>
                <c:ptCount val="21"/>
                <c:pt idx="0">
                  <c:v>12656.6</c:v>
                </c:pt>
                <c:pt idx="1">
                  <c:v>15050.365871238719</c:v>
                </c:pt>
                <c:pt idx="2">
                  <c:v>17444.131742477439</c:v>
                </c:pt>
                <c:pt idx="3">
                  <c:v>19837.897613716159</c:v>
                </c:pt>
                <c:pt idx="4">
                  <c:v>22231.663484954879</c:v>
                </c:pt>
                <c:pt idx="5">
                  <c:v>24625.429356193599</c:v>
                </c:pt>
                <c:pt idx="6">
                  <c:v>27019.195227432319</c:v>
                </c:pt>
                <c:pt idx="7">
                  <c:v>29412.96109867104</c:v>
                </c:pt>
                <c:pt idx="8">
                  <c:v>31806.726969909752</c:v>
                </c:pt>
                <c:pt idx="9">
                  <c:v>34200.492841148473</c:v>
                </c:pt>
                <c:pt idx="10">
                  <c:v>36594.258712387193</c:v>
                </c:pt>
                <c:pt idx="11">
                  <c:v>38988.024583625913</c:v>
                </c:pt>
                <c:pt idx="12">
                  <c:v>41381.790454864633</c:v>
                </c:pt>
                <c:pt idx="13">
                  <c:v>43775.556326103353</c:v>
                </c:pt>
                <c:pt idx="14">
                  <c:v>46169.322197342073</c:v>
                </c:pt>
                <c:pt idx="15">
                  <c:v>48563.088068580786</c:v>
                </c:pt>
                <c:pt idx="16">
                  <c:v>50956.853939819506</c:v>
                </c:pt>
                <c:pt idx="17">
                  <c:v>53350.619811058226</c:v>
                </c:pt>
                <c:pt idx="18">
                  <c:v>55744.385682296946</c:v>
                </c:pt>
                <c:pt idx="19">
                  <c:v>58138.151553535667</c:v>
                </c:pt>
                <c:pt idx="20">
                  <c:v>60531.917424774387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21-4E61-9C14-1D35A5F5D573}"/>
            </c:ext>
          </c:extLst>
        </c:ser>
        <c:ser>
          <c:idx val="5"/>
          <c:order val="5"/>
          <c:tx>
            <c:strRef>
              <c:f>Hoja1!$A$137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Hoja1!$B$137:$V$137</c:f>
              <c:numCache>
                <c:formatCode>#,##0.00\ "€"</c:formatCode>
                <c:ptCount val="21"/>
                <c:pt idx="0">
                  <c:v>16998.88</c:v>
                </c:pt>
                <c:pt idx="1">
                  <c:v>19392.645871238721</c:v>
                </c:pt>
                <c:pt idx="2">
                  <c:v>21786.411742477438</c:v>
                </c:pt>
                <c:pt idx="3">
                  <c:v>24180.177613716158</c:v>
                </c:pt>
                <c:pt idx="4">
                  <c:v>26573.943484954878</c:v>
                </c:pt>
                <c:pt idx="5">
                  <c:v>28967.709356193598</c:v>
                </c:pt>
                <c:pt idx="6">
                  <c:v>31361.475227432318</c:v>
                </c:pt>
                <c:pt idx="7">
                  <c:v>33755.241098671038</c:v>
                </c:pt>
                <c:pt idx="8">
                  <c:v>36149.006969909751</c:v>
                </c:pt>
                <c:pt idx="9">
                  <c:v>38542.772841148471</c:v>
                </c:pt>
                <c:pt idx="10">
                  <c:v>40936.538712387191</c:v>
                </c:pt>
                <c:pt idx="11">
                  <c:v>43330.304583625912</c:v>
                </c:pt>
                <c:pt idx="12">
                  <c:v>45724.070454864632</c:v>
                </c:pt>
                <c:pt idx="13">
                  <c:v>48117.836326103352</c:v>
                </c:pt>
                <c:pt idx="14">
                  <c:v>50511.602197342072</c:v>
                </c:pt>
                <c:pt idx="15">
                  <c:v>52905.368068580792</c:v>
                </c:pt>
                <c:pt idx="16">
                  <c:v>55299.133939819512</c:v>
                </c:pt>
                <c:pt idx="17">
                  <c:v>57692.899811058232</c:v>
                </c:pt>
                <c:pt idx="18">
                  <c:v>60086.665682296953</c:v>
                </c:pt>
                <c:pt idx="19">
                  <c:v>62480.431553535673</c:v>
                </c:pt>
                <c:pt idx="20">
                  <c:v>64874.197424774393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21-4E61-9C14-1D35A5F5D573}"/>
            </c:ext>
          </c:extLst>
        </c:ser>
        <c:ser>
          <c:idx val="6"/>
          <c:order val="6"/>
          <c:tx>
            <c:strRef>
              <c:f>Hoja1!$A$138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Hoja1!$B$138:$V$138</c:f>
              <c:numCache>
                <c:formatCode>#,##0.00\ "€"</c:formatCode>
                <c:ptCount val="21"/>
                <c:pt idx="0">
                  <c:v>16558.25</c:v>
                </c:pt>
                <c:pt idx="1">
                  <c:v>18675.954899587672</c:v>
                </c:pt>
                <c:pt idx="2">
                  <c:v>20793.659799175344</c:v>
                </c:pt>
                <c:pt idx="3">
                  <c:v>22911.364698763016</c:v>
                </c:pt>
                <c:pt idx="4">
                  <c:v>25029.069598350688</c:v>
                </c:pt>
                <c:pt idx="5">
                  <c:v>27146.774497938364</c:v>
                </c:pt>
                <c:pt idx="6">
                  <c:v>29264.479397526033</c:v>
                </c:pt>
                <c:pt idx="7">
                  <c:v>31382.184297113705</c:v>
                </c:pt>
                <c:pt idx="8">
                  <c:v>33499.889196701377</c:v>
                </c:pt>
                <c:pt idx="9">
                  <c:v>35617.594096289053</c:v>
                </c:pt>
                <c:pt idx="10">
                  <c:v>37735.298995876728</c:v>
                </c:pt>
                <c:pt idx="11">
                  <c:v>39853.003895464397</c:v>
                </c:pt>
                <c:pt idx="12">
                  <c:v>41970.708795052065</c:v>
                </c:pt>
                <c:pt idx="13">
                  <c:v>44088.413694639741</c:v>
                </c:pt>
                <c:pt idx="14">
                  <c:v>46206.11859422741</c:v>
                </c:pt>
                <c:pt idx="15">
                  <c:v>48323.823493815085</c:v>
                </c:pt>
                <c:pt idx="16">
                  <c:v>50441.528393402754</c:v>
                </c:pt>
                <c:pt idx="17">
                  <c:v>52559.23329299043</c:v>
                </c:pt>
                <c:pt idx="18">
                  <c:v>54676.938192578105</c:v>
                </c:pt>
                <c:pt idx="19">
                  <c:v>56794.643092165774</c:v>
                </c:pt>
                <c:pt idx="20">
                  <c:v>58912.34799175345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721-4E61-9C14-1D35A5F5D573}"/>
            </c:ext>
          </c:extLst>
        </c:ser>
        <c:ser>
          <c:idx val="7"/>
          <c:order val="7"/>
          <c:tx>
            <c:strRef>
              <c:f>Hoja1!$A$139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Hoja1!$B$139:$V$139</c:f>
              <c:numCache>
                <c:formatCode>#,##0.00\ "€"</c:formatCode>
                <c:ptCount val="21"/>
                <c:pt idx="0">
                  <c:v>16889.419999999998</c:v>
                </c:pt>
                <c:pt idx="1">
                  <c:v>19283.185871238718</c:v>
                </c:pt>
                <c:pt idx="2">
                  <c:v>21676.951742477439</c:v>
                </c:pt>
                <c:pt idx="3">
                  <c:v>24070.717613716159</c:v>
                </c:pt>
                <c:pt idx="4">
                  <c:v>26464.483484954875</c:v>
                </c:pt>
                <c:pt idx="5">
                  <c:v>28858.249356193595</c:v>
                </c:pt>
                <c:pt idx="6">
                  <c:v>31252.015227432315</c:v>
                </c:pt>
                <c:pt idx="7">
                  <c:v>33645.781098671039</c:v>
                </c:pt>
                <c:pt idx="8">
                  <c:v>36039.546969909752</c:v>
                </c:pt>
                <c:pt idx="9">
                  <c:v>38433.312841148472</c:v>
                </c:pt>
                <c:pt idx="10">
                  <c:v>40827.078712387192</c:v>
                </c:pt>
                <c:pt idx="11">
                  <c:v>43220.844583625912</c:v>
                </c:pt>
                <c:pt idx="12">
                  <c:v>45614.610454864633</c:v>
                </c:pt>
                <c:pt idx="13">
                  <c:v>48008.376326103345</c:v>
                </c:pt>
                <c:pt idx="14">
                  <c:v>50402.142197342073</c:v>
                </c:pt>
                <c:pt idx="15">
                  <c:v>52795.908068580786</c:v>
                </c:pt>
                <c:pt idx="16">
                  <c:v>55189.673939819506</c:v>
                </c:pt>
                <c:pt idx="17">
                  <c:v>57583.439811058226</c:v>
                </c:pt>
                <c:pt idx="18">
                  <c:v>59977.205682296946</c:v>
                </c:pt>
                <c:pt idx="19">
                  <c:v>62370.971553535666</c:v>
                </c:pt>
                <c:pt idx="20">
                  <c:v>64764.737424774386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721-4E61-9C14-1D35A5F5D573}"/>
            </c:ext>
          </c:extLst>
        </c:ser>
        <c:ser>
          <c:idx val="8"/>
          <c:order val="8"/>
          <c:tx>
            <c:strRef>
              <c:f>Hoja1!$A$140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Hoja1!$B$140:$V$140</c:f>
              <c:numCache>
                <c:formatCode>#,##0.00\ "€"</c:formatCode>
                <c:ptCount val="21"/>
                <c:pt idx="0">
                  <c:v>14448.476900000001</c:v>
                </c:pt>
                <c:pt idx="1">
                  <c:v>16783.200953487405</c:v>
                </c:pt>
                <c:pt idx="2">
                  <c:v>19117.925006974809</c:v>
                </c:pt>
                <c:pt idx="3">
                  <c:v>21452.649060462209</c:v>
                </c:pt>
                <c:pt idx="4">
                  <c:v>23787.373113949612</c:v>
                </c:pt>
                <c:pt idx="5">
                  <c:v>26122.097167437016</c:v>
                </c:pt>
                <c:pt idx="6">
                  <c:v>28456.821220924416</c:v>
                </c:pt>
                <c:pt idx="7">
                  <c:v>30791.545274411823</c:v>
                </c:pt>
                <c:pt idx="8">
                  <c:v>33126.269327899223</c:v>
                </c:pt>
                <c:pt idx="9">
                  <c:v>35460.993381386623</c:v>
                </c:pt>
                <c:pt idx="10">
                  <c:v>37795.71743487403</c:v>
                </c:pt>
                <c:pt idx="11">
                  <c:v>40130.44148836143</c:v>
                </c:pt>
                <c:pt idx="12">
                  <c:v>42465.165541848837</c:v>
                </c:pt>
                <c:pt idx="13">
                  <c:v>44799.889595336237</c:v>
                </c:pt>
                <c:pt idx="14">
                  <c:v>47134.613648823637</c:v>
                </c:pt>
                <c:pt idx="15">
                  <c:v>49469.337702311044</c:v>
                </c:pt>
                <c:pt idx="16">
                  <c:v>51804.061755798444</c:v>
                </c:pt>
                <c:pt idx="17">
                  <c:v>54138.785809285851</c:v>
                </c:pt>
                <c:pt idx="18">
                  <c:v>56473.509862773251</c:v>
                </c:pt>
                <c:pt idx="19">
                  <c:v>58808.233916260659</c:v>
                </c:pt>
                <c:pt idx="20">
                  <c:v>61142.957969748059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721-4E61-9C14-1D35A5F5D573}"/>
            </c:ext>
          </c:extLst>
        </c:ser>
        <c:ser>
          <c:idx val="9"/>
          <c:order val="9"/>
          <c:tx>
            <c:strRef>
              <c:f>Hoja1!$A$141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Hoja1!$B$141:$V$141</c:f>
              <c:numCache>
                <c:formatCode>#,##0.00\ "€"</c:formatCode>
                <c:ptCount val="21"/>
                <c:pt idx="0">
                  <c:v>9438</c:v>
                </c:pt>
                <c:pt idx="1">
                  <c:v>11811.44533448276</c:v>
                </c:pt>
                <c:pt idx="2">
                  <c:v>14184.890668965518</c:v>
                </c:pt>
                <c:pt idx="3">
                  <c:v>16558.336003448276</c:v>
                </c:pt>
                <c:pt idx="4">
                  <c:v>18931.781337931036</c:v>
                </c:pt>
                <c:pt idx="5">
                  <c:v>21305.226672413792</c:v>
                </c:pt>
                <c:pt idx="6">
                  <c:v>23678.672006896551</c:v>
                </c:pt>
                <c:pt idx="7">
                  <c:v>26052.117341379311</c:v>
                </c:pt>
                <c:pt idx="8">
                  <c:v>28425.562675862071</c:v>
                </c:pt>
                <c:pt idx="9">
                  <c:v>30799.008010344827</c:v>
                </c:pt>
                <c:pt idx="10">
                  <c:v>33172.453344827583</c:v>
                </c:pt>
                <c:pt idx="11">
                  <c:v>35545.898679310347</c:v>
                </c:pt>
                <c:pt idx="12">
                  <c:v>37919.344013793103</c:v>
                </c:pt>
                <c:pt idx="13">
                  <c:v>40292.789348275866</c:v>
                </c:pt>
                <c:pt idx="14">
                  <c:v>42666.234682758623</c:v>
                </c:pt>
                <c:pt idx="15">
                  <c:v>45039.680017241379</c:v>
                </c:pt>
                <c:pt idx="16">
                  <c:v>47413.125351724142</c:v>
                </c:pt>
                <c:pt idx="17">
                  <c:v>49786.570686206898</c:v>
                </c:pt>
                <c:pt idx="18">
                  <c:v>52160.016020689654</c:v>
                </c:pt>
                <c:pt idx="19">
                  <c:v>54533.461355172411</c:v>
                </c:pt>
                <c:pt idx="20">
                  <c:v>56906.906689655167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721-4E61-9C14-1D35A5F5D573}"/>
            </c:ext>
          </c:extLst>
        </c:ser>
        <c:ser>
          <c:idx val="10"/>
          <c:order val="10"/>
          <c:tx>
            <c:strRef>
              <c:f>Hoja1!$A$142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Hoja1!$B$142:$V$142</c:f>
              <c:numCache>
                <c:formatCode>#,##0.00\ "€"</c:formatCode>
                <c:ptCount val="21"/>
                <c:pt idx="0">
                  <c:v>15578.75</c:v>
                </c:pt>
                <c:pt idx="1">
                  <c:v>18239.535178743205</c:v>
                </c:pt>
                <c:pt idx="2">
                  <c:v>20900.320357486409</c:v>
                </c:pt>
                <c:pt idx="3">
                  <c:v>23561.10553622961</c:v>
                </c:pt>
                <c:pt idx="4">
                  <c:v>26221.890714972815</c:v>
                </c:pt>
                <c:pt idx="5">
                  <c:v>28882.675893716019</c:v>
                </c:pt>
                <c:pt idx="6">
                  <c:v>31543.461072459224</c:v>
                </c:pt>
                <c:pt idx="7">
                  <c:v>34204.246251202421</c:v>
                </c:pt>
                <c:pt idx="8">
                  <c:v>36865.031429945629</c:v>
                </c:pt>
                <c:pt idx="9">
                  <c:v>39525.816608688838</c:v>
                </c:pt>
                <c:pt idx="10">
                  <c:v>42186.601787432039</c:v>
                </c:pt>
                <c:pt idx="11">
                  <c:v>44847.38696617524</c:v>
                </c:pt>
                <c:pt idx="12">
                  <c:v>47508.172144918448</c:v>
                </c:pt>
                <c:pt idx="13">
                  <c:v>50168.957323661649</c:v>
                </c:pt>
                <c:pt idx="14">
                  <c:v>52829.74250240485</c:v>
                </c:pt>
                <c:pt idx="15">
                  <c:v>55490.527681148058</c:v>
                </c:pt>
                <c:pt idx="16">
                  <c:v>58151.312859891259</c:v>
                </c:pt>
                <c:pt idx="17">
                  <c:v>60812.098038634467</c:v>
                </c:pt>
                <c:pt idx="18">
                  <c:v>63472.883217377675</c:v>
                </c:pt>
                <c:pt idx="19">
                  <c:v>66133.668396120862</c:v>
                </c:pt>
                <c:pt idx="20">
                  <c:v>68794.453574864077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721-4E61-9C14-1D35A5F5D573}"/>
            </c:ext>
          </c:extLst>
        </c:ser>
        <c:ser>
          <c:idx val="11"/>
          <c:order val="11"/>
          <c:tx>
            <c:strRef>
              <c:f>Hoja1!$A$143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Hoja1!$B$143:$V$143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721-4E61-9C14-1D35A5F5D573}"/>
            </c:ext>
          </c:extLst>
        </c:ser>
        <c:ser>
          <c:idx val="12"/>
          <c:order val="12"/>
          <c:tx>
            <c:strRef>
              <c:f>Hoja1!$A$144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Hoja1!$B$144:$V$144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721-4E61-9C14-1D35A5F5D573}"/>
            </c:ext>
          </c:extLst>
        </c:ser>
        <c:ser>
          <c:idx val="13"/>
          <c:order val="13"/>
          <c:tx>
            <c:strRef>
              <c:f>Hoja1!$A$145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Hoja1!$B$145:$V$145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721-4E61-9C14-1D35A5F5D573}"/>
            </c:ext>
          </c:extLst>
        </c:ser>
        <c:ser>
          <c:idx val="14"/>
          <c:order val="14"/>
          <c:tx>
            <c:strRef>
              <c:f>Hoja1!$A$146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Hoja1!$B$146:$V$146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721-4E61-9C14-1D35A5F5D573}"/>
            </c:ext>
          </c:extLst>
        </c:ser>
        <c:ser>
          <c:idx val="15"/>
          <c:order val="15"/>
          <c:tx>
            <c:strRef>
              <c:f>Hoja1!$A$147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Hoja1!$B$147:$V$147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721-4E61-9C14-1D35A5F5D573}"/>
            </c:ext>
          </c:extLst>
        </c:ser>
        <c:ser>
          <c:idx val="16"/>
          <c:order val="16"/>
          <c:tx>
            <c:strRef>
              <c:f>Hoja1!$A$148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Hoja1!$B$148:$V$148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721-4E61-9C14-1D35A5F5D573}"/>
            </c:ext>
          </c:extLst>
        </c:ser>
        <c:ser>
          <c:idx val="17"/>
          <c:order val="17"/>
          <c:tx>
            <c:strRef>
              <c:f>Hoja1!$A$149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Hoja1!$B$149:$V$149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721-4E61-9C14-1D35A5F5D573}"/>
            </c:ext>
          </c:extLst>
        </c:ser>
        <c:ser>
          <c:idx val="18"/>
          <c:order val="18"/>
          <c:tx>
            <c:strRef>
              <c:f>Hoja1!$A$150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Hoja1!$B$150:$V$150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721-4E61-9C14-1D35A5F5D573}"/>
            </c:ext>
          </c:extLst>
        </c:ser>
        <c:ser>
          <c:idx val="19"/>
          <c:order val="19"/>
          <c:tx>
            <c:strRef>
              <c:f>Hoja1!$A$151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Hoja1!$B$151:$V$151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721-4E61-9C14-1D35A5F5D573}"/>
            </c:ext>
          </c:extLst>
        </c:ser>
        <c:ser>
          <c:idx val="20"/>
          <c:order val="20"/>
          <c:tx>
            <c:strRef>
              <c:f>Hoja1!$A$152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Hoja1!$B$132:$V$132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Hoja1!$B$152:$V$152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721-4E61-9C14-1D35A5F5D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2646559"/>
        <c:axId val="272656159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Hoja1!$A$132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Hoja1!$B$132:$V$132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Hoja1!$B$132:$V$132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721-4E61-9C14-1D35A5F5D573}"/>
                  </c:ext>
                </c:extLst>
              </c15:ser>
            </c15:filteredLineSeries>
          </c:ext>
        </c:extLst>
      </c:lineChart>
      <c:catAx>
        <c:axId val="2726465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656159"/>
        <c:crosses val="autoZero"/>
        <c:auto val="1"/>
        <c:lblAlgn val="ctr"/>
        <c:lblOffset val="100"/>
        <c:noMultiLvlLbl val="0"/>
      </c:catAx>
      <c:valAx>
        <c:axId val="272656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646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2124132592269594"/>
          <c:y val="0.13076626312205383"/>
          <c:w val="0.17278580922559922"/>
          <c:h val="0.74689325944115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Hoja1!$A$595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Hoja1!$B$595:$V$595</c:f>
              <c:numCache>
                <c:formatCode>#,##0.00\ "€"</c:formatCode>
                <c:ptCount val="21"/>
                <c:pt idx="0">
                  <c:v>14100</c:v>
                </c:pt>
                <c:pt idx="1">
                  <c:v>14760.734181973967</c:v>
                </c:pt>
                <c:pt idx="2">
                  <c:v>15421.468363947934</c:v>
                </c:pt>
                <c:pt idx="3">
                  <c:v>16082.2025459219</c:v>
                </c:pt>
                <c:pt idx="4">
                  <c:v>16742.936727895867</c:v>
                </c:pt>
                <c:pt idx="5">
                  <c:v>17403.670909869834</c:v>
                </c:pt>
                <c:pt idx="6">
                  <c:v>18064.405091843801</c:v>
                </c:pt>
                <c:pt idx="7">
                  <c:v>18725.139273817767</c:v>
                </c:pt>
                <c:pt idx="8">
                  <c:v>19385.873455791734</c:v>
                </c:pt>
                <c:pt idx="9">
                  <c:v>20046.607637765701</c:v>
                </c:pt>
                <c:pt idx="10">
                  <c:v>20707.341819739668</c:v>
                </c:pt>
                <c:pt idx="11">
                  <c:v>21368.076001713634</c:v>
                </c:pt>
                <c:pt idx="12">
                  <c:v>22028.810183687601</c:v>
                </c:pt>
                <c:pt idx="13">
                  <c:v>22689.544365661568</c:v>
                </c:pt>
                <c:pt idx="14">
                  <c:v>23350.278547635535</c:v>
                </c:pt>
                <c:pt idx="15">
                  <c:v>24011.012729609502</c:v>
                </c:pt>
                <c:pt idx="16">
                  <c:v>24671.746911583468</c:v>
                </c:pt>
                <c:pt idx="17">
                  <c:v>25332.481093557435</c:v>
                </c:pt>
                <c:pt idx="18">
                  <c:v>25993.215275531402</c:v>
                </c:pt>
                <c:pt idx="19">
                  <c:v>26653.949457505369</c:v>
                </c:pt>
                <c:pt idx="20">
                  <c:v>27314.683639479335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49-412B-B572-33BED2095CB8}"/>
            </c:ext>
          </c:extLst>
        </c:ser>
        <c:ser>
          <c:idx val="2"/>
          <c:order val="2"/>
          <c:tx>
            <c:strRef>
              <c:f>Hoja1!$A$596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Hoja1!$B$596:$V$596</c:f>
              <c:numCache>
                <c:formatCode>#,##0.00\ "€"</c:formatCode>
                <c:ptCount val="21"/>
                <c:pt idx="0">
                  <c:v>14100</c:v>
                </c:pt>
                <c:pt idx="1">
                  <c:v>14838.652526183909</c:v>
                </c:pt>
                <c:pt idx="2">
                  <c:v>15577.305052367819</c:v>
                </c:pt>
                <c:pt idx="3">
                  <c:v>16315.957578551728</c:v>
                </c:pt>
                <c:pt idx="4">
                  <c:v>17054.610104735639</c:v>
                </c:pt>
                <c:pt idx="5">
                  <c:v>17793.262630919548</c:v>
                </c:pt>
                <c:pt idx="6">
                  <c:v>18531.915157103456</c:v>
                </c:pt>
                <c:pt idx="7">
                  <c:v>19270.567683287365</c:v>
                </c:pt>
                <c:pt idx="8">
                  <c:v>20009.220209471277</c:v>
                </c:pt>
                <c:pt idx="9">
                  <c:v>20747.872735655186</c:v>
                </c:pt>
                <c:pt idx="10">
                  <c:v>21486.525261839095</c:v>
                </c:pt>
                <c:pt idx="11">
                  <c:v>22225.177788023004</c:v>
                </c:pt>
                <c:pt idx="12">
                  <c:v>22963.830314206913</c:v>
                </c:pt>
                <c:pt idx="13">
                  <c:v>23702.482840390825</c:v>
                </c:pt>
                <c:pt idx="14">
                  <c:v>24441.13536657473</c:v>
                </c:pt>
                <c:pt idx="15">
                  <c:v>25179.787892758643</c:v>
                </c:pt>
                <c:pt idx="16">
                  <c:v>25918.440418942551</c:v>
                </c:pt>
                <c:pt idx="17">
                  <c:v>26657.09294512646</c:v>
                </c:pt>
                <c:pt idx="18">
                  <c:v>27395.745471310373</c:v>
                </c:pt>
                <c:pt idx="19">
                  <c:v>28134.397997494278</c:v>
                </c:pt>
                <c:pt idx="20">
                  <c:v>28873.05052367819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49-412B-B572-33BED2095CB8}"/>
            </c:ext>
          </c:extLst>
        </c:ser>
        <c:ser>
          <c:idx val="3"/>
          <c:order val="3"/>
          <c:tx>
            <c:strRef>
              <c:f>Hoja1!$A$597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Hoja1!$B$597:$V$597</c:f>
              <c:numCache>
                <c:formatCode>#,##0.00\ "€"</c:formatCode>
                <c:ptCount val="21"/>
                <c:pt idx="0">
                  <c:v>14724.66</c:v>
                </c:pt>
                <c:pt idx="1">
                  <c:v>15599.863808855254</c:v>
                </c:pt>
                <c:pt idx="2">
                  <c:v>16475.067617710509</c:v>
                </c:pt>
                <c:pt idx="3">
                  <c:v>17350.271426565763</c:v>
                </c:pt>
                <c:pt idx="4">
                  <c:v>18225.475235421014</c:v>
                </c:pt>
                <c:pt idx="5">
                  <c:v>19100.679044276272</c:v>
                </c:pt>
                <c:pt idx="6">
                  <c:v>19975.882853131523</c:v>
                </c:pt>
                <c:pt idx="7">
                  <c:v>20851.086661986777</c:v>
                </c:pt>
                <c:pt idx="8">
                  <c:v>21726.290470842032</c:v>
                </c:pt>
                <c:pt idx="9">
                  <c:v>22601.494279697286</c:v>
                </c:pt>
                <c:pt idx="10">
                  <c:v>23476.698088552541</c:v>
                </c:pt>
                <c:pt idx="11">
                  <c:v>24351.901897407795</c:v>
                </c:pt>
                <c:pt idx="12">
                  <c:v>25227.10570626305</c:v>
                </c:pt>
                <c:pt idx="13">
                  <c:v>26102.309515118301</c:v>
                </c:pt>
                <c:pt idx="14">
                  <c:v>26977.513323973559</c:v>
                </c:pt>
                <c:pt idx="15">
                  <c:v>27852.71713282881</c:v>
                </c:pt>
                <c:pt idx="16">
                  <c:v>28727.920941684064</c:v>
                </c:pt>
                <c:pt idx="17">
                  <c:v>29603.124750539318</c:v>
                </c:pt>
                <c:pt idx="18">
                  <c:v>30478.328559394573</c:v>
                </c:pt>
                <c:pt idx="19">
                  <c:v>31353.532368249827</c:v>
                </c:pt>
                <c:pt idx="20">
                  <c:v>32228.736177105082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49-412B-B572-33BED2095CB8}"/>
            </c:ext>
          </c:extLst>
        </c:ser>
        <c:ser>
          <c:idx val="4"/>
          <c:order val="4"/>
          <c:tx>
            <c:strRef>
              <c:f>Hoja1!$A$598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Hoja1!$B$598:$V$598</c:f>
              <c:numCache>
                <c:formatCode>#,##0.00\ "€"</c:formatCode>
                <c:ptCount val="21"/>
                <c:pt idx="0">
                  <c:v>14756.6</c:v>
                </c:pt>
                <c:pt idx="1">
                  <c:v>15469.934628538533</c:v>
                </c:pt>
                <c:pt idx="2">
                  <c:v>16183.269257077063</c:v>
                </c:pt>
                <c:pt idx="3">
                  <c:v>16896.603885615594</c:v>
                </c:pt>
                <c:pt idx="4">
                  <c:v>17609.938514154128</c:v>
                </c:pt>
                <c:pt idx="5">
                  <c:v>18323.273142692658</c:v>
                </c:pt>
                <c:pt idx="6">
                  <c:v>19036.607771231189</c:v>
                </c:pt>
                <c:pt idx="7">
                  <c:v>19749.942399769719</c:v>
                </c:pt>
                <c:pt idx="8">
                  <c:v>20463.27702830825</c:v>
                </c:pt>
                <c:pt idx="9">
                  <c:v>21176.611656846784</c:v>
                </c:pt>
                <c:pt idx="10">
                  <c:v>21889.946285385315</c:v>
                </c:pt>
                <c:pt idx="11">
                  <c:v>22603.280913923845</c:v>
                </c:pt>
                <c:pt idx="12">
                  <c:v>23316.615542462379</c:v>
                </c:pt>
                <c:pt idx="13">
                  <c:v>24029.950171000906</c:v>
                </c:pt>
                <c:pt idx="14">
                  <c:v>24743.28479953944</c:v>
                </c:pt>
                <c:pt idx="15">
                  <c:v>25456.619428077971</c:v>
                </c:pt>
                <c:pt idx="16">
                  <c:v>26169.954056616501</c:v>
                </c:pt>
                <c:pt idx="17">
                  <c:v>26883.288685155036</c:v>
                </c:pt>
                <c:pt idx="18">
                  <c:v>27596.623313693566</c:v>
                </c:pt>
                <c:pt idx="19">
                  <c:v>28309.957942232097</c:v>
                </c:pt>
                <c:pt idx="20">
                  <c:v>29023.292570770631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49-412B-B572-33BED2095CB8}"/>
            </c:ext>
          </c:extLst>
        </c:ser>
        <c:ser>
          <c:idx val="5"/>
          <c:order val="5"/>
          <c:tx>
            <c:strRef>
              <c:f>Hoja1!$A$599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Hoja1!$B$599:$V$599</c:f>
              <c:numCache>
                <c:formatCode>#,##0.00\ "€"</c:formatCode>
                <c:ptCount val="21"/>
                <c:pt idx="0">
                  <c:v>19098.88</c:v>
                </c:pt>
                <c:pt idx="1">
                  <c:v>19812.214628538532</c:v>
                </c:pt>
                <c:pt idx="2">
                  <c:v>20525.549257077066</c:v>
                </c:pt>
                <c:pt idx="3">
                  <c:v>21238.883885615596</c:v>
                </c:pt>
                <c:pt idx="4">
                  <c:v>21952.218514154127</c:v>
                </c:pt>
                <c:pt idx="5">
                  <c:v>22665.553142692657</c:v>
                </c:pt>
                <c:pt idx="6">
                  <c:v>23378.887771231188</c:v>
                </c:pt>
                <c:pt idx="7">
                  <c:v>24092.222399769722</c:v>
                </c:pt>
                <c:pt idx="8">
                  <c:v>24805.557028308252</c:v>
                </c:pt>
                <c:pt idx="9">
                  <c:v>25518.891656846783</c:v>
                </c:pt>
                <c:pt idx="10">
                  <c:v>26232.226285385317</c:v>
                </c:pt>
                <c:pt idx="11">
                  <c:v>26945.560913923848</c:v>
                </c:pt>
                <c:pt idx="12">
                  <c:v>27658.895542462378</c:v>
                </c:pt>
                <c:pt idx="13">
                  <c:v>28372.230171000909</c:v>
                </c:pt>
                <c:pt idx="14">
                  <c:v>29085.564799539439</c:v>
                </c:pt>
                <c:pt idx="15">
                  <c:v>29798.899428077973</c:v>
                </c:pt>
                <c:pt idx="16">
                  <c:v>30512.234056616504</c:v>
                </c:pt>
                <c:pt idx="17">
                  <c:v>31225.568685155034</c:v>
                </c:pt>
                <c:pt idx="18">
                  <c:v>31938.903313693569</c:v>
                </c:pt>
                <c:pt idx="19">
                  <c:v>32652.237942232096</c:v>
                </c:pt>
                <c:pt idx="20">
                  <c:v>33365.57257077063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49-412B-B572-33BED2095CB8}"/>
            </c:ext>
          </c:extLst>
        </c:ser>
        <c:ser>
          <c:idx val="6"/>
          <c:order val="6"/>
          <c:tx>
            <c:strRef>
              <c:f>Hoja1!$A$600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Hoja1!$B$600:$V$600</c:f>
              <c:numCache>
                <c:formatCode>#,##0.00\ "€"</c:formatCode>
                <c:ptCount val="21"/>
                <c:pt idx="0">
                  <c:v>18658.25</c:v>
                </c:pt>
                <c:pt idx="1">
                  <c:v>19371.603608021338</c:v>
                </c:pt>
                <c:pt idx="2">
                  <c:v>20084.957216042672</c:v>
                </c:pt>
                <c:pt idx="3">
                  <c:v>20798.31082406401</c:v>
                </c:pt>
                <c:pt idx="4">
                  <c:v>21511.664432085348</c:v>
                </c:pt>
                <c:pt idx="5">
                  <c:v>22225.018040106686</c:v>
                </c:pt>
                <c:pt idx="6">
                  <c:v>22938.371648128021</c:v>
                </c:pt>
                <c:pt idx="7">
                  <c:v>23651.725256149359</c:v>
                </c:pt>
                <c:pt idx="8">
                  <c:v>24365.078864170697</c:v>
                </c:pt>
                <c:pt idx="9">
                  <c:v>25078.432472192035</c:v>
                </c:pt>
                <c:pt idx="10">
                  <c:v>25791.786080213369</c:v>
                </c:pt>
                <c:pt idx="11">
                  <c:v>26505.139688234707</c:v>
                </c:pt>
                <c:pt idx="12">
                  <c:v>27218.493296256042</c:v>
                </c:pt>
                <c:pt idx="13">
                  <c:v>27931.84690427738</c:v>
                </c:pt>
                <c:pt idx="14">
                  <c:v>28645.200512298718</c:v>
                </c:pt>
                <c:pt idx="15">
                  <c:v>29358.554120320056</c:v>
                </c:pt>
                <c:pt idx="16">
                  <c:v>30071.907728341394</c:v>
                </c:pt>
                <c:pt idx="17">
                  <c:v>30785.261336362732</c:v>
                </c:pt>
                <c:pt idx="18">
                  <c:v>31498.614944384066</c:v>
                </c:pt>
                <c:pt idx="19">
                  <c:v>32211.968552405404</c:v>
                </c:pt>
                <c:pt idx="20">
                  <c:v>32925.322160426738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A49-412B-B572-33BED2095CB8}"/>
            </c:ext>
          </c:extLst>
        </c:ser>
        <c:ser>
          <c:idx val="7"/>
          <c:order val="7"/>
          <c:tx>
            <c:strRef>
              <c:f>Hoja1!$A$601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Hoja1!$B$601:$V$601</c:f>
              <c:numCache>
                <c:formatCode>#,##0.00\ "€"</c:formatCode>
                <c:ptCount val="21"/>
                <c:pt idx="0">
                  <c:v>18989.419999999998</c:v>
                </c:pt>
                <c:pt idx="1">
                  <c:v>19702.754628538529</c:v>
                </c:pt>
                <c:pt idx="2">
                  <c:v>20416.089257077059</c:v>
                </c:pt>
                <c:pt idx="3">
                  <c:v>21129.423885615593</c:v>
                </c:pt>
                <c:pt idx="4">
                  <c:v>21842.758514154124</c:v>
                </c:pt>
                <c:pt idx="5">
                  <c:v>22556.093142692655</c:v>
                </c:pt>
                <c:pt idx="6">
                  <c:v>23269.427771231189</c:v>
                </c:pt>
                <c:pt idx="7">
                  <c:v>23982.762399769719</c:v>
                </c:pt>
                <c:pt idx="8">
                  <c:v>24696.09702830825</c:v>
                </c:pt>
                <c:pt idx="9">
                  <c:v>25409.43165684678</c:v>
                </c:pt>
                <c:pt idx="10">
                  <c:v>26122.766285385311</c:v>
                </c:pt>
                <c:pt idx="11">
                  <c:v>26836.100913923845</c:v>
                </c:pt>
                <c:pt idx="12">
                  <c:v>27549.435542462375</c:v>
                </c:pt>
                <c:pt idx="13">
                  <c:v>28262.770171000906</c:v>
                </c:pt>
                <c:pt idx="14">
                  <c:v>28976.10479953944</c:v>
                </c:pt>
                <c:pt idx="15">
                  <c:v>29689.439428077967</c:v>
                </c:pt>
                <c:pt idx="16">
                  <c:v>30402.774056616501</c:v>
                </c:pt>
                <c:pt idx="17">
                  <c:v>31116.108685155032</c:v>
                </c:pt>
                <c:pt idx="18">
                  <c:v>31829.443313693562</c:v>
                </c:pt>
                <c:pt idx="19">
                  <c:v>32542.777942232096</c:v>
                </c:pt>
                <c:pt idx="20">
                  <c:v>33256.112570770623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A49-412B-B572-33BED2095CB8}"/>
            </c:ext>
          </c:extLst>
        </c:ser>
        <c:ser>
          <c:idx val="8"/>
          <c:order val="8"/>
          <c:tx>
            <c:strRef>
              <c:f>Hoja1!$A$602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Hoja1!$B$602:$V$602</c:f>
              <c:numCache>
                <c:formatCode>#,##0.00\ "€"</c:formatCode>
                <c:ptCount val="21"/>
                <c:pt idx="0">
                  <c:v>16548.476900000001</c:v>
                </c:pt>
                <c:pt idx="1">
                  <c:v>17361.431609929903</c:v>
                </c:pt>
                <c:pt idx="2">
                  <c:v>18174.386319859808</c:v>
                </c:pt>
                <c:pt idx="3">
                  <c:v>18987.34102978971</c:v>
                </c:pt>
                <c:pt idx="4">
                  <c:v>19800.295739719611</c:v>
                </c:pt>
                <c:pt idx="5">
                  <c:v>20613.250449649513</c:v>
                </c:pt>
                <c:pt idx="6">
                  <c:v>21426.205159579418</c:v>
                </c:pt>
                <c:pt idx="7">
                  <c:v>22239.15986950932</c:v>
                </c:pt>
                <c:pt idx="8">
                  <c:v>23052.114579439221</c:v>
                </c:pt>
                <c:pt idx="9">
                  <c:v>23865.069289369123</c:v>
                </c:pt>
                <c:pt idx="10">
                  <c:v>24678.023999299028</c:v>
                </c:pt>
                <c:pt idx="11">
                  <c:v>25490.97870922893</c:v>
                </c:pt>
                <c:pt idx="12">
                  <c:v>26303.933419158835</c:v>
                </c:pt>
                <c:pt idx="13">
                  <c:v>27116.888129088737</c:v>
                </c:pt>
                <c:pt idx="14">
                  <c:v>27929.842839018638</c:v>
                </c:pt>
                <c:pt idx="15">
                  <c:v>28742.79754894854</c:v>
                </c:pt>
                <c:pt idx="16">
                  <c:v>29555.752258878441</c:v>
                </c:pt>
                <c:pt idx="17">
                  <c:v>30368.706968808347</c:v>
                </c:pt>
                <c:pt idx="18">
                  <c:v>31181.661678738248</c:v>
                </c:pt>
                <c:pt idx="19">
                  <c:v>31994.616388668153</c:v>
                </c:pt>
                <c:pt idx="20">
                  <c:v>32807.571098598055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A49-412B-B572-33BED2095CB8}"/>
            </c:ext>
          </c:extLst>
        </c:ser>
        <c:ser>
          <c:idx val="9"/>
          <c:order val="9"/>
          <c:tx>
            <c:strRef>
              <c:f>Hoja1!$A$603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Hoja1!$B$603:$V$603</c:f>
              <c:numCache>
                <c:formatCode>#,##0.00\ "€"</c:formatCode>
                <c:ptCount val="21"/>
                <c:pt idx="0">
                  <c:v>11538</c:v>
                </c:pt>
                <c:pt idx="1">
                  <c:v>12371.098556511628</c:v>
                </c:pt>
                <c:pt idx="2">
                  <c:v>13204.197113023256</c:v>
                </c:pt>
                <c:pt idx="3">
                  <c:v>14037.295669534884</c:v>
                </c:pt>
                <c:pt idx="4">
                  <c:v>14870.394226046512</c:v>
                </c:pt>
                <c:pt idx="5">
                  <c:v>15703.49278255814</c:v>
                </c:pt>
                <c:pt idx="6">
                  <c:v>16536.591339069768</c:v>
                </c:pt>
                <c:pt idx="7">
                  <c:v>17369.689895581396</c:v>
                </c:pt>
                <c:pt idx="8">
                  <c:v>18202.788452093024</c:v>
                </c:pt>
                <c:pt idx="9">
                  <c:v>19035.887008604652</c:v>
                </c:pt>
                <c:pt idx="10">
                  <c:v>19868.98556511628</c:v>
                </c:pt>
                <c:pt idx="11">
                  <c:v>20702.084121627908</c:v>
                </c:pt>
                <c:pt idx="12">
                  <c:v>21535.182678139536</c:v>
                </c:pt>
                <c:pt idx="13">
                  <c:v>22368.281234651164</c:v>
                </c:pt>
                <c:pt idx="14">
                  <c:v>23201.379791162792</c:v>
                </c:pt>
                <c:pt idx="15">
                  <c:v>24034.47834767442</c:v>
                </c:pt>
                <c:pt idx="16">
                  <c:v>24867.576904186048</c:v>
                </c:pt>
                <c:pt idx="17">
                  <c:v>25700.675460697676</c:v>
                </c:pt>
                <c:pt idx="18">
                  <c:v>26533.774017209304</c:v>
                </c:pt>
                <c:pt idx="19">
                  <c:v>27366.872573720932</c:v>
                </c:pt>
                <c:pt idx="20">
                  <c:v>28199.97113023256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A49-412B-B572-33BED2095CB8}"/>
            </c:ext>
          </c:extLst>
        </c:ser>
        <c:ser>
          <c:idx val="10"/>
          <c:order val="10"/>
          <c:tx>
            <c:strRef>
              <c:f>Hoja1!$A$604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Hoja1!$B$604:$V$604</c:f>
              <c:numCache>
                <c:formatCode>#,##0.00\ "€"</c:formatCode>
                <c:ptCount val="21"/>
                <c:pt idx="0">
                  <c:v>17678.75</c:v>
                </c:pt>
                <c:pt idx="1">
                  <c:v>18498.134691260297</c:v>
                </c:pt>
                <c:pt idx="2">
                  <c:v>19317.51938252059</c:v>
                </c:pt>
                <c:pt idx="3">
                  <c:v>20136.904073780886</c:v>
                </c:pt>
                <c:pt idx="4">
                  <c:v>20956.288765041183</c:v>
                </c:pt>
                <c:pt idx="5">
                  <c:v>21775.673456301476</c:v>
                </c:pt>
                <c:pt idx="6">
                  <c:v>22595.058147561773</c:v>
                </c:pt>
                <c:pt idx="7">
                  <c:v>23414.442838822069</c:v>
                </c:pt>
                <c:pt idx="8">
                  <c:v>24233.827530082363</c:v>
                </c:pt>
                <c:pt idx="9">
                  <c:v>25053.212221342659</c:v>
                </c:pt>
                <c:pt idx="10">
                  <c:v>25872.596912602952</c:v>
                </c:pt>
                <c:pt idx="11">
                  <c:v>26691.981603863249</c:v>
                </c:pt>
                <c:pt idx="12">
                  <c:v>27511.366295123546</c:v>
                </c:pt>
                <c:pt idx="13">
                  <c:v>28330.750986383842</c:v>
                </c:pt>
                <c:pt idx="14">
                  <c:v>29150.135677644135</c:v>
                </c:pt>
                <c:pt idx="15">
                  <c:v>29969.520368904432</c:v>
                </c:pt>
                <c:pt idx="16">
                  <c:v>30788.905060164725</c:v>
                </c:pt>
                <c:pt idx="17">
                  <c:v>31608.289751425022</c:v>
                </c:pt>
                <c:pt idx="18">
                  <c:v>32427.674442685318</c:v>
                </c:pt>
                <c:pt idx="19">
                  <c:v>33247.059133945615</c:v>
                </c:pt>
                <c:pt idx="20">
                  <c:v>34066.443825205904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A49-412B-B572-33BED2095CB8}"/>
            </c:ext>
          </c:extLst>
        </c:ser>
        <c:ser>
          <c:idx val="11"/>
          <c:order val="11"/>
          <c:tx>
            <c:strRef>
              <c:f>Hoja1!$A$605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Hoja1!$B$605:$V$605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A49-412B-B572-33BED2095CB8}"/>
            </c:ext>
          </c:extLst>
        </c:ser>
        <c:ser>
          <c:idx val="12"/>
          <c:order val="12"/>
          <c:tx>
            <c:strRef>
              <c:f>Hoja1!$A$606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Hoja1!$B$606:$V$606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A49-412B-B572-33BED2095CB8}"/>
            </c:ext>
          </c:extLst>
        </c:ser>
        <c:ser>
          <c:idx val="13"/>
          <c:order val="13"/>
          <c:tx>
            <c:strRef>
              <c:f>Hoja1!$A$607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Hoja1!$B$607:$V$607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A49-412B-B572-33BED2095CB8}"/>
            </c:ext>
          </c:extLst>
        </c:ser>
        <c:ser>
          <c:idx val="14"/>
          <c:order val="14"/>
          <c:tx>
            <c:strRef>
              <c:f>Hoja1!$A$608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Hoja1!$B$608:$V$608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9A49-412B-B572-33BED2095CB8}"/>
            </c:ext>
          </c:extLst>
        </c:ser>
        <c:ser>
          <c:idx val="15"/>
          <c:order val="15"/>
          <c:tx>
            <c:strRef>
              <c:f>Hoja1!$A$609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Hoja1!$B$609:$V$609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9A49-412B-B572-33BED2095CB8}"/>
            </c:ext>
          </c:extLst>
        </c:ser>
        <c:ser>
          <c:idx val="16"/>
          <c:order val="16"/>
          <c:tx>
            <c:strRef>
              <c:f>Hoja1!$A$610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Hoja1!$B$610:$V$610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9A49-412B-B572-33BED2095CB8}"/>
            </c:ext>
          </c:extLst>
        </c:ser>
        <c:ser>
          <c:idx val="17"/>
          <c:order val="17"/>
          <c:tx>
            <c:strRef>
              <c:f>Hoja1!$A$611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Hoja1!$B$611:$V$611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9A49-412B-B572-33BED2095CB8}"/>
            </c:ext>
          </c:extLst>
        </c:ser>
        <c:ser>
          <c:idx val="18"/>
          <c:order val="18"/>
          <c:tx>
            <c:strRef>
              <c:f>Hoja1!$A$612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Hoja1!$B$612:$V$612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A49-412B-B572-33BED2095CB8}"/>
            </c:ext>
          </c:extLst>
        </c:ser>
        <c:ser>
          <c:idx val="19"/>
          <c:order val="19"/>
          <c:tx>
            <c:strRef>
              <c:f>Hoja1!$A$613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Hoja1!$B$613:$V$613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A49-412B-B572-33BED2095CB8}"/>
            </c:ext>
          </c:extLst>
        </c:ser>
        <c:ser>
          <c:idx val="20"/>
          <c:order val="20"/>
          <c:tx>
            <c:strRef>
              <c:f>Hoja1!$A$614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Hoja1!$B$594:$V$594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Hoja1!$B$614:$V$614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A49-412B-B572-33BED2095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888528"/>
        <c:axId val="113588612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Hoja1!$A$594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Hoja1!$B$594:$V$594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Hoja1!$B$594:$V$594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A49-412B-B572-33BED2095CB8}"/>
                  </c:ext>
                </c:extLst>
              </c15:ser>
            </c15:filteredLineSeries>
          </c:ext>
        </c:extLst>
      </c:lineChart>
      <c:catAx>
        <c:axId val="113588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886128"/>
        <c:crosses val="autoZero"/>
        <c:auto val="1"/>
        <c:lblAlgn val="ctr"/>
        <c:lblOffset val="100"/>
        <c:noMultiLvlLbl val="0"/>
      </c:catAx>
      <c:valAx>
        <c:axId val="113588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88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Hoja1!$A$734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Hoja1!$B$734:$V$734</c:f>
              <c:numCache>
                <c:formatCode>#,##0.00\ "€"</c:formatCode>
                <c:ptCount val="21"/>
                <c:pt idx="0">
                  <c:v>21110</c:v>
                </c:pt>
                <c:pt idx="1">
                  <c:v>21277.011081011686</c:v>
                </c:pt>
                <c:pt idx="2">
                  <c:v>21444.022162023371</c:v>
                </c:pt>
                <c:pt idx="3">
                  <c:v>21611.033243035061</c:v>
                </c:pt>
                <c:pt idx="4">
                  <c:v>21778.044324046747</c:v>
                </c:pt>
                <c:pt idx="5">
                  <c:v>21945.055405058432</c:v>
                </c:pt>
                <c:pt idx="6">
                  <c:v>22112.066486070118</c:v>
                </c:pt>
                <c:pt idx="7">
                  <c:v>22279.077567081808</c:v>
                </c:pt>
                <c:pt idx="8">
                  <c:v>22446.088648093493</c:v>
                </c:pt>
                <c:pt idx="9">
                  <c:v>22613.099729105179</c:v>
                </c:pt>
                <c:pt idx="10">
                  <c:v>22780.110810116865</c:v>
                </c:pt>
                <c:pt idx="11">
                  <c:v>22947.121891128554</c:v>
                </c:pt>
                <c:pt idx="12">
                  <c:v>23114.13297214024</c:v>
                </c:pt>
                <c:pt idx="13">
                  <c:v>23281.144053151926</c:v>
                </c:pt>
                <c:pt idx="14">
                  <c:v>23448.155134163611</c:v>
                </c:pt>
                <c:pt idx="15">
                  <c:v>23615.166215175297</c:v>
                </c:pt>
                <c:pt idx="16">
                  <c:v>23782.177296186986</c:v>
                </c:pt>
                <c:pt idx="17">
                  <c:v>23949.188377198672</c:v>
                </c:pt>
                <c:pt idx="18">
                  <c:v>24116.199458210358</c:v>
                </c:pt>
                <c:pt idx="19">
                  <c:v>24283.210539222044</c:v>
                </c:pt>
                <c:pt idx="20">
                  <c:v>24450.221620233729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D5-4A30-8035-EAD69FBEE459}"/>
            </c:ext>
          </c:extLst>
        </c:ser>
        <c:ser>
          <c:idx val="2"/>
          <c:order val="2"/>
          <c:tx>
            <c:strRef>
              <c:f>Hoja1!$A$735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Hoja1!$B$735:$V$735</c:f>
              <c:numCache>
                <c:formatCode>#,##0.00\ "€"</c:formatCode>
                <c:ptCount val="21"/>
                <c:pt idx="0">
                  <c:v>21110</c:v>
                </c:pt>
                <c:pt idx="1">
                  <c:v>21327.649276268115</c:v>
                </c:pt>
                <c:pt idx="2">
                  <c:v>21545.298552536231</c:v>
                </c:pt>
                <c:pt idx="3">
                  <c:v>21762.947828804343</c:v>
                </c:pt>
                <c:pt idx="4">
                  <c:v>21980.597105072458</c:v>
                </c:pt>
                <c:pt idx="5">
                  <c:v>22198.246381340574</c:v>
                </c:pt>
                <c:pt idx="6">
                  <c:v>22415.895657608689</c:v>
                </c:pt>
                <c:pt idx="7">
                  <c:v>22633.544933876805</c:v>
                </c:pt>
                <c:pt idx="8">
                  <c:v>22851.194210144917</c:v>
                </c:pt>
                <c:pt idx="9">
                  <c:v>23068.843486413032</c:v>
                </c:pt>
                <c:pt idx="10">
                  <c:v>23286.492762681148</c:v>
                </c:pt>
                <c:pt idx="11">
                  <c:v>23504.142038949263</c:v>
                </c:pt>
                <c:pt idx="12">
                  <c:v>23721.791315217379</c:v>
                </c:pt>
                <c:pt idx="13">
                  <c:v>23939.440591485494</c:v>
                </c:pt>
                <c:pt idx="14">
                  <c:v>24157.089867753606</c:v>
                </c:pt>
                <c:pt idx="15">
                  <c:v>24374.739144021722</c:v>
                </c:pt>
                <c:pt idx="16">
                  <c:v>24592.388420289837</c:v>
                </c:pt>
                <c:pt idx="17">
                  <c:v>24810.037696557953</c:v>
                </c:pt>
                <c:pt idx="18">
                  <c:v>25027.686972826068</c:v>
                </c:pt>
                <c:pt idx="19">
                  <c:v>25245.33624909418</c:v>
                </c:pt>
                <c:pt idx="20">
                  <c:v>25462.985525362295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D5-4A30-8035-EAD69FBEE459}"/>
            </c:ext>
          </c:extLst>
        </c:ser>
        <c:ser>
          <c:idx val="3"/>
          <c:order val="3"/>
          <c:tx>
            <c:strRef>
              <c:f>Hoja1!$A$736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Hoja1!$B$736:$V$736</c:f>
              <c:numCache>
                <c:formatCode>#,##0.00\ "€"</c:formatCode>
                <c:ptCount val="21"/>
                <c:pt idx="0">
                  <c:v>21734.66</c:v>
                </c:pt>
                <c:pt idx="1">
                  <c:v>22098.50785732919</c:v>
                </c:pt>
                <c:pt idx="2">
                  <c:v>22462.355714658381</c:v>
                </c:pt>
                <c:pt idx="3">
                  <c:v>22826.203571987571</c:v>
                </c:pt>
                <c:pt idx="4">
                  <c:v>23190.051429316762</c:v>
                </c:pt>
                <c:pt idx="5">
                  <c:v>23553.899286645952</c:v>
                </c:pt>
                <c:pt idx="6">
                  <c:v>23917.747143975143</c:v>
                </c:pt>
                <c:pt idx="7">
                  <c:v>24281.595001304333</c:v>
                </c:pt>
                <c:pt idx="8">
                  <c:v>24645.442858633523</c:v>
                </c:pt>
                <c:pt idx="9">
                  <c:v>25009.290715962714</c:v>
                </c:pt>
                <c:pt idx="10">
                  <c:v>25373.138573291904</c:v>
                </c:pt>
                <c:pt idx="11">
                  <c:v>25736.986430621095</c:v>
                </c:pt>
                <c:pt idx="12">
                  <c:v>26100.834287950285</c:v>
                </c:pt>
                <c:pt idx="13">
                  <c:v>26464.682145279476</c:v>
                </c:pt>
                <c:pt idx="14">
                  <c:v>26828.530002608666</c:v>
                </c:pt>
                <c:pt idx="15">
                  <c:v>27192.377859937857</c:v>
                </c:pt>
                <c:pt idx="16">
                  <c:v>27556.225717267051</c:v>
                </c:pt>
                <c:pt idx="17">
                  <c:v>27920.073574596237</c:v>
                </c:pt>
                <c:pt idx="18">
                  <c:v>28283.921431925432</c:v>
                </c:pt>
                <c:pt idx="19">
                  <c:v>28647.769289254618</c:v>
                </c:pt>
                <c:pt idx="20">
                  <c:v>29011.617146583812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D5-4A30-8035-EAD69FBEE459}"/>
            </c:ext>
          </c:extLst>
        </c:ser>
        <c:ser>
          <c:idx val="4"/>
          <c:order val="4"/>
          <c:tx>
            <c:strRef>
              <c:f>Hoja1!$A$737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Hoja1!$B$737:$V$737</c:f>
              <c:numCache>
                <c:formatCode>#,##0.00\ "€"</c:formatCode>
                <c:ptCount val="21"/>
                <c:pt idx="0">
                  <c:v>21766.6</c:v>
                </c:pt>
                <c:pt idx="1">
                  <c:v>21967.060477093939</c:v>
                </c:pt>
                <c:pt idx="2">
                  <c:v>22167.520954187883</c:v>
                </c:pt>
                <c:pt idx="3">
                  <c:v>22367.981431281823</c:v>
                </c:pt>
                <c:pt idx="4">
                  <c:v>22568.441908375764</c:v>
                </c:pt>
                <c:pt idx="5">
                  <c:v>22768.902385469708</c:v>
                </c:pt>
                <c:pt idx="6">
                  <c:v>22969.362862563648</c:v>
                </c:pt>
                <c:pt idx="7">
                  <c:v>23169.823339657589</c:v>
                </c:pt>
                <c:pt idx="8">
                  <c:v>23370.283816751533</c:v>
                </c:pt>
                <c:pt idx="9">
                  <c:v>23570.744293845473</c:v>
                </c:pt>
                <c:pt idx="10">
                  <c:v>23771.204770939414</c:v>
                </c:pt>
                <c:pt idx="11">
                  <c:v>23971.665248033358</c:v>
                </c:pt>
                <c:pt idx="12">
                  <c:v>24172.125725127298</c:v>
                </c:pt>
                <c:pt idx="13">
                  <c:v>24372.586202221239</c:v>
                </c:pt>
                <c:pt idx="14">
                  <c:v>24573.046679315183</c:v>
                </c:pt>
                <c:pt idx="15">
                  <c:v>24773.507156409123</c:v>
                </c:pt>
                <c:pt idx="16">
                  <c:v>24973.967633503064</c:v>
                </c:pt>
                <c:pt idx="17">
                  <c:v>25174.428110597008</c:v>
                </c:pt>
                <c:pt idx="18">
                  <c:v>25374.888587690948</c:v>
                </c:pt>
                <c:pt idx="19">
                  <c:v>25575.349064784888</c:v>
                </c:pt>
                <c:pt idx="20">
                  <c:v>25775.809541878833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D5-4A30-8035-EAD69FBEE459}"/>
            </c:ext>
          </c:extLst>
        </c:ser>
        <c:ser>
          <c:idx val="5"/>
          <c:order val="5"/>
          <c:tx>
            <c:strRef>
              <c:f>Hoja1!$A$738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Hoja1!$B$738:$V$738</c:f>
              <c:numCache>
                <c:formatCode>#,##0.00\ "€"</c:formatCode>
                <c:ptCount val="21"/>
                <c:pt idx="0">
                  <c:v>26108.880000000001</c:v>
                </c:pt>
                <c:pt idx="1">
                  <c:v>26309.340477093941</c:v>
                </c:pt>
                <c:pt idx="2">
                  <c:v>26509.800954187886</c:v>
                </c:pt>
                <c:pt idx="3">
                  <c:v>26710.261431281826</c:v>
                </c:pt>
                <c:pt idx="4">
                  <c:v>26910.721908375766</c:v>
                </c:pt>
                <c:pt idx="5">
                  <c:v>27111.18238546971</c:v>
                </c:pt>
                <c:pt idx="6">
                  <c:v>27311.642862563651</c:v>
                </c:pt>
                <c:pt idx="7">
                  <c:v>27512.103339657591</c:v>
                </c:pt>
                <c:pt idx="8">
                  <c:v>27712.563816751535</c:v>
                </c:pt>
                <c:pt idx="9">
                  <c:v>27913.024293845476</c:v>
                </c:pt>
                <c:pt idx="10">
                  <c:v>28113.484770939416</c:v>
                </c:pt>
                <c:pt idx="11">
                  <c:v>28313.94524803336</c:v>
                </c:pt>
                <c:pt idx="12">
                  <c:v>28514.405725127301</c:v>
                </c:pt>
                <c:pt idx="13">
                  <c:v>28714.866202221241</c:v>
                </c:pt>
                <c:pt idx="14">
                  <c:v>28915.326679315185</c:v>
                </c:pt>
                <c:pt idx="15">
                  <c:v>29115.787156409126</c:v>
                </c:pt>
                <c:pt idx="16">
                  <c:v>29316.247633503066</c:v>
                </c:pt>
                <c:pt idx="17">
                  <c:v>29516.70811059701</c:v>
                </c:pt>
                <c:pt idx="18">
                  <c:v>29717.168587690951</c:v>
                </c:pt>
                <c:pt idx="19">
                  <c:v>29917.629064784891</c:v>
                </c:pt>
                <c:pt idx="20">
                  <c:v>30118.089541878835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D5-4A30-8035-EAD69FBEE459}"/>
            </c:ext>
          </c:extLst>
        </c:ser>
        <c:ser>
          <c:idx val="6"/>
          <c:order val="6"/>
          <c:tx>
            <c:strRef>
              <c:f>Hoja1!$A$739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Hoja1!$B$739:$V$739</c:f>
              <c:numCache>
                <c:formatCode>#,##0.00\ "€"</c:formatCode>
                <c:ptCount val="21"/>
                <c:pt idx="0">
                  <c:v>25668.25</c:v>
                </c:pt>
                <c:pt idx="1">
                  <c:v>25868.722546425655</c:v>
                </c:pt>
                <c:pt idx="2">
                  <c:v>26069.195092851307</c:v>
                </c:pt>
                <c:pt idx="3">
                  <c:v>26269.667639276962</c:v>
                </c:pt>
                <c:pt idx="4">
                  <c:v>26470.140185702614</c:v>
                </c:pt>
                <c:pt idx="5">
                  <c:v>26670.612732128269</c:v>
                </c:pt>
                <c:pt idx="6">
                  <c:v>26871.085278553925</c:v>
                </c:pt>
                <c:pt idx="7">
                  <c:v>27071.557824979576</c:v>
                </c:pt>
                <c:pt idx="8">
                  <c:v>27272.030371405232</c:v>
                </c:pt>
                <c:pt idx="9">
                  <c:v>27472.502917830887</c:v>
                </c:pt>
                <c:pt idx="10">
                  <c:v>27672.975464256539</c:v>
                </c:pt>
                <c:pt idx="11">
                  <c:v>27873.448010682194</c:v>
                </c:pt>
                <c:pt idx="12">
                  <c:v>28073.920557107849</c:v>
                </c:pt>
                <c:pt idx="13">
                  <c:v>28274.393103533501</c:v>
                </c:pt>
                <c:pt idx="14">
                  <c:v>28474.865649959156</c:v>
                </c:pt>
                <c:pt idx="15">
                  <c:v>28675.338196384808</c:v>
                </c:pt>
                <c:pt idx="16">
                  <c:v>28875.810742810463</c:v>
                </c:pt>
                <c:pt idx="17">
                  <c:v>29076.283289236118</c:v>
                </c:pt>
                <c:pt idx="18">
                  <c:v>29276.75583566177</c:v>
                </c:pt>
                <c:pt idx="19">
                  <c:v>29477.228382087425</c:v>
                </c:pt>
                <c:pt idx="20">
                  <c:v>29677.700928513077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0D5-4A30-8035-EAD69FBEE459}"/>
            </c:ext>
          </c:extLst>
        </c:ser>
        <c:ser>
          <c:idx val="7"/>
          <c:order val="7"/>
          <c:tx>
            <c:strRef>
              <c:f>Hoja1!$A$740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Hoja1!$B$740:$V$740</c:f>
              <c:numCache>
                <c:formatCode>#,##0.00\ "€"</c:formatCode>
                <c:ptCount val="21"/>
                <c:pt idx="0">
                  <c:v>25999.42</c:v>
                </c:pt>
                <c:pt idx="1">
                  <c:v>26199.880477093939</c:v>
                </c:pt>
                <c:pt idx="2">
                  <c:v>26400.340954187883</c:v>
                </c:pt>
                <c:pt idx="3">
                  <c:v>26600.801431281823</c:v>
                </c:pt>
                <c:pt idx="4">
                  <c:v>26801.261908375764</c:v>
                </c:pt>
                <c:pt idx="5">
                  <c:v>27001.722385469708</c:v>
                </c:pt>
                <c:pt idx="6">
                  <c:v>27202.182862563648</c:v>
                </c:pt>
                <c:pt idx="7">
                  <c:v>27402.643339657589</c:v>
                </c:pt>
                <c:pt idx="8">
                  <c:v>27603.103816751533</c:v>
                </c:pt>
                <c:pt idx="9">
                  <c:v>27803.564293845473</c:v>
                </c:pt>
                <c:pt idx="10">
                  <c:v>28004.024770939413</c:v>
                </c:pt>
                <c:pt idx="11">
                  <c:v>28204.485248033357</c:v>
                </c:pt>
                <c:pt idx="12">
                  <c:v>28404.945725127298</c:v>
                </c:pt>
                <c:pt idx="13">
                  <c:v>28605.406202221238</c:v>
                </c:pt>
                <c:pt idx="14">
                  <c:v>28805.866679315182</c:v>
                </c:pt>
                <c:pt idx="15">
                  <c:v>29006.327156409123</c:v>
                </c:pt>
                <c:pt idx="16">
                  <c:v>29206.787633503063</c:v>
                </c:pt>
                <c:pt idx="17">
                  <c:v>29407.248110597007</c:v>
                </c:pt>
                <c:pt idx="18">
                  <c:v>29607.708587690948</c:v>
                </c:pt>
                <c:pt idx="19">
                  <c:v>29808.169064784888</c:v>
                </c:pt>
                <c:pt idx="20">
                  <c:v>30008.629541878832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0D5-4A30-8035-EAD69FBEE459}"/>
            </c:ext>
          </c:extLst>
        </c:ser>
        <c:ser>
          <c:idx val="8"/>
          <c:order val="8"/>
          <c:tx>
            <c:strRef>
              <c:f>Hoja1!$A$741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Hoja1!$B$741:$V$741</c:f>
              <c:numCache>
                <c:formatCode>#,##0.00\ "€"</c:formatCode>
                <c:ptCount val="21"/>
                <c:pt idx="0">
                  <c:v>23558.476900000001</c:v>
                </c:pt>
                <c:pt idx="1">
                  <c:v>23854.307592498753</c:v>
                </c:pt>
                <c:pt idx="2">
                  <c:v>24150.138284997502</c:v>
                </c:pt>
                <c:pt idx="3">
                  <c:v>24445.968977496254</c:v>
                </c:pt>
                <c:pt idx="4">
                  <c:v>24741.799669995002</c:v>
                </c:pt>
                <c:pt idx="5">
                  <c:v>25037.630362493754</c:v>
                </c:pt>
                <c:pt idx="6">
                  <c:v>25333.461054992502</c:v>
                </c:pt>
                <c:pt idx="7">
                  <c:v>25629.291747491254</c:v>
                </c:pt>
                <c:pt idx="8">
                  <c:v>25925.122439990002</c:v>
                </c:pt>
                <c:pt idx="9">
                  <c:v>26220.953132488754</c:v>
                </c:pt>
                <c:pt idx="10">
                  <c:v>26516.783824987506</c:v>
                </c:pt>
                <c:pt idx="11">
                  <c:v>26812.614517486254</c:v>
                </c:pt>
                <c:pt idx="12">
                  <c:v>27108.445209985006</c:v>
                </c:pt>
                <c:pt idx="13">
                  <c:v>27404.275902483754</c:v>
                </c:pt>
                <c:pt idx="14">
                  <c:v>27700.106594982506</c:v>
                </c:pt>
                <c:pt idx="15">
                  <c:v>27995.937287481254</c:v>
                </c:pt>
                <c:pt idx="16">
                  <c:v>28291.767979980006</c:v>
                </c:pt>
                <c:pt idx="17">
                  <c:v>28587.598672478758</c:v>
                </c:pt>
                <c:pt idx="18">
                  <c:v>28883.429364977506</c:v>
                </c:pt>
                <c:pt idx="19">
                  <c:v>29179.260057476255</c:v>
                </c:pt>
                <c:pt idx="20">
                  <c:v>29475.090749975006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0D5-4A30-8035-EAD69FBEE459}"/>
            </c:ext>
          </c:extLst>
        </c:ser>
        <c:ser>
          <c:idx val="9"/>
          <c:order val="9"/>
          <c:tx>
            <c:strRef>
              <c:f>Hoja1!$A$742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Hoja1!$B$742:$V$742</c:f>
              <c:numCache>
                <c:formatCode>#,##0.00\ "€"</c:formatCode>
                <c:ptCount val="21"/>
                <c:pt idx="0">
                  <c:v>18548</c:v>
                </c:pt>
                <c:pt idx="1">
                  <c:v>18865.841088744186</c:v>
                </c:pt>
                <c:pt idx="2">
                  <c:v>19183.682177488372</c:v>
                </c:pt>
                <c:pt idx="3">
                  <c:v>19501.523266232558</c:v>
                </c:pt>
                <c:pt idx="4">
                  <c:v>19819.364354976744</c:v>
                </c:pt>
                <c:pt idx="5">
                  <c:v>20137.20544372093</c:v>
                </c:pt>
                <c:pt idx="6">
                  <c:v>20455.046532465116</c:v>
                </c:pt>
                <c:pt idx="7">
                  <c:v>20772.887621209302</c:v>
                </c:pt>
                <c:pt idx="8">
                  <c:v>21090.728709953488</c:v>
                </c:pt>
                <c:pt idx="9">
                  <c:v>21408.569798697674</c:v>
                </c:pt>
                <c:pt idx="10">
                  <c:v>21726.41088744186</c:v>
                </c:pt>
                <c:pt idx="11">
                  <c:v>22044.251976186046</c:v>
                </c:pt>
                <c:pt idx="12">
                  <c:v>22362.093064930232</c:v>
                </c:pt>
                <c:pt idx="13">
                  <c:v>22679.934153674418</c:v>
                </c:pt>
                <c:pt idx="14">
                  <c:v>22997.775242418604</c:v>
                </c:pt>
                <c:pt idx="15">
                  <c:v>23315.61633116279</c:v>
                </c:pt>
                <c:pt idx="16">
                  <c:v>23633.457419906976</c:v>
                </c:pt>
                <c:pt idx="17">
                  <c:v>23951.298508651162</c:v>
                </c:pt>
                <c:pt idx="18">
                  <c:v>24269.139597395348</c:v>
                </c:pt>
                <c:pt idx="19">
                  <c:v>24586.980686139534</c:v>
                </c:pt>
                <c:pt idx="20">
                  <c:v>24904.82177488372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0D5-4A30-8035-EAD69FBEE459}"/>
            </c:ext>
          </c:extLst>
        </c:ser>
        <c:ser>
          <c:idx val="10"/>
          <c:order val="10"/>
          <c:tx>
            <c:strRef>
              <c:f>Hoja1!$A$743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Hoja1!$B$743:$V$743</c:f>
              <c:numCache>
                <c:formatCode>#,##0.00\ "€"</c:formatCode>
                <c:ptCount val="21"/>
                <c:pt idx="0">
                  <c:v>24688.75</c:v>
                </c:pt>
                <c:pt idx="1">
                  <c:v>24991.606482551237</c:v>
                </c:pt>
                <c:pt idx="2">
                  <c:v>25294.462965102473</c:v>
                </c:pt>
                <c:pt idx="3">
                  <c:v>25597.31944765371</c:v>
                </c:pt>
                <c:pt idx="4">
                  <c:v>25900.175930204947</c:v>
                </c:pt>
                <c:pt idx="5">
                  <c:v>26203.032412756183</c:v>
                </c:pt>
                <c:pt idx="6">
                  <c:v>26505.88889530742</c:v>
                </c:pt>
                <c:pt idx="7">
                  <c:v>26808.745377858657</c:v>
                </c:pt>
                <c:pt idx="8">
                  <c:v>27111.601860409894</c:v>
                </c:pt>
                <c:pt idx="9">
                  <c:v>27414.45834296113</c:v>
                </c:pt>
                <c:pt idx="10">
                  <c:v>27717.314825512367</c:v>
                </c:pt>
                <c:pt idx="11">
                  <c:v>28020.171308063607</c:v>
                </c:pt>
                <c:pt idx="12">
                  <c:v>28323.027790614844</c:v>
                </c:pt>
                <c:pt idx="13">
                  <c:v>28625.884273166081</c:v>
                </c:pt>
                <c:pt idx="14">
                  <c:v>28928.740755717317</c:v>
                </c:pt>
                <c:pt idx="15">
                  <c:v>29231.597238268554</c:v>
                </c:pt>
                <c:pt idx="16">
                  <c:v>29534.453720819791</c:v>
                </c:pt>
                <c:pt idx="17">
                  <c:v>29837.310203371027</c:v>
                </c:pt>
                <c:pt idx="18">
                  <c:v>30140.166685922264</c:v>
                </c:pt>
                <c:pt idx="19">
                  <c:v>30443.023168473501</c:v>
                </c:pt>
                <c:pt idx="20">
                  <c:v>30745.879651024738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0D5-4A30-8035-EAD69FBEE459}"/>
            </c:ext>
          </c:extLst>
        </c:ser>
        <c:ser>
          <c:idx val="11"/>
          <c:order val="11"/>
          <c:tx>
            <c:strRef>
              <c:f>Hoja1!$A$744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Hoja1!$B$744:$V$744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0D5-4A30-8035-EAD69FBEE459}"/>
            </c:ext>
          </c:extLst>
        </c:ser>
        <c:ser>
          <c:idx val="12"/>
          <c:order val="12"/>
          <c:tx>
            <c:strRef>
              <c:f>Hoja1!$A$745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Hoja1!$B$745:$V$745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0D5-4A30-8035-EAD69FBEE459}"/>
            </c:ext>
          </c:extLst>
        </c:ser>
        <c:ser>
          <c:idx val="13"/>
          <c:order val="13"/>
          <c:tx>
            <c:strRef>
              <c:f>Hoja1!$A$746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Hoja1!$B$746:$V$746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0D5-4A30-8035-EAD69FBEE459}"/>
            </c:ext>
          </c:extLst>
        </c:ser>
        <c:ser>
          <c:idx val="14"/>
          <c:order val="14"/>
          <c:tx>
            <c:strRef>
              <c:f>Hoja1!$A$747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Hoja1!$B$747:$V$747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0D5-4A30-8035-EAD69FBEE459}"/>
            </c:ext>
          </c:extLst>
        </c:ser>
        <c:ser>
          <c:idx val="15"/>
          <c:order val="15"/>
          <c:tx>
            <c:strRef>
              <c:f>Hoja1!$A$748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Hoja1!$B$748:$V$748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0D5-4A30-8035-EAD69FBEE459}"/>
            </c:ext>
          </c:extLst>
        </c:ser>
        <c:ser>
          <c:idx val="16"/>
          <c:order val="16"/>
          <c:tx>
            <c:strRef>
              <c:f>Hoja1!$A$749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Hoja1!$B$749:$V$749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0D5-4A30-8035-EAD69FBEE459}"/>
            </c:ext>
          </c:extLst>
        </c:ser>
        <c:ser>
          <c:idx val="17"/>
          <c:order val="17"/>
          <c:tx>
            <c:strRef>
              <c:f>Hoja1!$A$750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Hoja1!$B$750:$V$750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0D5-4A30-8035-EAD69FBEE459}"/>
            </c:ext>
          </c:extLst>
        </c:ser>
        <c:ser>
          <c:idx val="18"/>
          <c:order val="18"/>
          <c:tx>
            <c:strRef>
              <c:f>Hoja1!$A$751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Hoja1!$B$751:$V$751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0D5-4A30-8035-EAD69FBEE459}"/>
            </c:ext>
          </c:extLst>
        </c:ser>
        <c:ser>
          <c:idx val="19"/>
          <c:order val="19"/>
          <c:tx>
            <c:strRef>
              <c:f>Hoja1!$A$752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Hoja1!$B$752:$V$752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B0D5-4A30-8035-EAD69FBEE459}"/>
            </c:ext>
          </c:extLst>
        </c:ser>
        <c:ser>
          <c:idx val="20"/>
          <c:order val="20"/>
          <c:tx>
            <c:strRef>
              <c:f>Hoja1!$A$753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Hoja1!$B$733:$V$733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Hoja1!$B$753:$V$753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B0D5-4A30-8035-EAD69FBEE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5892368"/>
        <c:axId val="113589092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Hoja1!$A$733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Hoja1!$B$733:$V$733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Hoja1!$B$733:$V$733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B0D5-4A30-8035-EAD69FBEE459}"/>
                  </c:ext>
                </c:extLst>
              </c15:ser>
            </c15:filteredLineSeries>
          </c:ext>
        </c:extLst>
      </c:lineChart>
      <c:catAx>
        <c:axId val="113589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890928"/>
        <c:crosses val="autoZero"/>
        <c:auto val="1"/>
        <c:lblAlgn val="ctr"/>
        <c:lblOffset val="100"/>
        <c:noMultiLvlLbl val="0"/>
      </c:catAx>
      <c:valAx>
        <c:axId val="113589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5892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Hoja1!$A$760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Hoja1!$B$760:$V$760</c:f>
              <c:numCache>
                <c:formatCode>#,##0.00\ "€"</c:formatCode>
                <c:ptCount val="21"/>
                <c:pt idx="0">
                  <c:v>17310</c:v>
                </c:pt>
                <c:pt idx="1">
                  <c:v>17477.011081011686</c:v>
                </c:pt>
                <c:pt idx="2">
                  <c:v>17644.022162023371</c:v>
                </c:pt>
                <c:pt idx="3">
                  <c:v>17811.033243035061</c:v>
                </c:pt>
                <c:pt idx="4">
                  <c:v>17978.044324046747</c:v>
                </c:pt>
                <c:pt idx="5">
                  <c:v>18145.055405058432</c:v>
                </c:pt>
                <c:pt idx="6">
                  <c:v>18312.066486070118</c:v>
                </c:pt>
                <c:pt idx="7">
                  <c:v>18479.077567081808</c:v>
                </c:pt>
                <c:pt idx="8">
                  <c:v>18646.088648093493</c:v>
                </c:pt>
                <c:pt idx="9">
                  <c:v>18813.099729105179</c:v>
                </c:pt>
                <c:pt idx="10">
                  <c:v>18980.110810116865</c:v>
                </c:pt>
                <c:pt idx="11">
                  <c:v>19147.121891128554</c:v>
                </c:pt>
                <c:pt idx="12">
                  <c:v>19314.13297214024</c:v>
                </c:pt>
                <c:pt idx="13">
                  <c:v>19481.144053151926</c:v>
                </c:pt>
                <c:pt idx="14">
                  <c:v>19648.155134163611</c:v>
                </c:pt>
                <c:pt idx="15">
                  <c:v>19815.166215175297</c:v>
                </c:pt>
                <c:pt idx="16">
                  <c:v>19982.177296186986</c:v>
                </c:pt>
                <c:pt idx="17">
                  <c:v>20149.188377198672</c:v>
                </c:pt>
                <c:pt idx="18">
                  <c:v>20316.199458210358</c:v>
                </c:pt>
                <c:pt idx="19">
                  <c:v>20483.210539222044</c:v>
                </c:pt>
                <c:pt idx="20">
                  <c:v>20650.221620233729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8C-4F7B-8768-A4728F80C339}"/>
            </c:ext>
          </c:extLst>
        </c:ser>
        <c:ser>
          <c:idx val="2"/>
          <c:order val="2"/>
          <c:tx>
            <c:strRef>
              <c:f>Hoja1!$A$761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Hoja1!$B$761:$V$761</c:f>
              <c:numCache>
                <c:formatCode>#,##0.00\ "€"</c:formatCode>
                <c:ptCount val="21"/>
                <c:pt idx="0">
                  <c:v>17310</c:v>
                </c:pt>
                <c:pt idx="1">
                  <c:v>17527.649276268115</c:v>
                </c:pt>
                <c:pt idx="2">
                  <c:v>17745.298552536231</c:v>
                </c:pt>
                <c:pt idx="3">
                  <c:v>17962.947828804343</c:v>
                </c:pt>
                <c:pt idx="4">
                  <c:v>18180.597105072458</c:v>
                </c:pt>
                <c:pt idx="5">
                  <c:v>18398.246381340574</c:v>
                </c:pt>
                <c:pt idx="6">
                  <c:v>18615.895657608689</c:v>
                </c:pt>
                <c:pt idx="7">
                  <c:v>18833.544933876805</c:v>
                </c:pt>
                <c:pt idx="8">
                  <c:v>19051.194210144917</c:v>
                </c:pt>
                <c:pt idx="9">
                  <c:v>19268.843486413032</c:v>
                </c:pt>
                <c:pt idx="10">
                  <c:v>19486.492762681148</c:v>
                </c:pt>
                <c:pt idx="11">
                  <c:v>19704.142038949263</c:v>
                </c:pt>
                <c:pt idx="12">
                  <c:v>19921.791315217379</c:v>
                </c:pt>
                <c:pt idx="13">
                  <c:v>20139.440591485494</c:v>
                </c:pt>
                <c:pt idx="14">
                  <c:v>20357.089867753606</c:v>
                </c:pt>
                <c:pt idx="15">
                  <c:v>20574.739144021722</c:v>
                </c:pt>
                <c:pt idx="16">
                  <c:v>20792.388420289837</c:v>
                </c:pt>
                <c:pt idx="17">
                  <c:v>21010.037696557953</c:v>
                </c:pt>
                <c:pt idx="18">
                  <c:v>21227.686972826068</c:v>
                </c:pt>
                <c:pt idx="19">
                  <c:v>21445.33624909418</c:v>
                </c:pt>
                <c:pt idx="20">
                  <c:v>21662.985525362295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8C-4F7B-8768-A4728F80C339}"/>
            </c:ext>
          </c:extLst>
        </c:ser>
        <c:ser>
          <c:idx val="3"/>
          <c:order val="3"/>
          <c:tx>
            <c:strRef>
              <c:f>Hoja1!$A$762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Hoja1!$B$762:$V$762</c:f>
              <c:numCache>
                <c:formatCode>#,##0.00\ "€"</c:formatCode>
                <c:ptCount val="21"/>
                <c:pt idx="0">
                  <c:v>17934.66</c:v>
                </c:pt>
                <c:pt idx="1">
                  <c:v>18298.50785732919</c:v>
                </c:pt>
                <c:pt idx="2">
                  <c:v>18662.355714658381</c:v>
                </c:pt>
                <c:pt idx="3">
                  <c:v>19026.203571987571</c:v>
                </c:pt>
                <c:pt idx="4">
                  <c:v>19390.051429316762</c:v>
                </c:pt>
                <c:pt idx="5">
                  <c:v>19753.899286645952</c:v>
                </c:pt>
                <c:pt idx="6">
                  <c:v>20117.747143975143</c:v>
                </c:pt>
                <c:pt idx="7">
                  <c:v>20481.595001304333</c:v>
                </c:pt>
                <c:pt idx="8">
                  <c:v>20845.442858633523</c:v>
                </c:pt>
                <c:pt idx="9">
                  <c:v>21209.290715962714</c:v>
                </c:pt>
                <c:pt idx="10">
                  <c:v>21573.138573291904</c:v>
                </c:pt>
                <c:pt idx="11">
                  <c:v>21936.986430621095</c:v>
                </c:pt>
                <c:pt idx="12">
                  <c:v>22300.834287950285</c:v>
                </c:pt>
                <c:pt idx="13">
                  <c:v>22664.682145279476</c:v>
                </c:pt>
                <c:pt idx="14">
                  <c:v>23028.530002608666</c:v>
                </c:pt>
                <c:pt idx="15">
                  <c:v>23392.377859937857</c:v>
                </c:pt>
                <c:pt idx="16">
                  <c:v>23756.225717267051</c:v>
                </c:pt>
                <c:pt idx="17">
                  <c:v>24120.073574596237</c:v>
                </c:pt>
                <c:pt idx="18">
                  <c:v>24483.921431925432</c:v>
                </c:pt>
                <c:pt idx="19">
                  <c:v>24847.769289254618</c:v>
                </c:pt>
                <c:pt idx="20">
                  <c:v>25211.617146583812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8C-4F7B-8768-A4728F80C339}"/>
            </c:ext>
          </c:extLst>
        </c:ser>
        <c:ser>
          <c:idx val="4"/>
          <c:order val="4"/>
          <c:tx>
            <c:strRef>
              <c:f>Hoja1!$A$763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Hoja1!$B$763:$V$763</c:f>
              <c:numCache>
                <c:formatCode>#,##0.00\ "€"</c:formatCode>
                <c:ptCount val="21"/>
                <c:pt idx="0">
                  <c:v>17966.599999999999</c:v>
                </c:pt>
                <c:pt idx="1">
                  <c:v>18167.060477093939</c:v>
                </c:pt>
                <c:pt idx="2">
                  <c:v>18367.520954187883</c:v>
                </c:pt>
                <c:pt idx="3">
                  <c:v>18567.981431281823</c:v>
                </c:pt>
                <c:pt idx="4">
                  <c:v>18768.441908375764</c:v>
                </c:pt>
                <c:pt idx="5">
                  <c:v>18968.902385469708</c:v>
                </c:pt>
                <c:pt idx="6">
                  <c:v>19169.362862563648</c:v>
                </c:pt>
                <c:pt idx="7">
                  <c:v>19369.823339657589</c:v>
                </c:pt>
                <c:pt idx="8">
                  <c:v>19570.283816751533</c:v>
                </c:pt>
                <c:pt idx="9">
                  <c:v>19770.744293845473</c:v>
                </c:pt>
                <c:pt idx="10">
                  <c:v>19971.204770939414</c:v>
                </c:pt>
                <c:pt idx="11">
                  <c:v>20171.665248033358</c:v>
                </c:pt>
                <c:pt idx="12">
                  <c:v>20372.125725127298</c:v>
                </c:pt>
                <c:pt idx="13">
                  <c:v>20572.586202221239</c:v>
                </c:pt>
                <c:pt idx="14">
                  <c:v>20773.046679315183</c:v>
                </c:pt>
                <c:pt idx="15">
                  <c:v>20973.507156409123</c:v>
                </c:pt>
                <c:pt idx="16">
                  <c:v>21173.967633503064</c:v>
                </c:pt>
                <c:pt idx="17">
                  <c:v>21374.428110597008</c:v>
                </c:pt>
                <c:pt idx="18">
                  <c:v>21574.888587690948</c:v>
                </c:pt>
                <c:pt idx="19">
                  <c:v>21775.349064784888</c:v>
                </c:pt>
                <c:pt idx="20">
                  <c:v>21975.809541878833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8C-4F7B-8768-A4728F80C339}"/>
            </c:ext>
          </c:extLst>
        </c:ser>
        <c:ser>
          <c:idx val="5"/>
          <c:order val="5"/>
          <c:tx>
            <c:strRef>
              <c:f>Hoja1!$A$764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Hoja1!$B$764:$V$764</c:f>
              <c:numCache>
                <c:formatCode>#,##0.00\ "€"</c:formatCode>
                <c:ptCount val="21"/>
                <c:pt idx="0">
                  <c:v>22308.880000000001</c:v>
                </c:pt>
                <c:pt idx="1">
                  <c:v>22509.340477093941</c:v>
                </c:pt>
                <c:pt idx="2">
                  <c:v>22709.800954187886</c:v>
                </c:pt>
                <c:pt idx="3">
                  <c:v>22910.261431281826</c:v>
                </c:pt>
                <c:pt idx="4">
                  <c:v>23110.721908375766</c:v>
                </c:pt>
                <c:pt idx="5">
                  <c:v>23311.18238546971</c:v>
                </c:pt>
                <c:pt idx="6">
                  <c:v>23511.642862563651</c:v>
                </c:pt>
                <c:pt idx="7">
                  <c:v>23712.103339657591</c:v>
                </c:pt>
                <c:pt idx="8">
                  <c:v>23912.563816751535</c:v>
                </c:pt>
                <c:pt idx="9">
                  <c:v>24113.024293845476</c:v>
                </c:pt>
                <c:pt idx="10">
                  <c:v>24313.484770939416</c:v>
                </c:pt>
                <c:pt idx="11">
                  <c:v>24513.94524803336</c:v>
                </c:pt>
                <c:pt idx="12">
                  <c:v>24714.405725127301</c:v>
                </c:pt>
                <c:pt idx="13">
                  <c:v>24914.866202221241</c:v>
                </c:pt>
                <c:pt idx="14">
                  <c:v>25115.326679315185</c:v>
                </c:pt>
                <c:pt idx="15">
                  <c:v>25315.787156409126</c:v>
                </c:pt>
                <c:pt idx="16">
                  <c:v>25516.247633503066</c:v>
                </c:pt>
                <c:pt idx="17">
                  <c:v>25716.70811059701</c:v>
                </c:pt>
                <c:pt idx="18">
                  <c:v>25917.168587690951</c:v>
                </c:pt>
                <c:pt idx="19">
                  <c:v>26117.629064784891</c:v>
                </c:pt>
                <c:pt idx="20">
                  <c:v>26318.089541878835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8C-4F7B-8768-A4728F80C339}"/>
            </c:ext>
          </c:extLst>
        </c:ser>
        <c:ser>
          <c:idx val="6"/>
          <c:order val="6"/>
          <c:tx>
            <c:strRef>
              <c:f>Hoja1!$A$765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Hoja1!$B$765:$V$765</c:f>
              <c:numCache>
                <c:formatCode>#,##0.00\ "€"</c:formatCode>
                <c:ptCount val="21"/>
                <c:pt idx="0">
                  <c:v>21868.25</c:v>
                </c:pt>
                <c:pt idx="1">
                  <c:v>22068.722546425655</c:v>
                </c:pt>
                <c:pt idx="2">
                  <c:v>22269.195092851307</c:v>
                </c:pt>
                <c:pt idx="3">
                  <c:v>22469.667639276962</c:v>
                </c:pt>
                <c:pt idx="4">
                  <c:v>22670.140185702614</c:v>
                </c:pt>
                <c:pt idx="5">
                  <c:v>22870.612732128269</c:v>
                </c:pt>
                <c:pt idx="6">
                  <c:v>23071.085278553925</c:v>
                </c:pt>
                <c:pt idx="7">
                  <c:v>23271.557824979576</c:v>
                </c:pt>
                <c:pt idx="8">
                  <c:v>23472.030371405232</c:v>
                </c:pt>
                <c:pt idx="9">
                  <c:v>23672.502917830887</c:v>
                </c:pt>
                <c:pt idx="10">
                  <c:v>23872.975464256539</c:v>
                </c:pt>
                <c:pt idx="11">
                  <c:v>24073.448010682194</c:v>
                </c:pt>
                <c:pt idx="12">
                  <c:v>24273.920557107849</c:v>
                </c:pt>
                <c:pt idx="13">
                  <c:v>24474.393103533501</c:v>
                </c:pt>
                <c:pt idx="14">
                  <c:v>24674.865649959156</c:v>
                </c:pt>
                <c:pt idx="15">
                  <c:v>24875.338196384808</c:v>
                </c:pt>
                <c:pt idx="16">
                  <c:v>25075.810742810463</c:v>
                </c:pt>
                <c:pt idx="17">
                  <c:v>25276.283289236118</c:v>
                </c:pt>
                <c:pt idx="18">
                  <c:v>25476.75583566177</c:v>
                </c:pt>
                <c:pt idx="19">
                  <c:v>25677.228382087425</c:v>
                </c:pt>
                <c:pt idx="20">
                  <c:v>25877.700928513077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38C-4F7B-8768-A4728F80C339}"/>
            </c:ext>
          </c:extLst>
        </c:ser>
        <c:ser>
          <c:idx val="7"/>
          <c:order val="7"/>
          <c:tx>
            <c:strRef>
              <c:f>Hoja1!$A$766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Hoja1!$B$766:$V$766</c:f>
              <c:numCache>
                <c:formatCode>#,##0.00\ "€"</c:formatCode>
                <c:ptCount val="21"/>
                <c:pt idx="0">
                  <c:v>22199.42</c:v>
                </c:pt>
                <c:pt idx="1">
                  <c:v>22399.880477093939</c:v>
                </c:pt>
                <c:pt idx="2">
                  <c:v>22600.340954187883</c:v>
                </c:pt>
                <c:pt idx="3">
                  <c:v>22800.801431281823</c:v>
                </c:pt>
                <c:pt idx="4">
                  <c:v>23001.261908375764</c:v>
                </c:pt>
                <c:pt idx="5">
                  <c:v>23201.722385469708</c:v>
                </c:pt>
                <c:pt idx="6">
                  <c:v>23402.182862563648</c:v>
                </c:pt>
                <c:pt idx="7">
                  <c:v>23602.643339657589</c:v>
                </c:pt>
                <c:pt idx="8">
                  <c:v>23803.103816751533</c:v>
                </c:pt>
                <c:pt idx="9">
                  <c:v>24003.564293845473</c:v>
                </c:pt>
                <c:pt idx="10">
                  <c:v>24204.024770939413</c:v>
                </c:pt>
                <c:pt idx="11">
                  <c:v>24404.485248033357</c:v>
                </c:pt>
                <c:pt idx="12">
                  <c:v>24604.945725127298</c:v>
                </c:pt>
                <c:pt idx="13">
                  <c:v>24805.406202221238</c:v>
                </c:pt>
                <c:pt idx="14">
                  <c:v>25005.866679315182</c:v>
                </c:pt>
                <c:pt idx="15">
                  <c:v>25206.327156409123</c:v>
                </c:pt>
                <c:pt idx="16">
                  <c:v>25406.787633503063</c:v>
                </c:pt>
                <c:pt idx="17">
                  <c:v>25607.248110597007</c:v>
                </c:pt>
                <c:pt idx="18">
                  <c:v>25807.708587690948</c:v>
                </c:pt>
                <c:pt idx="19">
                  <c:v>26008.169064784888</c:v>
                </c:pt>
                <c:pt idx="20">
                  <c:v>26208.629541878832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38C-4F7B-8768-A4728F80C339}"/>
            </c:ext>
          </c:extLst>
        </c:ser>
        <c:ser>
          <c:idx val="8"/>
          <c:order val="8"/>
          <c:tx>
            <c:strRef>
              <c:f>Hoja1!$A$767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Hoja1!$B$767:$V$767</c:f>
              <c:numCache>
                <c:formatCode>#,##0.00\ "€"</c:formatCode>
                <c:ptCount val="21"/>
                <c:pt idx="0">
                  <c:v>19758.476900000001</c:v>
                </c:pt>
                <c:pt idx="1">
                  <c:v>20054.307592498753</c:v>
                </c:pt>
                <c:pt idx="2">
                  <c:v>20350.138284997502</c:v>
                </c:pt>
                <c:pt idx="3">
                  <c:v>20645.968977496254</c:v>
                </c:pt>
                <c:pt idx="4">
                  <c:v>20941.799669995002</c:v>
                </c:pt>
                <c:pt idx="5">
                  <c:v>21237.630362493754</c:v>
                </c:pt>
                <c:pt idx="6">
                  <c:v>21533.461054992502</c:v>
                </c:pt>
                <c:pt idx="7">
                  <c:v>21829.291747491254</c:v>
                </c:pt>
                <c:pt idx="8">
                  <c:v>22125.122439990002</c:v>
                </c:pt>
                <c:pt idx="9">
                  <c:v>22420.953132488754</c:v>
                </c:pt>
                <c:pt idx="10">
                  <c:v>22716.783824987506</c:v>
                </c:pt>
                <c:pt idx="11">
                  <c:v>23012.614517486254</c:v>
                </c:pt>
                <c:pt idx="12">
                  <c:v>23308.445209985006</c:v>
                </c:pt>
                <c:pt idx="13">
                  <c:v>23604.275902483754</c:v>
                </c:pt>
                <c:pt idx="14">
                  <c:v>23900.106594982506</c:v>
                </c:pt>
                <c:pt idx="15">
                  <c:v>24195.937287481254</c:v>
                </c:pt>
                <c:pt idx="16">
                  <c:v>24491.767979980006</c:v>
                </c:pt>
                <c:pt idx="17">
                  <c:v>24787.598672478758</c:v>
                </c:pt>
                <c:pt idx="18">
                  <c:v>25083.429364977506</c:v>
                </c:pt>
                <c:pt idx="19">
                  <c:v>25379.260057476255</c:v>
                </c:pt>
                <c:pt idx="20">
                  <c:v>25675.090749975006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38C-4F7B-8768-A4728F80C339}"/>
            </c:ext>
          </c:extLst>
        </c:ser>
        <c:ser>
          <c:idx val="9"/>
          <c:order val="9"/>
          <c:tx>
            <c:strRef>
              <c:f>Hoja1!$A$768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Hoja1!$B$768:$V$768</c:f>
              <c:numCache>
                <c:formatCode>#,##0.00\ "€"</c:formatCode>
                <c:ptCount val="21"/>
                <c:pt idx="0">
                  <c:v>14748</c:v>
                </c:pt>
                <c:pt idx="1">
                  <c:v>15065.841088744186</c:v>
                </c:pt>
                <c:pt idx="2">
                  <c:v>15383.682177488372</c:v>
                </c:pt>
                <c:pt idx="3">
                  <c:v>15701.523266232558</c:v>
                </c:pt>
                <c:pt idx="4">
                  <c:v>16019.364354976744</c:v>
                </c:pt>
                <c:pt idx="5">
                  <c:v>16337.20544372093</c:v>
                </c:pt>
                <c:pt idx="6">
                  <c:v>16655.046532465116</c:v>
                </c:pt>
                <c:pt idx="7">
                  <c:v>16972.887621209302</c:v>
                </c:pt>
                <c:pt idx="8">
                  <c:v>17290.728709953488</c:v>
                </c:pt>
                <c:pt idx="9">
                  <c:v>17608.569798697674</c:v>
                </c:pt>
                <c:pt idx="10">
                  <c:v>17926.41088744186</c:v>
                </c:pt>
                <c:pt idx="11">
                  <c:v>18244.251976186046</c:v>
                </c:pt>
                <c:pt idx="12">
                  <c:v>18562.093064930232</c:v>
                </c:pt>
                <c:pt idx="13">
                  <c:v>18879.934153674418</c:v>
                </c:pt>
                <c:pt idx="14">
                  <c:v>19197.775242418604</c:v>
                </c:pt>
                <c:pt idx="15">
                  <c:v>19515.61633116279</c:v>
                </c:pt>
                <c:pt idx="16">
                  <c:v>19833.457419906976</c:v>
                </c:pt>
                <c:pt idx="17">
                  <c:v>20151.298508651162</c:v>
                </c:pt>
                <c:pt idx="18">
                  <c:v>20469.139597395348</c:v>
                </c:pt>
                <c:pt idx="19">
                  <c:v>20786.980686139534</c:v>
                </c:pt>
                <c:pt idx="20">
                  <c:v>21104.82177488372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38C-4F7B-8768-A4728F80C339}"/>
            </c:ext>
          </c:extLst>
        </c:ser>
        <c:ser>
          <c:idx val="10"/>
          <c:order val="10"/>
          <c:tx>
            <c:strRef>
              <c:f>Hoja1!$A$769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Hoja1!$B$769:$V$769</c:f>
              <c:numCache>
                <c:formatCode>#,##0.00\ "€"</c:formatCode>
                <c:ptCount val="21"/>
                <c:pt idx="0">
                  <c:v>20888.75</c:v>
                </c:pt>
                <c:pt idx="1">
                  <c:v>21191.606482551237</c:v>
                </c:pt>
                <c:pt idx="2">
                  <c:v>21494.462965102473</c:v>
                </c:pt>
                <c:pt idx="3">
                  <c:v>21797.31944765371</c:v>
                </c:pt>
                <c:pt idx="4">
                  <c:v>22100.175930204947</c:v>
                </c:pt>
                <c:pt idx="5">
                  <c:v>22403.032412756183</c:v>
                </c:pt>
                <c:pt idx="6">
                  <c:v>22705.88889530742</c:v>
                </c:pt>
                <c:pt idx="7">
                  <c:v>23008.745377858657</c:v>
                </c:pt>
                <c:pt idx="8">
                  <c:v>23311.601860409894</c:v>
                </c:pt>
                <c:pt idx="9">
                  <c:v>23614.45834296113</c:v>
                </c:pt>
                <c:pt idx="10">
                  <c:v>23917.314825512367</c:v>
                </c:pt>
                <c:pt idx="11">
                  <c:v>24220.171308063607</c:v>
                </c:pt>
                <c:pt idx="12">
                  <c:v>24523.027790614844</c:v>
                </c:pt>
                <c:pt idx="13">
                  <c:v>24825.884273166081</c:v>
                </c:pt>
                <c:pt idx="14">
                  <c:v>25128.740755717317</c:v>
                </c:pt>
                <c:pt idx="15">
                  <c:v>25431.597238268554</c:v>
                </c:pt>
                <c:pt idx="16">
                  <c:v>25734.453720819791</c:v>
                </c:pt>
                <c:pt idx="17">
                  <c:v>26037.310203371027</c:v>
                </c:pt>
                <c:pt idx="18">
                  <c:v>26340.166685922264</c:v>
                </c:pt>
                <c:pt idx="19">
                  <c:v>26643.023168473501</c:v>
                </c:pt>
                <c:pt idx="20">
                  <c:v>26945.879651024738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38C-4F7B-8768-A4728F80C339}"/>
            </c:ext>
          </c:extLst>
        </c:ser>
        <c:ser>
          <c:idx val="11"/>
          <c:order val="11"/>
          <c:tx>
            <c:strRef>
              <c:f>Hoja1!$A$770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Hoja1!$B$770:$V$770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38C-4F7B-8768-A4728F80C339}"/>
            </c:ext>
          </c:extLst>
        </c:ser>
        <c:ser>
          <c:idx val="12"/>
          <c:order val="12"/>
          <c:tx>
            <c:strRef>
              <c:f>Hoja1!$A$771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Hoja1!$B$771:$V$771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38C-4F7B-8768-A4728F80C339}"/>
            </c:ext>
          </c:extLst>
        </c:ser>
        <c:ser>
          <c:idx val="13"/>
          <c:order val="13"/>
          <c:tx>
            <c:strRef>
              <c:f>Hoja1!$A$772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Hoja1!$B$772:$V$772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38C-4F7B-8768-A4728F80C339}"/>
            </c:ext>
          </c:extLst>
        </c:ser>
        <c:ser>
          <c:idx val="14"/>
          <c:order val="14"/>
          <c:tx>
            <c:strRef>
              <c:f>Hoja1!$A$773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Hoja1!$B$773:$V$773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938C-4F7B-8768-A4728F80C339}"/>
            </c:ext>
          </c:extLst>
        </c:ser>
        <c:ser>
          <c:idx val="15"/>
          <c:order val="15"/>
          <c:tx>
            <c:strRef>
              <c:f>Hoja1!$A$774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Hoja1!$B$774:$V$774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938C-4F7B-8768-A4728F80C339}"/>
            </c:ext>
          </c:extLst>
        </c:ser>
        <c:ser>
          <c:idx val="16"/>
          <c:order val="16"/>
          <c:tx>
            <c:strRef>
              <c:f>Hoja1!$A$775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Hoja1!$B$775:$V$775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938C-4F7B-8768-A4728F80C339}"/>
            </c:ext>
          </c:extLst>
        </c:ser>
        <c:ser>
          <c:idx val="17"/>
          <c:order val="17"/>
          <c:tx>
            <c:strRef>
              <c:f>Hoja1!$A$776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Hoja1!$B$776:$V$776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938C-4F7B-8768-A4728F80C339}"/>
            </c:ext>
          </c:extLst>
        </c:ser>
        <c:ser>
          <c:idx val="18"/>
          <c:order val="18"/>
          <c:tx>
            <c:strRef>
              <c:f>Hoja1!$A$777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Hoja1!$B$777:$V$777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38C-4F7B-8768-A4728F80C339}"/>
            </c:ext>
          </c:extLst>
        </c:ser>
        <c:ser>
          <c:idx val="19"/>
          <c:order val="19"/>
          <c:tx>
            <c:strRef>
              <c:f>Hoja1!$A$778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Hoja1!$B$778:$V$778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38C-4F7B-8768-A4728F80C339}"/>
            </c:ext>
          </c:extLst>
        </c:ser>
        <c:ser>
          <c:idx val="20"/>
          <c:order val="20"/>
          <c:tx>
            <c:strRef>
              <c:f>Hoja1!$A$779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Hoja1!$B$759:$V$759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Hoja1!$B$779:$V$779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38C-4F7B-8768-A4728F80C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2448448"/>
        <c:axId val="112244988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Hoja1!$A$759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Hoja1!$B$759:$V$759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Hoja1!$B$759:$V$759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38C-4F7B-8768-A4728F80C339}"/>
                  </c:ext>
                </c:extLst>
              </c15:ser>
            </c15:filteredLineSeries>
          </c:ext>
        </c:extLst>
      </c:lineChart>
      <c:catAx>
        <c:axId val="112244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449888"/>
        <c:crosses val="autoZero"/>
        <c:auto val="1"/>
        <c:lblAlgn val="ctr"/>
        <c:lblOffset val="100"/>
        <c:noMultiLvlLbl val="0"/>
      </c:catAx>
      <c:valAx>
        <c:axId val="112244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44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Hoja1!$A$785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Hoja1!$B$785:$V$785</c:f>
              <c:numCache>
                <c:formatCode>#,##0.00\ "€"</c:formatCode>
                <c:ptCount val="21"/>
                <c:pt idx="0">
                  <c:v>21110</c:v>
                </c:pt>
                <c:pt idx="1">
                  <c:v>21239.210053477105</c:v>
                </c:pt>
                <c:pt idx="2">
                  <c:v>21368.420106954207</c:v>
                </c:pt>
                <c:pt idx="3">
                  <c:v>21497.630160431312</c:v>
                </c:pt>
                <c:pt idx="4">
                  <c:v>21626.840213908417</c:v>
                </c:pt>
                <c:pt idx="5">
                  <c:v>21756.050267385519</c:v>
                </c:pt>
                <c:pt idx="6">
                  <c:v>21885.260320862624</c:v>
                </c:pt>
                <c:pt idx="7">
                  <c:v>22014.470374339729</c:v>
                </c:pt>
                <c:pt idx="8">
                  <c:v>22143.680427816831</c:v>
                </c:pt>
                <c:pt idx="9">
                  <c:v>22272.890481293936</c:v>
                </c:pt>
                <c:pt idx="10">
                  <c:v>22402.100534771038</c:v>
                </c:pt>
                <c:pt idx="11">
                  <c:v>22531.310588248143</c:v>
                </c:pt>
                <c:pt idx="12">
                  <c:v>22660.520641725248</c:v>
                </c:pt>
                <c:pt idx="13">
                  <c:v>22789.73069520235</c:v>
                </c:pt>
                <c:pt idx="14">
                  <c:v>22918.940748679455</c:v>
                </c:pt>
                <c:pt idx="15">
                  <c:v>23048.150802156561</c:v>
                </c:pt>
                <c:pt idx="16">
                  <c:v>23177.360855633662</c:v>
                </c:pt>
                <c:pt idx="17">
                  <c:v>23306.570909110767</c:v>
                </c:pt>
                <c:pt idx="18">
                  <c:v>23435.780962587873</c:v>
                </c:pt>
                <c:pt idx="19">
                  <c:v>23564.991016064974</c:v>
                </c:pt>
                <c:pt idx="20">
                  <c:v>23694.201069542079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D0-4916-BBEA-6AE27488461A}"/>
            </c:ext>
          </c:extLst>
        </c:ser>
        <c:ser>
          <c:idx val="2"/>
          <c:order val="2"/>
          <c:tx>
            <c:strRef>
              <c:f>Hoja1!$A$786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Hoja1!$B$786:$V$786</c:f>
              <c:numCache>
                <c:formatCode>#,##0.00\ "€"</c:formatCode>
                <c:ptCount val="21"/>
                <c:pt idx="0">
                  <c:v>21110</c:v>
                </c:pt>
                <c:pt idx="1">
                  <c:v>21278.386878616086</c:v>
                </c:pt>
                <c:pt idx="2">
                  <c:v>21446.773757232171</c:v>
                </c:pt>
                <c:pt idx="3">
                  <c:v>21615.160635848257</c:v>
                </c:pt>
                <c:pt idx="4">
                  <c:v>21783.547514464342</c:v>
                </c:pt>
                <c:pt idx="5">
                  <c:v>21951.934393080428</c:v>
                </c:pt>
                <c:pt idx="6">
                  <c:v>22120.321271696514</c:v>
                </c:pt>
                <c:pt idx="7">
                  <c:v>22288.708150312599</c:v>
                </c:pt>
                <c:pt idx="8">
                  <c:v>22457.095028928685</c:v>
                </c:pt>
                <c:pt idx="9">
                  <c:v>22625.48190754477</c:v>
                </c:pt>
                <c:pt idx="10">
                  <c:v>22793.868786160856</c:v>
                </c:pt>
                <c:pt idx="11">
                  <c:v>22962.255664776942</c:v>
                </c:pt>
                <c:pt idx="12">
                  <c:v>23130.642543393027</c:v>
                </c:pt>
                <c:pt idx="13">
                  <c:v>23299.029422009113</c:v>
                </c:pt>
                <c:pt idx="14">
                  <c:v>23467.416300625198</c:v>
                </c:pt>
                <c:pt idx="15">
                  <c:v>23635.803179241284</c:v>
                </c:pt>
                <c:pt idx="16">
                  <c:v>23804.19005785737</c:v>
                </c:pt>
                <c:pt idx="17">
                  <c:v>23972.576936473455</c:v>
                </c:pt>
                <c:pt idx="18">
                  <c:v>24140.963815089541</c:v>
                </c:pt>
                <c:pt idx="19">
                  <c:v>24309.350693705623</c:v>
                </c:pt>
                <c:pt idx="20">
                  <c:v>24477.737572321712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D0-4916-BBEA-6AE27488461A}"/>
            </c:ext>
          </c:extLst>
        </c:ser>
        <c:ser>
          <c:idx val="3"/>
          <c:order val="3"/>
          <c:tx>
            <c:strRef>
              <c:f>Hoja1!$A$787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Hoja1!$B$787:$V$787</c:f>
              <c:numCache>
                <c:formatCode>#,##0.00\ "€"</c:formatCode>
                <c:ptCount val="21"/>
                <c:pt idx="0">
                  <c:v>21734.66</c:v>
                </c:pt>
                <c:pt idx="1">
                  <c:v>22016.155100913362</c:v>
                </c:pt>
                <c:pt idx="2">
                  <c:v>22297.650201826724</c:v>
                </c:pt>
                <c:pt idx="3">
                  <c:v>22579.145302740086</c:v>
                </c:pt>
                <c:pt idx="4">
                  <c:v>22860.640403653448</c:v>
                </c:pt>
                <c:pt idx="5">
                  <c:v>23142.13550456681</c:v>
                </c:pt>
                <c:pt idx="6">
                  <c:v>23423.630605480172</c:v>
                </c:pt>
                <c:pt idx="7">
                  <c:v>23705.125706393534</c:v>
                </c:pt>
                <c:pt idx="8">
                  <c:v>23986.620807306896</c:v>
                </c:pt>
                <c:pt idx="9">
                  <c:v>24268.115908220258</c:v>
                </c:pt>
                <c:pt idx="10">
                  <c:v>24549.61100913362</c:v>
                </c:pt>
                <c:pt idx="11">
                  <c:v>24831.106110046981</c:v>
                </c:pt>
                <c:pt idx="12">
                  <c:v>25112.601210960343</c:v>
                </c:pt>
                <c:pt idx="13">
                  <c:v>25394.096311873705</c:v>
                </c:pt>
                <c:pt idx="14">
                  <c:v>25675.591412787071</c:v>
                </c:pt>
                <c:pt idx="15">
                  <c:v>25957.086513700429</c:v>
                </c:pt>
                <c:pt idx="16">
                  <c:v>26238.581614613795</c:v>
                </c:pt>
                <c:pt idx="17">
                  <c:v>26520.076715527153</c:v>
                </c:pt>
                <c:pt idx="18">
                  <c:v>26801.571816440519</c:v>
                </c:pt>
                <c:pt idx="19">
                  <c:v>27083.066917353881</c:v>
                </c:pt>
                <c:pt idx="20">
                  <c:v>27364.562018267243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D0-4916-BBEA-6AE27488461A}"/>
            </c:ext>
          </c:extLst>
        </c:ser>
        <c:ser>
          <c:idx val="4"/>
          <c:order val="4"/>
          <c:tx>
            <c:strRef>
              <c:f>Hoja1!$A$788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Hoja1!$B$788:$V$788</c:f>
              <c:numCache>
                <c:formatCode>#,##0.00\ "€"</c:formatCode>
                <c:ptCount val="21"/>
                <c:pt idx="0">
                  <c:v>21766.6</c:v>
                </c:pt>
                <c:pt idx="1">
                  <c:v>21921.688565432021</c:v>
                </c:pt>
                <c:pt idx="2">
                  <c:v>22076.777130864048</c:v>
                </c:pt>
                <c:pt idx="3">
                  <c:v>22231.86569629607</c:v>
                </c:pt>
                <c:pt idx="4">
                  <c:v>22386.954261728093</c:v>
                </c:pt>
                <c:pt idx="5">
                  <c:v>22542.042827160116</c:v>
                </c:pt>
                <c:pt idx="6">
                  <c:v>22697.131392592142</c:v>
                </c:pt>
                <c:pt idx="7">
                  <c:v>22852.219958024165</c:v>
                </c:pt>
                <c:pt idx="8">
                  <c:v>23007.308523456188</c:v>
                </c:pt>
                <c:pt idx="9">
                  <c:v>23162.39708888821</c:v>
                </c:pt>
                <c:pt idx="10">
                  <c:v>23317.485654320237</c:v>
                </c:pt>
                <c:pt idx="11">
                  <c:v>23472.57421975226</c:v>
                </c:pt>
                <c:pt idx="12">
                  <c:v>23627.662785184282</c:v>
                </c:pt>
                <c:pt idx="13">
                  <c:v>23782.751350616309</c:v>
                </c:pt>
                <c:pt idx="14">
                  <c:v>23937.839916048331</c:v>
                </c:pt>
                <c:pt idx="15">
                  <c:v>24092.928481480354</c:v>
                </c:pt>
                <c:pt idx="16">
                  <c:v>24248.017046912377</c:v>
                </c:pt>
                <c:pt idx="17">
                  <c:v>24403.105612344403</c:v>
                </c:pt>
                <c:pt idx="18">
                  <c:v>24558.194177776426</c:v>
                </c:pt>
                <c:pt idx="19">
                  <c:v>24713.282743208449</c:v>
                </c:pt>
                <c:pt idx="20">
                  <c:v>24868.371308640475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CD0-4916-BBEA-6AE27488461A}"/>
            </c:ext>
          </c:extLst>
        </c:ser>
        <c:ser>
          <c:idx val="5"/>
          <c:order val="5"/>
          <c:tx>
            <c:strRef>
              <c:f>Hoja1!$A$789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Hoja1!$B$789:$V$789</c:f>
              <c:numCache>
                <c:formatCode>#,##0.00\ "€"</c:formatCode>
                <c:ptCount val="21"/>
                <c:pt idx="0">
                  <c:v>26108.880000000001</c:v>
                </c:pt>
                <c:pt idx="1">
                  <c:v>26263.968565432024</c:v>
                </c:pt>
                <c:pt idx="2">
                  <c:v>26419.05713086405</c:v>
                </c:pt>
                <c:pt idx="3">
                  <c:v>26574.145696296073</c:v>
                </c:pt>
                <c:pt idx="4">
                  <c:v>26729.234261728096</c:v>
                </c:pt>
                <c:pt idx="5">
                  <c:v>26884.322827160118</c:v>
                </c:pt>
                <c:pt idx="6">
                  <c:v>27039.411392592145</c:v>
                </c:pt>
                <c:pt idx="7">
                  <c:v>27194.499958024167</c:v>
                </c:pt>
                <c:pt idx="8">
                  <c:v>27349.58852345619</c:v>
                </c:pt>
                <c:pt idx="9">
                  <c:v>27504.677088888217</c:v>
                </c:pt>
                <c:pt idx="10">
                  <c:v>27659.765654320239</c:v>
                </c:pt>
                <c:pt idx="11">
                  <c:v>27814.854219752262</c:v>
                </c:pt>
                <c:pt idx="12">
                  <c:v>27969.942785184285</c:v>
                </c:pt>
                <c:pt idx="13">
                  <c:v>28125.031350616311</c:v>
                </c:pt>
                <c:pt idx="14">
                  <c:v>28280.119916048334</c:v>
                </c:pt>
                <c:pt idx="15">
                  <c:v>28435.208481480357</c:v>
                </c:pt>
                <c:pt idx="16">
                  <c:v>28590.297046912383</c:v>
                </c:pt>
                <c:pt idx="17">
                  <c:v>28745.385612344406</c:v>
                </c:pt>
                <c:pt idx="18">
                  <c:v>28900.474177776428</c:v>
                </c:pt>
                <c:pt idx="19">
                  <c:v>29055.562743208451</c:v>
                </c:pt>
                <c:pt idx="20">
                  <c:v>29210.651308640478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CD0-4916-BBEA-6AE27488461A}"/>
            </c:ext>
          </c:extLst>
        </c:ser>
        <c:ser>
          <c:idx val="6"/>
          <c:order val="6"/>
          <c:tx>
            <c:strRef>
              <c:f>Hoja1!$A$790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Hoja1!$B$790:$V$790</c:f>
              <c:numCache>
                <c:formatCode>#,##0.00\ "€"</c:formatCode>
                <c:ptCount val="21"/>
                <c:pt idx="0">
                  <c:v>25668.25</c:v>
                </c:pt>
                <c:pt idx="1">
                  <c:v>25823.347903010024</c:v>
                </c:pt>
                <c:pt idx="2">
                  <c:v>25978.445806020049</c:v>
                </c:pt>
                <c:pt idx="3">
                  <c:v>26133.543709030073</c:v>
                </c:pt>
                <c:pt idx="4">
                  <c:v>26288.641612040097</c:v>
                </c:pt>
                <c:pt idx="5">
                  <c:v>26443.739515050125</c:v>
                </c:pt>
                <c:pt idx="6">
                  <c:v>26598.83741806015</c:v>
                </c:pt>
                <c:pt idx="7">
                  <c:v>26753.935321070174</c:v>
                </c:pt>
                <c:pt idx="8">
                  <c:v>26909.033224080198</c:v>
                </c:pt>
                <c:pt idx="9">
                  <c:v>27064.131127090222</c:v>
                </c:pt>
                <c:pt idx="10">
                  <c:v>27219.229030100247</c:v>
                </c:pt>
                <c:pt idx="11">
                  <c:v>27374.326933110271</c:v>
                </c:pt>
                <c:pt idx="12">
                  <c:v>27529.424836120299</c:v>
                </c:pt>
                <c:pt idx="13">
                  <c:v>27684.522739130323</c:v>
                </c:pt>
                <c:pt idx="14">
                  <c:v>27839.620642140348</c:v>
                </c:pt>
                <c:pt idx="15">
                  <c:v>27994.718545150372</c:v>
                </c:pt>
                <c:pt idx="16">
                  <c:v>28149.816448160396</c:v>
                </c:pt>
                <c:pt idx="17">
                  <c:v>28304.914351170421</c:v>
                </c:pt>
                <c:pt idx="18">
                  <c:v>28460.012254180445</c:v>
                </c:pt>
                <c:pt idx="19">
                  <c:v>28615.110157190469</c:v>
                </c:pt>
                <c:pt idx="20">
                  <c:v>28770.208060200493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CD0-4916-BBEA-6AE27488461A}"/>
            </c:ext>
          </c:extLst>
        </c:ser>
        <c:ser>
          <c:idx val="7"/>
          <c:order val="7"/>
          <c:tx>
            <c:strRef>
              <c:f>Hoja1!$A$791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Hoja1!$B$791:$V$791</c:f>
              <c:numCache>
                <c:formatCode>#,##0.00\ "€"</c:formatCode>
                <c:ptCount val="21"/>
                <c:pt idx="0">
                  <c:v>25999.42</c:v>
                </c:pt>
                <c:pt idx="1">
                  <c:v>26154.508565432021</c:v>
                </c:pt>
                <c:pt idx="2">
                  <c:v>26309.597130864047</c:v>
                </c:pt>
                <c:pt idx="3">
                  <c:v>26464.68569629607</c:v>
                </c:pt>
                <c:pt idx="4">
                  <c:v>26619.774261728093</c:v>
                </c:pt>
                <c:pt idx="5">
                  <c:v>26774.862827160116</c:v>
                </c:pt>
                <c:pt idx="6">
                  <c:v>26929.951392592142</c:v>
                </c:pt>
                <c:pt idx="7">
                  <c:v>27085.039958024165</c:v>
                </c:pt>
                <c:pt idx="8">
                  <c:v>27240.128523456187</c:v>
                </c:pt>
                <c:pt idx="9">
                  <c:v>27395.21708888821</c:v>
                </c:pt>
                <c:pt idx="10">
                  <c:v>27550.305654320236</c:v>
                </c:pt>
                <c:pt idx="11">
                  <c:v>27705.394219752259</c:v>
                </c:pt>
                <c:pt idx="12">
                  <c:v>27860.482785184282</c:v>
                </c:pt>
                <c:pt idx="13">
                  <c:v>28015.571350616308</c:v>
                </c:pt>
                <c:pt idx="14">
                  <c:v>28170.659916048331</c:v>
                </c:pt>
                <c:pt idx="15">
                  <c:v>28325.748481480354</c:v>
                </c:pt>
                <c:pt idx="16">
                  <c:v>28480.837046912377</c:v>
                </c:pt>
                <c:pt idx="17">
                  <c:v>28635.925612344403</c:v>
                </c:pt>
                <c:pt idx="18">
                  <c:v>28791.014177776426</c:v>
                </c:pt>
                <c:pt idx="19">
                  <c:v>28946.102743208448</c:v>
                </c:pt>
                <c:pt idx="20">
                  <c:v>29101.191308640475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CD0-4916-BBEA-6AE27488461A}"/>
            </c:ext>
          </c:extLst>
        </c:ser>
        <c:ser>
          <c:idx val="8"/>
          <c:order val="8"/>
          <c:tx>
            <c:strRef>
              <c:f>Hoja1!$A$792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Hoja1!$B$792:$V$792</c:f>
              <c:numCache>
                <c:formatCode>#,##0.00\ "€"</c:formatCode>
                <c:ptCount val="21"/>
                <c:pt idx="0">
                  <c:v>23558.476900000001</c:v>
                </c:pt>
                <c:pt idx="1">
                  <c:v>23787.349735062111</c:v>
                </c:pt>
                <c:pt idx="2">
                  <c:v>24016.222570124221</c:v>
                </c:pt>
                <c:pt idx="3">
                  <c:v>24245.095405186326</c:v>
                </c:pt>
                <c:pt idx="4">
                  <c:v>24473.968240248436</c:v>
                </c:pt>
                <c:pt idx="5">
                  <c:v>24702.841075310545</c:v>
                </c:pt>
                <c:pt idx="6">
                  <c:v>24931.713910372655</c:v>
                </c:pt>
                <c:pt idx="7">
                  <c:v>25160.586745434761</c:v>
                </c:pt>
                <c:pt idx="8">
                  <c:v>25389.45958049687</c:v>
                </c:pt>
                <c:pt idx="9">
                  <c:v>25618.33241555898</c:v>
                </c:pt>
                <c:pt idx="10">
                  <c:v>25847.205250621089</c:v>
                </c:pt>
                <c:pt idx="11">
                  <c:v>26076.078085683199</c:v>
                </c:pt>
                <c:pt idx="12">
                  <c:v>26304.950920745305</c:v>
                </c:pt>
                <c:pt idx="13">
                  <c:v>26533.823755807414</c:v>
                </c:pt>
                <c:pt idx="14">
                  <c:v>26762.696590869524</c:v>
                </c:pt>
                <c:pt idx="15">
                  <c:v>26991.569425931633</c:v>
                </c:pt>
                <c:pt idx="16">
                  <c:v>27220.442260993739</c:v>
                </c:pt>
                <c:pt idx="17">
                  <c:v>27449.315096055849</c:v>
                </c:pt>
                <c:pt idx="18">
                  <c:v>27678.187931117958</c:v>
                </c:pt>
                <c:pt idx="19">
                  <c:v>27907.060766180068</c:v>
                </c:pt>
                <c:pt idx="20">
                  <c:v>28135.933601242177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CD0-4916-BBEA-6AE27488461A}"/>
            </c:ext>
          </c:extLst>
        </c:ser>
        <c:ser>
          <c:idx val="9"/>
          <c:order val="9"/>
          <c:tx>
            <c:strRef>
              <c:f>Hoja1!$A$793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Hoja1!$B$793:$V$793</c:f>
              <c:numCache>
                <c:formatCode>#,##0.00\ "€"</c:formatCode>
                <c:ptCount val="21"/>
                <c:pt idx="0">
                  <c:v>18548</c:v>
                </c:pt>
                <c:pt idx="1">
                  <c:v>18793.901432558141</c:v>
                </c:pt>
                <c:pt idx="2">
                  <c:v>19039.802865116279</c:v>
                </c:pt>
                <c:pt idx="3">
                  <c:v>19285.70429767442</c:v>
                </c:pt>
                <c:pt idx="4">
                  <c:v>19531.605730232557</c:v>
                </c:pt>
                <c:pt idx="5">
                  <c:v>19777.507162790698</c:v>
                </c:pt>
                <c:pt idx="6">
                  <c:v>20023.408595348836</c:v>
                </c:pt>
                <c:pt idx="7">
                  <c:v>20269.310027906977</c:v>
                </c:pt>
                <c:pt idx="8">
                  <c:v>20515.211460465118</c:v>
                </c:pt>
                <c:pt idx="9">
                  <c:v>20761.112893023255</c:v>
                </c:pt>
                <c:pt idx="10">
                  <c:v>21007.014325581396</c:v>
                </c:pt>
                <c:pt idx="11">
                  <c:v>21252.915758139534</c:v>
                </c:pt>
                <c:pt idx="12">
                  <c:v>21498.817190697675</c:v>
                </c:pt>
                <c:pt idx="13">
                  <c:v>21744.718623255812</c:v>
                </c:pt>
                <c:pt idx="14">
                  <c:v>21990.620055813954</c:v>
                </c:pt>
                <c:pt idx="15">
                  <c:v>22236.521488372091</c:v>
                </c:pt>
                <c:pt idx="16">
                  <c:v>22482.422920930232</c:v>
                </c:pt>
                <c:pt idx="17">
                  <c:v>22728.324353488373</c:v>
                </c:pt>
                <c:pt idx="18">
                  <c:v>22974.225786046511</c:v>
                </c:pt>
                <c:pt idx="19">
                  <c:v>23220.127218604652</c:v>
                </c:pt>
                <c:pt idx="20">
                  <c:v>23466.028651162793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CD0-4916-BBEA-6AE27488461A}"/>
            </c:ext>
          </c:extLst>
        </c:ser>
        <c:ser>
          <c:idx val="10"/>
          <c:order val="10"/>
          <c:tx>
            <c:strRef>
              <c:f>Hoja1!$A$794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Hoja1!$B$794:$V$794</c:f>
              <c:numCache>
                <c:formatCode>#,##0.00\ "€"</c:formatCode>
                <c:ptCount val="21"/>
                <c:pt idx="0">
                  <c:v>24688.75</c:v>
                </c:pt>
                <c:pt idx="1">
                  <c:v>24923.058418754528</c:v>
                </c:pt>
                <c:pt idx="2">
                  <c:v>25157.36683750906</c:v>
                </c:pt>
                <c:pt idx="3">
                  <c:v>25391.675256263588</c:v>
                </c:pt>
                <c:pt idx="4">
                  <c:v>25625.983675018117</c:v>
                </c:pt>
                <c:pt idx="5">
                  <c:v>25860.292093772649</c:v>
                </c:pt>
                <c:pt idx="6">
                  <c:v>26094.600512527177</c:v>
                </c:pt>
                <c:pt idx="7">
                  <c:v>26328.908931281709</c:v>
                </c:pt>
                <c:pt idx="8">
                  <c:v>26563.217350036237</c:v>
                </c:pt>
                <c:pt idx="9">
                  <c:v>26797.525768790765</c:v>
                </c:pt>
                <c:pt idx="10">
                  <c:v>27031.834187545297</c:v>
                </c:pt>
                <c:pt idx="11">
                  <c:v>27266.142606299825</c:v>
                </c:pt>
                <c:pt idx="12">
                  <c:v>27500.451025054354</c:v>
                </c:pt>
                <c:pt idx="13">
                  <c:v>27734.759443808885</c:v>
                </c:pt>
                <c:pt idx="14">
                  <c:v>27969.067862563414</c:v>
                </c:pt>
                <c:pt idx="15">
                  <c:v>28203.376281317942</c:v>
                </c:pt>
                <c:pt idx="16">
                  <c:v>28437.684700072474</c:v>
                </c:pt>
                <c:pt idx="17">
                  <c:v>28671.993118827002</c:v>
                </c:pt>
                <c:pt idx="18">
                  <c:v>28906.30153758153</c:v>
                </c:pt>
                <c:pt idx="19">
                  <c:v>29140.609956336062</c:v>
                </c:pt>
                <c:pt idx="20">
                  <c:v>29374.91837509059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CD0-4916-BBEA-6AE27488461A}"/>
            </c:ext>
          </c:extLst>
        </c:ser>
        <c:ser>
          <c:idx val="11"/>
          <c:order val="11"/>
          <c:tx>
            <c:strRef>
              <c:f>Hoja1!$A$795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Hoja1!$B$795:$V$795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CD0-4916-BBEA-6AE27488461A}"/>
            </c:ext>
          </c:extLst>
        </c:ser>
        <c:ser>
          <c:idx val="12"/>
          <c:order val="12"/>
          <c:tx>
            <c:strRef>
              <c:f>Hoja1!$A$796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Hoja1!$B$796:$V$796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CD0-4916-BBEA-6AE27488461A}"/>
            </c:ext>
          </c:extLst>
        </c:ser>
        <c:ser>
          <c:idx val="13"/>
          <c:order val="13"/>
          <c:tx>
            <c:strRef>
              <c:f>Hoja1!$A$797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Hoja1!$B$797:$V$797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CD0-4916-BBEA-6AE27488461A}"/>
            </c:ext>
          </c:extLst>
        </c:ser>
        <c:ser>
          <c:idx val="14"/>
          <c:order val="14"/>
          <c:tx>
            <c:strRef>
              <c:f>Hoja1!$A$798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Hoja1!$B$798:$V$798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CD0-4916-BBEA-6AE27488461A}"/>
            </c:ext>
          </c:extLst>
        </c:ser>
        <c:ser>
          <c:idx val="15"/>
          <c:order val="15"/>
          <c:tx>
            <c:strRef>
              <c:f>Hoja1!$A$799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Hoja1!$B$799:$V$799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2CD0-4916-BBEA-6AE27488461A}"/>
            </c:ext>
          </c:extLst>
        </c:ser>
        <c:ser>
          <c:idx val="16"/>
          <c:order val="16"/>
          <c:tx>
            <c:strRef>
              <c:f>Hoja1!$A$800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Hoja1!$B$800:$V$800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2CD0-4916-BBEA-6AE27488461A}"/>
            </c:ext>
          </c:extLst>
        </c:ser>
        <c:ser>
          <c:idx val="17"/>
          <c:order val="17"/>
          <c:tx>
            <c:strRef>
              <c:f>Hoja1!$A$801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Hoja1!$B$801:$V$801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CD0-4916-BBEA-6AE27488461A}"/>
            </c:ext>
          </c:extLst>
        </c:ser>
        <c:ser>
          <c:idx val="18"/>
          <c:order val="18"/>
          <c:tx>
            <c:strRef>
              <c:f>Hoja1!$A$802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Hoja1!$B$802:$V$802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CD0-4916-BBEA-6AE27488461A}"/>
            </c:ext>
          </c:extLst>
        </c:ser>
        <c:ser>
          <c:idx val="19"/>
          <c:order val="19"/>
          <c:tx>
            <c:strRef>
              <c:f>Hoja1!$A$803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Hoja1!$B$803:$V$803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CD0-4916-BBEA-6AE27488461A}"/>
            </c:ext>
          </c:extLst>
        </c:ser>
        <c:ser>
          <c:idx val="20"/>
          <c:order val="20"/>
          <c:tx>
            <c:strRef>
              <c:f>Hoja1!$A$804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Hoja1!$B$784:$V$784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Hoja1!$B$804:$V$804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2CD0-4916-BBEA-6AE274884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6096512"/>
        <c:axId val="1196098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Hoja1!$A$784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Hoja1!$B$784:$V$784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Hoja1!$B$784:$V$784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2CD0-4916-BBEA-6AE27488461A}"/>
                  </c:ext>
                </c:extLst>
              </c15:ser>
            </c15:filteredLineSeries>
          </c:ext>
        </c:extLst>
      </c:lineChart>
      <c:catAx>
        <c:axId val="119609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98432"/>
        <c:crosses val="autoZero"/>
        <c:auto val="1"/>
        <c:lblAlgn val="ctr"/>
        <c:lblOffset val="100"/>
        <c:noMultiLvlLbl val="0"/>
      </c:catAx>
      <c:valAx>
        <c:axId val="119609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9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Hoja1!$A$810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Hoja1!$B$810:$V$810</c:f>
              <c:numCache>
                <c:formatCode>#,##0.00\ "€"</c:formatCode>
                <c:ptCount val="21"/>
                <c:pt idx="0">
                  <c:v>17310</c:v>
                </c:pt>
                <c:pt idx="1">
                  <c:v>17439.210053477105</c:v>
                </c:pt>
                <c:pt idx="2">
                  <c:v>17568.420106954207</c:v>
                </c:pt>
                <c:pt idx="3">
                  <c:v>17697.630160431312</c:v>
                </c:pt>
                <c:pt idx="4">
                  <c:v>17826.840213908417</c:v>
                </c:pt>
                <c:pt idx="5">
                  <c:v>17956.050267385519</c:v>
                </c:pt>
                <c:pt idx="6">
                  <c:v>18085.260320862624</c:v>
                </c:pt>
                <c:pt idx="7">
                  <c:v>18214.470374339729</c:v>
                </c:pt>
                <c:pt idx="8">
                  <c:v>18343.680427816831</c:v>
                </c:pt>
                <c:pt idx="9">
                  <c:v>18472.890481293936</c:v>
                </c:pt>
                <c:pt idx="10">
                  <c:v>18602.100534771038</c:v>
                </c:pt>
                <c:pt idx="11">
                  <c:v>18731.310588248143</c:v>
                </c:pt>
                <c:pt idx="12">
                  <c:v>18860.520641725248</c:v>
                </c:pt>
                <c:pt idx="13">
                  <c:v>18989.73069520235</c:v>
                </c:pt>
                <c:pt idx="14">
                  <c:v>19118.940748679455</c:v>
                </c:pt>
                <c:pt idx="15">
                  <c:v>19248.150802156561</c:v>
                </c:pt>
                <c:pt idx="16">
                  <c:v>19377.360855633662</c:v>
                </c:pt>
                <c:pt idx="17">
                  <c:v>19506.570909110767</c:v>
                </c:pt>
                <c:pt idx="18">
                  <c:v>19635.780962587873</c:v>
                </c:pt>
                <c:pt idx="19">
                  <c:v>19764.991016064974</c:v>
                </c:pt>
                <c:pt idx="20">
                  <c:v>19894.201069542079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95-43AF-98DD-EA9469619403}"/>
            </c:ext>
          </c:extLst>
        </c:ser>
        <c:ser>
          <c:idx val="2"/>
          <c:order val="2"/>
          <c:tx>
            <c:strRef>
              <c:f>Hoja1!$A$811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Hoja1!$B$811:$V$811</c:f>
              <c:numCache>
                <c:formatCode>#,##0.00\ "€"</c:formatCode>
                <c:ptCount val="21"/>
                <c:pt idx="0">
                  <c:v>17310</c:v>
                </c:pt>
                <c:pt idx="1">
                  <c:v>17478.386878616086</c:v>
                </c:pt>
                <c:pt idx="2">
                  <c:v>17646.773757232171</c:v>
                </c:pt>
                <c:pt idx="3">
                  <c:v>17815.160635848257</c:v>
                </c:pt>
                <c:pt idx="4">
                  <c:v>17983.547514464342</c:v>
                </c:pt>
                <c:pt idx="5">
                  <c:v>18151.934393080428</c:v>
                </c:pt>
                <c:pt idx="6">
                  <c:v>18320.321271696514</c:v>
                </c:pt>
                <c:pt idx="7">
                  <c:v>18488.708150312599</c:v>
                </c:pt>
                <c:pt idx="8">
                  <c:v>18657.095028928685</c:v>
                </c:pt>
                <c:pt idx="9">
                  <c:v>18825.48190754477</c:v>
                </c:pt>
                <c:pt idx="10">
                  <c:v>18993.868786160856</c:v>
                </c:pt>
                <c:pt idx="11">
                  <c:v>19162.255664776942</c:v>
                </c:pt>
                <c:pt idx="12">
                  <c:v>19330.642543393027</c:v>
                </c:pt>
                <c:pt idx="13">
                  <c:v>19499.029422009113</c:v>
                </c:pt>
                <c:pt idx="14">
                  <c:v>19667.416300625198</c:v>
                </c:pt>
                <c:pt idx="15">
                  <c:v>19835.803179241284</c:v>
                </c:pt>
                <c:pt idx="16">
                  <c:v>20004.19005785737</c:v>
                </c:pt>
                <c:pt idx="17">
                  <c:v>20172.576936473455</c:v>
                </c:pt>
                <c:pt idx="18">
                  <c:v>20340.963815089541</c:v>
                </c:pt>
                <c:pt idx="19">
                  <c:v>20509.350693705623</c:v>
                </c:pt>
                <c:pt idx="20">
                  <c:v>20677.737572321712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95-43AF-98DD-EA9469619403}"/>
            </c:ext>
          </c:extLst>
        </c:ser>
        <c:ser>
          <c:idx val="3"/>
          <c:order val="3"/>
          <c:tx>
            <c:strRef>
              <c:f>Hoja1!$A$812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Hoja1!$B$812:$V$812</c:f>
              <c:numCache>
                <c:formatCode>#,##0.00\ "€"</c:formatCode>
                <c:ptCount val="21"/>
                <c:pt idx="0">
                  <c:v>17934.66</c:v>
                </c:pt>
                <c:pt idx="1">
                  <c:v>18216.155100913362</c:v>
                </c:pt>
                <c:pt idx="2">
                  <c:v>18497.650201826724</c:v>
                </c:pt>
                <c:pt idx="3">
                  <c:v>18779.145302740086</c:v>
                </c:pt>
                <c:pt idx="4">
                  <c:v>19060.640403653448</c:v>
                </c:pt>
                <c:pt idx="5">
                  <c:v>19342.13550456681</c:v>
                </c:pt>
                <c:pt idx="6">
                  <c:v>19623.630605480172</c:v>
                </c:pt>
                <c:pt idx="7">
                  <c:v>19905.125706393534</c:v>
                </c:pt>
                <c:pt idx="8">
                  <c:v>20186.620807306896</c:v>
                </c:pt>
                <c:pt idx="9">
                  <c:v>20468.115908220258</c:v>
                </c:pt>
                <c:pt idx="10">
                  <c:v>20749.61100913362</c:v>
                </c:pt>
                <c:pt idx="11">
                  <c:v>21031.106110046981</c:v>
                </c:pt>
                <c:pt idx="12">
                  <c:v>21312.601210960343</c:v>
                </c:pt>
                <c:pt idx="13">
                  <c:v>21594.096311873705</c:v>
                </c:pt>
                <c:pt idx="14">
                  <c:v>21875.591412787071</c:v>
                </c:pt>
                <c:pt idx="15">
                  <c:v>22157.086513700429</c:v>
                </c:pt>
                <c:pt idx="16">
                  <c:v>22438.581614613795</c:v>
                </c:pt>
                <c:pt idx="17">
                  <c:v>22720.076715527153</c:v>
                </c:pt>
                <c:pt idx="18">
                  <c:v>23001.571816440519</c:v>
                </c:pt>
                <c:pt idx="19">
                  <c:v>23283.066917353881</c:v>
                </c:pt>
                <c:pt idx="20">
                  <c:v>23564.562018267243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95-43AF-98DD-EA9469619403}"/>
            </c:ext>
          </c:extLst>
        </c:ser>
        <c:ser>
          <c:idx val="4"/>
          <c:order val="4"/>
          <c:tx>
            <c:strRef>
              <c:f>Hoja1!$A$813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Hoja1!$B$813:$V$813</c:f>
              <c:numCache>
                <c:formatCode>#,##0.00\ "€"</c:formatCode>
                <c:ptCount val="21"/>
                <c:pt idx="0">
                  <c:v>17966.599999999999</c:v>
                </c:pt>
                <c:pt idx="1">
                  <c:v>18121.688565432021</c:v>
                </c:pt>
                <c:pt idx="2">
                  <c:v>18276.777130864048</c:v>
                </c:pt>
                <c:pt idx="3">
                  <c:v>18431.86569629607</c:v>
                </c:pt>
                <c:pt idx="4">
                  <c:v>18586.954261728093</c:v>
                </c:pt>
                <c:pt idx="5">
                  <c:v>18742.042827160116</c:v>
                </c:pt>
                <c:pt idx="6">
                  <c:v>18897.131392592142</c:v>
                </c:pt>
                <c:pt idx="7">
                  <c:v>19052.219958024165</c:v>
                </c:pt>
                <c:pt idx="8">
                  <c:v>19207.308523456188</c:v>
                </c:pt>
                <c:pt idx="9">
                  <c:v>19362.39708888821</c:v>
                </c:pt>
                <c:pt idx="10">
                  <c:v>19517.485654320237</c:v>
                </c:pt>
                <c:pt idx="11">
                  <c:v>19672.57421975226</c:v>
                </c:pt>
                <c:pt idx="12">
                  <c:v>19827.662785184282</c:v>
                </c:pt>
                <c:pt idx="13">
                  <c:v>19982.751350616309</c:v>
                </c:pt>
                <c:pt idx="14">
                  <c:v>20137.839916048331</c:v>
                </c:pt>
                <c:pt idx="15">
                  <c:v>20292.928481480354</c:v>
                </c:pt>
                <c:pt idx="16">
                  <c:v>20448.017046912377</c:v>
                </c:pt>
                <c:pt idx="17">
                  <c:v>20603.105612344403</c:v>
                </c:pt>
                <c:pt idx="18">
                  <c:v>20758.194177776426</c:v>
                </c:pt>
                <c:pt idx="19">
                  <c:v>20913.282743208449</c:v>
                </c:pt>
                <c:pt idx="20">
                  <c:v>21068.371308640475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395-43AF-98DD-EA9469619403}"/>
            </c:ext>
          </c:extLst>
        </c:ser>
        <c:ser>
          <c:idx val="5"/>
          <c:order val="5"/>
          <c:tx>
            <c:strRef>
              <c:f>Hoja1!$A$814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Hoja1!$B$814:$V$814</c:f>
              <c:numCache>
                <c:formatCode>#,##0.00\ "€"</c:formatCode>
                <c:ptCount val="21"/>
                <c:pt idx="0">
                  <c:v>22308.880000000001</c:v>
                </c:pt>
                <c:pt idx="1">
                  <c:v>22463.968565432024</c:v>
                </c:pt>
                <c:pt idx="2">
                  <c:v>22619.05713086405</c:v>
                </c:pt>
                <c:pt idx="3">
                  <c:v>22774.145696296073</c:v>
                </c:pt>
                <c:pt idx="4">
                  <c:v>22929.234261728096</c:v>
                </c:pt>
                <c:pt idx="5">
                  <c:v>23084.322827160118</c:v>
                </c:pt>
                <c:pt idx="6">
                  <c:v>23239.411392592145</c:v>
                </c:pt>
                <c:pt idx="7">
                  <c:v>23394.499958024167</c:v>
                </c:pt>
                <c:pt idx="8">
                  <c:v>23549.58852345619</c:v>
                </c:pt>
                <c:pt idx="9">
                  <c:v>23704.677088888217</c:v>
                </c:pt>
                <c:pt idx="10">
                  <c:v>23859.765654320239</c:v>
                </c:pt>
                <c:pt idx="11">
                  <c:v>24014.854219752262</c:v>
                </c:pt>
                <c:pt idx="12">
                  <c:v>24169.942785184285</c:v>
                </c:pt>
                <c:pt idx="13">
                  <c:v>24325.031350616311</c:v>
                </c:pt>
                <c:pt idx="14">
                  <c:v>24480.119916048334</c:v>
                </c:pt>
                <c:pt idx="15">
                  <c:v>24635.208481480357</c:v>
                </c:pt>
                <c:pt idx="16">
                  <c:v>24790.297046912383</c:v>
                </c:pt>
                <c:pt idx="17">
                  <c:v>24945.385612344406</c:v>
                </c:pt>
                <c:pt idx="18">
                  <c:v>25100.474177776428</c:v>
                </c:pt>
                <c:pt idx="19">
                  <c:v>25255.562743208451</c:v>
                </c:pt>
                <c:pt idx="20">
                  <c:v>25410.651308640478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95-43AF-98DD-EA9469619403}"/>
            </c:ext>
          </c:extLst>
        </c:ser>
        <c:ser>
          <c:idx val="6"/>
          <c:order val="6"/>
          <c:tx>
            <c:strRef>
              <c:f>Hoja1!$A$815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Hoja1!$B$815:$V$815</c:f>
              <c:numCache>
                <c:formatCode>#,##0.00\ "€"</c:formatCode>
                <c:ptCount val="21"/>
                <c:pt idx="0">
                  <c:v>21868.25</c:v>
                </c:pt>
                <c:pt idx="1">
                  <c:v>22023.347903010024</c:v>
                </c:pt>
                <c:pt idx="2">
                  <c:v>22178.445806020049</c:v>
                </c:pt>
                <c:pt idx="3">
                  <c:v>22333.543709030073</c:v>
                </c:pt>
                <c:pt idx="4">
                  <c:v>22488.641612040097</c:v>
                </c:pt>
                <c:pt idx="5">
                  <c:v>22643.739515050125</c:v>
                </c:pt>
                <c:pt idx="6">
                  <c:v>22798.83741806015</c:v>
                </c:pt>
                <c:pt idx="7">
                  <c:v>22953.935321070174</c:v>
                </c:pt>
                <c:pt idx="8">
                  <c:v>23109.033224080198</c:v>
                </c:pt>
                <c:pt idx="9">
                  <c:v>23264.131127090222</c:v>
                </c:pt>
                <c:pt idx="10">
                  <c:v>23419.229030100247</c:v>
                </c:pt>
                <c:pt idx="11">
                  <c:v>23574.326933110271</c:v>
                </c:pt>
                <c:pt idx="12">
                  <c:v>23729.424836120299</c:v>
                </c:pt>
                <c:pt idx="13">
                  <c:v>23884.522739130323</c:v>
                </c:pt>
                <c:pt idx="14">
                  <c:v>24039.620642140348</c:v>
                </c:pt>
                <c:pt idx="15">
                  <c:v>24194.718545150372</c:v>
                </c:pt>
                <c:pt idx="16">
                  <c:v>24349.816448160396</c:v>
                </c:pt>
                <c:pt idx="17">
                  <c:v>24504.914351170421</c:v>
                </c:pt>
                <c:pt idx="18">
                  <c:v>24660.012254180445</c:v>
                </c:pt>
                <c:pt idx="19">
                  <c:v>24815.110157190469</c:v>
                </c:pt>
                <c:pt idx="20">
                  <c:v>24970.208060200493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395-43AF-98DD-EA9469619403}"/>
            </c:ext>
          </c:extLst>
        </c:ser>
        <c:ser>
          <c:idx val="7"/>
          <c:order val="7"/>
          <c:tx>
            <c:strRef>
              <c:f>Hoja1!$A$816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Hoja1!$B$816:$V$816</c:f>
              <c:numCache>
                <c:formatCode>#,##0.00\ "€"</c:formatCode>
                <c:ptCount val="21"/>
                <c:pt idx="0">
                  <c:v>22199.42</c:v>
                </c:pt>
                <c:pt idx="1">
                  <c:v>22354.508565432021</c:v>
                </c:pt>
                <c:pt idx="2">
                  <c:v>22509.597130864047</c:v>
                </c:pt>
                <c:pt idx="3">
                  <c:v>22664.68569629607</c:v>
                </c:pt>
                <c:pt idx="4">
                  <c:v>22819.774261728093</c:v>
                </c:pt>
                <c:pt idx="5">
                  <c:v>22974.862827160116</c:v>
                </c:pt>
                <c:pt idx="6">
                  <c:v>23129.951392592142</c:v>
                </c:pt>
                <c:pt idx="7">
                  <c:v>23285.039958024165</c:v>
                </c:pt>
                <c:pt idx="8">
                  <c:v>23440.128523456187</c:v>
                </c:pt>
                <c:pt idx="9">
                  <c:v>23595.21708888821</c:v>
                </c:pt>
                <c:pt idx="10">
                  <c:v>23750.305654320236</c:v>
                </c:pt>
                <c:pt idx="11">
                  <c:v>23905.394219752259</c:v>
                </c:pt>
                <c:pt idx="12">
                  <c:v>24060.482785184282</c:v>
                </c:pt>
                <c:pt idx="13">
                  <c:v>24215.571350616308</c:v>
                </c:pt>
                <c:pt idx="14">
                  <c:v>24370.659916048331</c:v>
                </c:pt>
                <c:pt idx="15">
                  <c:v>24525.748481480354</c:v>
                </c:pt>
                <c:pt idx="16">
                  <c:v>24680.837046912377</c:v>
                </c:pt>
                <c:pt idx="17">
                  <c:v>24835.925612344403</c:v>
                </c:pt>
                <c:pt idx="18">
                  <c:v>24991.014177776426</c:v>
                </c:pt>
                <c:pt idx="19">
                  <c:v>25146.102743208448</c:v>
                </c:pt>
                <c:pt idx="20">
                  <c:v>25301.191308640475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395-43AF-98DD-EA9469619403}"/>
            </c:ext>
          </c:extLst>
        </c:ser>
        <c:ser>
          <c:idx val="8"/>
          <c:order val="8"/>
          <c:tx>
            <c:strRef>
              <c:f>Hoja1!$A$817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Hoja1!$B$817:$V$817</c:f>
              <c:numCache>
                <c:formatCode>#,##0.00\ "€"</c:formatCode>
                <c:ptCount val="21"/>
                <c:pt idx="0">
                  <c:v>19758.476900000001</c:v>
                </c:pt>
                <c:pt idx="1">
                  <c:v>19987.349735062111</c:v>
                </c:pt>
                <c:pt idx="2">
                  <c:v>20216.222570124221</c:v>
                </c:pt>
                <c:pt idx="3">
                  <c:v>20445.095405186326</c:v>
                </c:pt>
                <c:pt idx="4">
                  <c:v>20673.968240248436</c:v>
                </c:pt>
                <c:pt idx="5">
                  <c:v>20902.841075310545</c:v>
                </c:pt>
                <c:pt idx="6">
                  <c:v>21131.713910372655</c:v>
                </c:pt>
                <c:pt idx="7">
                  <c:v>21360.586745434761</c:v>
                </c:pt>
                <c:pt idx="8">
                  <c:v>21589.45958049687</c:v>
                </c:pt>
                <c:pt idx="9">
                  <c:v>21818.33241555898</c:v>
                </c:pt>
                <c:pt idx="10">
                  <c:v>22047.205250621089</c:v>
                </c:pt>
                <c:pt idx="11">
                  <c:v>22276.078085683199</c:v>
                </c:pt>
                <c:pt idx="12">
                  <c:v>22504.950920745305</c:v>
                </c:pt>
                <c:pt idx="13">
                  <c:v>22733.823755807414</c:v>
                </c:pt>
                <c:pt idx="14">
                  <c:v>22962.696590869524</c:v>
                </c:pt>
                <c:pt idx="15">
                  <c:v>23191.569425931633</c:v>
                </c:pt>
                <c:pt idx="16">
                  <c:v>23420.442260993739</c:v>
                </c:pt>
                <c:pt idx="17">
                  <c:v>23649.315096055849</c:v>
                </c:pt>
                <c:pt idx="18">
                  <c:v>23878.187931117958</c:v>
                </c:pt>
                <c:pt idx="19">
                  <c:v>24107.060766180068</c:v>
                </c:pt>
                <c:pt idx="20">
                  <c:v>24335.933601242177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395-43AF-98DD-EA9469619403}"/>
            </c:ext>
          </c:extLst>
        </c:ser>
        <c:ser>
          <c:idx val="9"/>
          <c:order val="9"/>
          <c:tx>
            <c:strRef>
              <c:f>Hoja1!$A$818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Hoja1!$B$818:$V$818</c:f>
              <c:numCache>
                <c:formatCode>#,##0.00\ "€"</c:formatCode>
                <c:ptCount val="21"/>
                <c:pt idx="0">
                  <c:v>14748</c:v>
                </c:pt>
                <c:pt idx="1">
                  <c:v>14993.901432558139</c:v>
                </c:pt>
                <c:pt idx="2">
                  <c:v>15239.802865116279</c:v>
                </c:pt>
                <c:pt idx="3">
                  <c:v>15485.704297674418</c:v>
                </c:pt>
                <c:pt idx="4">
                  <c:v>15731.605730232559</c:v>
                </c:pt>
                <c:pt idx="5">
                  <c:v>15977.507162790698</c:v>
                </c:pt>
                <c:pt idx="6">
                  <c:v>16223.408595348837</c:v>
                </c:pt>
                <c:pt idx="7">
                  <c:v>16469.310027906977</c:v>
                </c:pt>
                <c:pt idx="8">
                  <c:v>16715.211460465118</c:v>
                </c:pt>
                <c:pt idx="9">
                  <c:v>16961.112893023255</c:v>
                </c:pt>
                <c:pt idx="10">
                  <c:v>17207.014325581396</c:v>
                </c:pt>
                <c:pt idx="11">
                  <c:v>17452.915758139534</c:v>
                </c:pt>
                <c:pt idx="12">
                  <c:v>17698.817190697675</c:v>
                </c:pt>
                <c:pt idx="13">
                  <c:v>17944.718623255812</c:v>
                </c:pt>
                <c:pt idx="14">
                  <c:v>18190.620055813954</c:v>
                </c:pt>
                <c:pt idx="15">
                  <c:v>18436.521488372091</c:v>
                </c:pt>
                <c:pt idx="16">
                  <c:v>18682.422920930232</c:v>
                </c:pt>
                <c:pt idx="17">
                  <c:v>18928.324353488373</c:v>
                </c:pt>
                <c:pt idx="18">
                  <c:v>19174.225786046511</c:v>
                </c:pt>
                <c:pt idx="19">
                  <c:v>19420.127218604652</c:v>
                </c:pt>
                <c:pt idx="20">
                  <c:v>19666.028651162793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395-43AF-98DD-EA9469619403}"/>
            </c:ext>
          </c:extLst>
        </c:ser>
        <c:ser>
          <c:idx val="10"/>
          <c:order val="10"/>
          <c:tx>
            <c:strRef>
              <c:f>Hoja1!$A$819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Hoja1!$B$819:$V$819</c:f>
              <c:numCache>
                <c:formatCode>#,##0.00\ "€"</c:formatCode>
                <c:ptCount val="21"/>
                <c:pt idx="0">
                  <c:v>20888.75</c:v>
                </c:pt>
                <c:pt idx="1">
                  <c:v>21123.058418754528</c:v>
                </c:pt>
                <c:pt idx="2">
                  <c:v>21357.36683750906</c:v>
                </c:pt>
                <c:pt idx="3">
                  <c:v>21591.675256263588</c:v>
                </c:pt>
                <c:pt idx="4">
                  <c:v>21825.983675018117</c:v>
                </c:pt>
                <c:pt idx="5">
                  <c:v>22060.292093772649</c:v>
                </c:pt>
                <c:pt idx="6">
                  <c:v>22294.600512527177</c:v>
                </c:pt>
                <c:pt idx="7">
                  <c:v>22528.908931281709</c:v>
                </c:pt>
                <c:pt idx="8">
                  <c:v>22763.217350036237</c:v>
                </c:pt>
                <c:pt idx="9">
                  <c:v>22997.525768790765</c:v>
                </c:pt>
                <c:pt idx="10">
                  <c:v>23231.834187545297</c:v>
                </c:pt>
                <c:pt idx="11">
                  <c:v>23466.142606299825</c:v>
                </c:pt>
                <c:pt idx="12">
                  <c:v>23700.451025054354</c:v>
                </c:pt>
                <c:pt idx="13">
                  <c:v>23934.759443808885</c:v>
                </c:pt>
                <c:pt idx="14">
                  <c:v>24169.067862563414</c:v>
                </c:pt>
                <c:pt idx="15">
                  <c:v>24403.376281317942</c:v>
                </c:pt>
                <c:pt idx="16">
                  <c:v>24637.684700072474</c:v>
                </c:pt>
                <c:pt idx="17">
                  <c:v>24871.993118827002</c:v>
                </c:pt>
                <c:pt idx="18">
                  <c:v>25106.30153758153</c:v>
                </c:pt>
                <c:pt idx="19">
                  <c:v>25340.609956336062</c:v>
                </c:pt>
                <c:pt idx="20">
                  <c:v>25574.91837509059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395-43AF-98DD-EA9469619403}"/>
            </c:ext>
          </c:extLst>
        </c:ser>
        <c:ser>
          <c:idx val="11"/>
          <c:order val="11"/>
          <c:tx>
            <c:strRef>
              <c:f>Hoja1!$A$820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Hoja1!$B$820:$V$820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395-43AF-98DD-EA9469619403}"/>
            </c:ext>
          </c:extLst>
        </c:ser>
        <c:ser>
          <c:idx val="12"/>
          <c:order val="12"/>
          <c:tx>
            <c:strRef>
              <c:f>Hoja1!$A$821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Hoja1!$B$821:$V$821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395-43AF-98DD-EA9469619403}"/>
            </c:ext>
          </c:extLst>
        </c:ser>
        <c:ser>
          <c:idx val="13"/>
          <c:order val="13"/>
          <c:tx>
            <c:strRef>
              <c:f>Hoja1!$A$822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Hoja1!$B$822:$V$822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C395-43AF-98DD-EA9469619403}"/>
            </c:ext>
          </c:extLst>
        </c:ser>
        <c:ser>
          <c:idx val="14"/>
          <c:order val="14"/>
          <c:tx>
            <c:strRef>
              <c:f>Hoja1!$A$823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Hoja1!$B$823:$V$823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395-43AF-98DD-EA9469619403}"/>
            </c:ext>
          </c:extLst>
        </c:ser>
        <c:ser>
          <c:idx val="15"/>
          <c:order val="15"/>
          <c:tx>
            <c:strRef>
              <c:f>Hoja1!$A$824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Hoja1!$B$824:$V$824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395-43AF-98DD-EA9469619403}"/>
            </c:ext>
          </c:extLst>
        </c:ser>
        <c:ser>
          <c:idx val="16"/>
          <c:order val="16"/>
          <c:tx>
            <c:strRef>
              <c:f>Hoja1!$A$825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Hoja1!$B$825:$V$825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C395-43AF-98DD-EA9469619403}"/>
            </c:ext>
          </c:extLst>
        </c:ser>
        <c:ser>
          <c:idx val="17"/>
          <c:order val="17"/>
          <c:tx>
            <c:strRef>
              <c:f>Hoja1!$A$826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Hoja1!$B$826:$V$826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395-43AF-98DD-EA9469619403}"/>
            </c:ext>
          </c:extLst>
        </c:ser>
        <c:ser>
          <c:idx val="18"/>
          <c:order val="18"/>
          <c:tx>
            <c:strRef>
              <c:f>Hoja1!$A$827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Hoja1!$B$827:$V$827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C395-43AF-98DD-EA9469619403}"/>
            </c:ext>
          </c:extLst>
        </c:ser>
        <c:ser>
          <c:idx val="19"/>
          <c:order val="19"/>
          <c:tx>
            <c:strRef>
              <c:f>Hoja1!$A$828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Hoja1!$B$828:$V$828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C395-43AF-98DD-EA9469619403}"/>
            </c:ext>
          </c:extLst>
        </c:ser>
        <c:ser>
          <c:idx val="20"/>
          <c:order val="20"/>
          <c:tx>
            <c:strRef>
              <c:f>Hoja1!$A$829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Hoja1!$B$809:$V$809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Hoja1!$B$829:$V$829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C395-43AF-98DD-EA9469619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7157680"/>
        <c:axId val="144717304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Hoja1!$A$809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Hoja1!$B$809:$V$809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Hoja1!$B$809:$V$809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C395-43AF-98DD-EA9469619403}"/>
                  </c:ext>
                </c:extLst>
              </c15:ser>
            </c15:filteredLineSeries>
          </c:ext>
        </c:extLst>
      </c:lineChart>
      <c:catAx>
        <c:axId val="144715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173040"/>
        <c:crosses val="autoZero"/>
        <c:auto val="1"/>
        <c:lblAlgn val="ctr"/>
        <c:lblOffset val="100"/>
        <c:noMultiLvlLbl val="0"/>
      </c:catAx>
      <c:valAx>
        <c:axId val="144717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157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Amortización Precio Energía Naturgy Punta y Medio (0,2022; 0,055892)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Hoja1!$A$161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Hoja1!$B$161:$V$161</c:f>
              <c:numCache>
                <c:formatCode>#,##0.00\ "€"</c:formatCode>
                <c:ptCount val="21"/>
                <c:pt idx="0">
                  <c:v>12000</c:v>
                </c:pt>
                <c:pt idx="1">
                  <c:v>15335.763015887273</c:v>
                </c:pt>
                <c:pt idx="2">
                  <c:v>18671.526031774545</c:v>
                </c:pt>
                <c:pt idx="3">
                  <c:v>22007.289047661816</c:v>
                </c:pt>
                <c:pt idx="4">
                  <c:v>25343.05206354909</c:v>
                </c:pt>
                <c:pt idx="5">
                  <c:v>28678.815079436361</c:v>
                </c:pt>
                <c:pt idx="6">
                  <c:v>32014.578095323632</c:v>
                </c:pt>
                <c:pt idx="7">
                  <c:v>35350.341111210902</c:v>
                </c:pt>
                <c:pt idx="8">
                  <c:v>38686.10412709818</c:v>
                </c:pt>
                <c:pt idx="9">
                  <c:v>42021.867142985451</c:v>
                </c:pt>
                <c:pt idx="10">
                  <c:v>45357.630158872722</c:v>
                </c:pt>
                <c:pt idx="11">
                  <c:v>48693.39317476</c:v>
                </c:pt>
                <c:pt idx="12">
                  <c:v>52029.156190647263</c:v>
                </c:pt>
                <c:pt idx="13">
                  <c:v>55364.919206534534</c:v>
                </c:pt>
                <c:pt idx="14">
                  <c:v>58700.682222421812</c:v>
                </c:pt>
                <c:pt idx="15">
                  <c:v>62036.445238309083</c:v>
                </c:pt>
                <c:pt idx="16">
                  <c:v>65372.208254196361</c:v>
                </c:pt>
                <c:pt idx="17">
                  <c:v>68707.971270083624</c:v>
                </c:pt>
                <c:pt idx="18">
                  <c:v>72043.734285970902</c:v>
                </c:pt>
                <c:pt idx="19">
                  <c:v>75379.49730185818</c:v>
                </c:pt>
                <c:pt idx="20">
                  <c:v>78715.260317745444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0-4FC6-B41C-D2F94C998026}"/>
            </c:ext>
          </c:extLst>
        </c:ser>
        <c:ser>
          <c:idx val="2"/>
          <c:order val="2"/>
          <c:tx>
            <c:strRef>
              <c:f>Hoja1!$A$162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Hoja1!$B$162:$V$162</c:f>
              <c:numCache>
                <c:formatCode>#,##0.00\ "€"</c:formatCode>
                <c:ptCount val="21"/>
                <c:pt idx="0">
                  <c:v>12000</c:v>
                </c:pt>
                <c:pt idx="1">
                  <c:v>15203.188971913092</c:v>
                </c:pt>
                <c:pt idx="2">
                  <c:v>18406.377943826184</c:v>
                </c:pt>
                <c:pt idx="3">
                  <c:v>21609.566915739277</c:v>
                </c:pt>
                <c:pt idx="4">
                  <c:v>24812.755887652369</c:v>
                </c:pt>
                <c:pt idx="5">
                  <c:v>28015.944859565461</c:v>
                </c:pt>
                <c:pt idx="6">
                  <c:v>31219.133831478557</c:v>
                </c:pt>
                <c:pt idx="7">
                  <c:v>34422.322803391653</c:v>
                </c:pt>
                <c:pt idx="8">
                  <c:v>37625.511775304738</c:v>
                </c:pt>
                <c:pt idx="9">
                  <c:v>40828.70074721783</c:v>
                </c:pt>
                <c:pt idx="10">
                  <c:v>44031.889719130922</c:v>
                </c:pt>
                <c:pt idx="11">
                  <c:v>47235.078691044015</c:v>
                </c:pt>
                <c:pt idx="12">
                  <c:v>50438.267662957114</c:v>
                </c:pt>
                <c:pt idx="13">
                  <c:v>53641.456634870206</c:v>
                </c:pt>
                <c:pt idx="14">
                  <c:v>56844.645606783299</c:v>
                </c:pt>
                <c:pt idx="15">
                  <c:v>60047.834578696391</c:v>
                </c:pt>
                <c:pt idx="16">
                  <c:v>63251.023550609483</c:v>
                </c:pt>
                <c:pt idx="17">
                  <c:v>66454.212522522575</c:v>
                </c:pt>
                <c:pt idx="18">
                  <c:v>69657.40149443566</c:v>
                </c:pt>
                <c:pt idx="19">
                  <c:v>72860.59046634876</c:v>
                </c:pt>
                <c:pt idx="20">
                  <c:v>76063.779438261845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50-4FC6-B41C-D2F94C998026}"/>
            </c:ext>
          </c:extLst>
        </c:ser>
        <c:ser>
          <c:idx val="3"/>
          <c:order val="3"/>
          <c:tx>
            <c:strRef>
              <c:f>Hoja1!$A$163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Hoja1!$B$163:$V$163</c:f>
              <c:numCache>
                <c:formatCode>#,##0.00\ "€"</c:formatCode>
                <c:ptCount val="21"/>
                <c:pt idx="0">
                  <c:v>12624.66</c:v>
                </c:pt>
                <c:pt idx="1">
                  <c:v>16092.392456678986</c:v>
                </c:pt>
                <c:pt idx="2">
                  <c:v>19560.124913357973</c:v>
                </c:pt>
                <c:pt idx="3">
                  <c:v>23027.85737003696</c:v>
                </c:pt>
                <c:pt idx="4">
                  <c:v>26495.589826715946</c:v>
                </c:pt>
                <c:pt idx="5">
                  <c:v>29963.322283394933</c:v>
                </c:pt>
                <c:pt idx="6">
                  <c:v>33431.054740073916</c:v>
                </c:pt>
                <c:pt idx="7">
                  <c:v>36898.787196752906</c:v>
                </c:pt>
                <c:pt idx="8">
                  <c:v>40366.519653431897</c:v>
                </c:pt>
                <c:pt idx="9">
                  <c:v>43834.252110110872</c:v>
                </c:pt>
                <c:pt idx="10">
                  <c:v>47301.984566789863</c:v>
                </c:pt>
                <c:pt idx="11">
                  <c:v>50769.717023468853</c:v>
                </c:pt>
                <c:pt idx="12">
                  <c:v>54237.449480147843</c:v>
                </c:pt>
                <c:pt idx="13">
                  <c:v>57705.181936826819</c:v>
                </c:pt>
                <c:pt idx="14">
                  <c:v>61172.914393505809</c:v>
                </c:pt>
                <c:pt idx="15">
                  <c:v>64640.646850184799</c:v>
                </c:pt>
                <c:pt idx="16">
                  <c:v>68108.37930686379</c:v>
                </c:pt>
                <c:pt idx="17">
                  <c:v>71576.111763542765</c:v>
                </c:pt>
                <c:pt idx="18">
                  <c:v>75043.844220221756</c:v>
                </c:pt>
                <c:pt idx="19">
                  <c:v>78511.576676900731</c:v>
                </c:pt>
                <c:pt idx="20">
                  <c:v>81979.309133579736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50-4FC6-B41C-D2F94C998026}"/>
            </c:ext>
          </c:extLst>
        </c:ser>
        <c:ser>
          <c:idx val="4"/>
          <c:order val="4"/>
          <c:tx>
            <c:strRef>
              <c:f>Hoja1!$A$164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Hoja1!$B$164:$V$164</c:f>
              <c:numCache>
                <c:formatCode>#,##0.00\ "€"</c:formatCode>
                <c:ptCount val="21"/>
                <c:pt idx="0">
                  <c:v>12656.6</c:v>
                </c:pt>
                <c:pt idx="1">
                  <c:v>16082.073879437148</c:v>
                </c:pt>
                <c:pt idx="2">
                  <c:v>19507.547758874294</c:v>
                </c:pt>
                <c:pt idx="3">
                  <c:v>22933.021638311446</c:v>
                </c:pt>
                <c:pt idx="4">
                  <c:v>26358.49551774859</c:v>
                </c:pt>
                <c:pt idx="5">
                  <c:v>29783.969397185741</c:v>
                </c:pt>
                <c:pt idx="6">
                  <c:v>33209.443276622886</c:v>
                </c:pt>
                <c:pt idx="7">
                  <c:v>36634.917156060037</c:v>
                </c:pt>
                <c:pt idx="8">
                  <c:v>40060.391035497181</c:v>
                </c:pt>
                <c:pt idx="9">
                  <c:v>43485.864914934333</c:v>
                </c:pt>
                <c:pt idx="10">
                  <c:v>46911.338794371477</c:v>
                </c:pt>
                <c:pt idx="11">
                  <c:v>50336.812673808628</c:v>
                </c:pt>
                <c:pt idx="12">
                  <c:v>53762.286553245773</c:v>
                </c:pt>
                <c:pt idx="13">
                  <c:v>57187.760432682924</c:v>
                </c:pt>
                <c:pt idx="14">
                  <c:v>60613.234312120068</c:v>
                </c:pt>
                <c:pt idx="15">
                  <c:v>64038.70819155722</c:v>
                </c:pt>
                <c:pt idx="16">
                  <c:v>67464.182070994371</c:v>
                </c:pt>
                <c:pt idx="17">
                  <c:v>70889.655950431523</c:v>
                </c:pt>
                <c:pt idx="18">
                  <c:v>74315.12982986866</c:v>
                </c:pt>
                <c:pt idx="19">
                  <c:v>77740.603709305811</c:v>
                </c:pt>
                <c:pt idx="20">
                  <c:v>81166.077588742963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50-4FC6-B41C-D2F94C998026}"/>
            </c:ext>
          </c:extLst>
        </c:ser>
        <c:ser>
          <c:idx val="5"/>
          <c:order val="5"/>
          <c:tx>
            <c:strRef>
              <c:f>Hoja1!$A$165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Hoja1!$B$165:$V$165</c:f>
              <c:numCache>
                <c:formatCode>#,##0.00\ "€"</c:formatCode>
                <c:ptCount val="21"/>
                <c:pt idx="0">
                  <c:v>16998.88</c:v>
                </c:pt>
                <c:pt idx="1">
                  <c:v>20424.353879437149</c:v>
                </c:pt>
                <c:pt idx="2">
                  <c:v>23849.827758874297</c:v>
                </c:pt>
                <c:pt idx="3">
                  <c:v>27275.301638311445</c:v>
                </c:pt>
                <c:pt idx="4">
                  <c:v>30700.775517748592</c:v>
                </c:pt>
                <c:pt idx="5">
                  <c:v>34126.24939718574</c:v>
                </c:pt>
                <c:pt idx="6">
                  <c:v>37551.723276622884</c:v>
                </c:pt>
                <c:pt idx="7">
                  <c:v>40977.197156060036</c:v>
                </c:pt>
                <c:pt idx="8">
                  <c:v>44402.671035497187</c:v>
                </c:pt>
                <c:pt idx="9">
                  <c:v>47828.144914934332</c:v>
                </c:pt>
                <c:pt idx="10">
                  <c:v>51253.618794371476</c:v>
                </c:pt>
                <c:pt idx="11">
                  <c:v>54679.092673808627</c:v>
                </c:pt>
                <c:pt idx="12">
                  <c:v>58104.566553245779</c:v>
                </c:pt>
                <c:pt idx="13">
                  <c:v>61530.04043268293</c:v>
                </c:pt>
                <c:pt idx="14">
                  <c:v>64955.514312120067</c:v>
                </c:pt>
                <c:pt idx="15">
                  <c:v>68380.988191557219</c:v>
                </c:pt>
                <c:pt idx="16">
                  <c:v>71806.46207099437</c:v>
                </c:pt>
                <c:pt idx="17">
                  <c:v>75231.935950431522</c:v>
                </c:pt>
                <c:pt idx="18">
                  <c:v>78657.409829868659</c:v>
                </c:pt>
                <c:pt idx="19">
                  <c:v>82082.88370930581</c:v>
                </c:pt>
                <c:pt idx="20">
                  <c:v>85508.357588742962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50-4FC6-B41C-D2F94C998026}"/>
            </c:ext>
          </c:extLst>
        </c:ser>
        <c:ser>
          <c:idx val="6"/>
          <c:order val="6"/>
          <c:tx>
            <c:strRef>
              <c:f>Hoja1!$A$166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Hoja1!$B$166:$V$166</c:f>
              <c:numCache>
                <c:formatCode>#,##0.00\ "€"</c:formatCode>
                <c:ptCount val="21"/>
                <c:pt idx="0">
                  <c:v>16558.25</c:v>
                </c:pt>
                <c:pt idx="1">
                  <c:v>19588.681215121211</c:v>
                </c:pt>
                <c:pt idx="2">
                  <c:v>22619.112430242425</c:v>
                </c:pt>
                <c:pt idx="3">
                  <c:v>25649.543645363636</c:v>
                </c:pt>
                <c:pt idx="4">
                  <c:v>28679.97486048485</c:v>
                </c:pt>
                <c:pt idx="5">
                  <c:v>31710.406075606064</c:v>
                </c:pt>
                <c:pt idx="6">
                  <c:v>34740.837290727271</c:v>
                </c:pt>
                <c:pt idx="7">
                  <c:v>37771.268505848486</c:v>
                </c:pt>
                <c:pt idx="8">
                  <c:v>40801.6997209697</c:v>
                </c:pt>
                <c:pt idx="9">
                  <c:v>43832.130936090907</c:v>
                </c:pt>
                <c:pt idx="10">
                  <c:v>46862.562151212129</c:v>
                </c:pt>
                <c:pt idx="11">
                  <c:v>49892.993366333336</c:v>
                </c:pt>
                <c:pt idx="12">
                  <c:v>52923.42458145455</c:v>
                </c:pt>
                <c:pt idx="13">
                  <c:v>55953.855796575757</c:v>
                </c:pt>
                <c:pt idx="14">
                  <c:v>58984.287011696972</c:v>
                </c:pt>
                <c:pt idx="15">
                  <c:v>62014.718226818179</c:v>
                </c:pt>
                <c:pt idx="16">
                  <c:v>65045.149441939393</c:v>
                </c:pt>
                <c:pt idx="17">
                  <c:v>68075.580657060607</c:v>
                </c:pt>
                <c:pt idx="18">
                  <c:v>71106.011872181814</c:v>
                </c:pt>
                <c:pt idx="19">
                  <c:v>74136.443087303036</c:v>
                </c:pt>
                <c:pt idx="20">
                  <c:v>77166.874302424258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A50-4FC6-B41C-D2F94C998026}"/>
            </c:ext>
          </c:extLst>
        </c:ser>
        <c:ser>
          <c:idx val="7"/>
          <c:order val="7"/>
          <c:tx>
            <c:strRef>
              <c:f>Hoja1!$A$167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Hoja1!$B$167:$V$167</c:f>
              <c:numCache>
                <c:formatCode>#,##0.00\ "€"</c:formatCode>
                <c:ptCount val="21"/>
                <c:pt idx="0">
                  <c:v>16889.419999999998</c:v>
                </c:pt>
                <c:pt idx="1">
                  <c:v>20314.893879437146</c:v>
                </c:pt>
                <c:pt idx="2">
                  <c:v>23740.367758874294</c:v>
                </c:pt>
                <c:pt idx="3">
                  <c:v>27165.841638311442</c:v>
                </c:pt>
                <c:pt idx="4">
                  <c:v>30591.31551774859</c:v>
                </c:pt>
                <c:pt idx="5">
                  <c:v>34016.789397185741</c:v>
                </c:pt>
                <c:pt idx="6">
                  <c:v>37442.263276622885</c:v>
                </c:pt>
                <c:pt idx="7">
                  <c:v>40867.73715606003</c:v>
                </c:pt>
                <c:pt idx="8">
                  <c:v>44293.211035497181</c:v>
                </c:pt>
                <c:pt idx="9">
                  <c:v>47718.684914934332</c:v>
                </c:pt>
                <c:pt idx="10">
                  <c:v>51144.158794371477</c:v>
                </c:pt>
                <c:pt idx="11">
                  <c:v>54569.632673808628</c:v>
                </c:pt>
                <c:pt idx="12">
                  <c:v>57995.106553245772</c:v>
                </c:pt>
                <c:pt idx="13">
                  <c:v>61420.580432682924</c:v>
                </c:pt>
                <c:pt idx="14">
                  <c:v>64846.054312120068</c:v>
                </c:pt>
                <c:pt idx="15">
                  <c:v>68271.528191557212</c:v>
                </c:pt>
                <c:pt idx="16">
                  <c:v>71697.002070994364</c:v>
                </c:pt>
                <c:pt idx="17">
                  <c:v>75122.475950431515</c:v>
                </c:pt>
                <c:pt idx="18">
                  <c:v>78547.949829868652</c:v>
                </c:pt>
                <c:pt idx="19">
                  <c:v>81973.423709305818</c:v>
                </c:pt>
                <c:pt idx="20">
                  <c:v>85398.897588742955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A50-4FC6-B41C-D2F94C998026}"/>
            </c:ext>
          </c:extLst>
        </c:ser>
        <c:ser>
          <c:idx val="8"/>
          <c:order val="8"/>
          <c:tx>
            <c:strRef>
              <c:f>Hoja1!$A$168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Hoja1!$B$168:$V$168</c:f>
              <c:numCache>
                <c:formatCode>#,##0.00\ "€"</c:formatCode>
                <c:ptCount val="21"/>
                <c:pt idx="0">
                  <c:v>14448.476900000001</c:v>
                </c:pt>
                <c:pt idx="1">
                  <c:v>17789.462063589192</c:v>
                </c:pt>
                <c:pt idx="2">
                  <c:v>21130.447227178385</c:v>
                </c:pt>
                <c:pt idx="3">
                  <c:v>24471.432390767579</c:v>
                </c:pt>
                <c:pt idx="4">
                  <c:v>27812.417554356769</c:v>
                </c:pt>
                <c:pt idx="5">
                  <c:v>31153.402717945959</c:v>
                </c:pt>
                <c:pt idx="6">
                  <c:v>34494.387881535149</c:v>
                </c:pt>
                <c:pt idx="7">
                  <c:v>37835.373045124346</c:v>
                </c:pt>
                <c:pt idx="8">
                  <c:v>41176.358208713529</c:v>
                </c:pt>
                <c:pt idx="9">
                  <c:v>44517.343372302726</c:v>
                </c:pt>
                <c:pt idx="10">
                  <c:v>47858.328535891917</c:v>
                </c:pt>
                <c:pt idx="11">
                  <c:v>51199.313699481107</c:v>
                </c:pt>
                <c:pt idx="12">
                  <c:v>54540.298863070304</c:v>
                </c:pt>
                <c:pt idx="13">
                  <c:v>57881.284026659494</c:v>
                </c:pt>
                <c:pt idx="14">
                  <c:v>61222.269190248684</c:v>
                </c:pt>
                <c:pt idx="15">
                  <c:v>64563.254353837874</c:v>
                </c:pt>
                <c:pt idx="16">
                  <c:v>67904.239517427064</c:v>
                </c:pt>
                <c:pt idx="17">
                  <c:v>71245.224681016261</c:v>
                </c:pt>
                <c:pt idx="18">
                  <c:v>74586.209844605444</c:v>
                </c:pt>
                <c:pt idx="19">
                  <c:v>77927.195008194656</c:v>
                </c:pt>
                <c:pt idx="20">
                  <c:v>81268.180171783839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A50-4FC6-B41C-D2F94C998026}"/>
            </c:ext>
          </c:extLst>
        </c:ser>
        <c:ser>
          <c:idx val="9"/>
          <c:order val="9"/>
          <c:tx>
            <c:strRef>
              <c:f>Hoja1!$A$169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Hoja1!$B$169:$V$169</c:f>
              <c:numCache>
                <c:formatCode>#,##0.00\ "€"</c:formatCode>
                <c:ptCount val="21"/>
                <c:pt idx="0">
                  <c:v>9438</c:v>
                </c:pt>
                <c:pt idx="1">
                  <c:v>12834.395234482759</c:v>
                </c:pt>
                <c:pt idx="2">
                  <c:v>16230.790468965517</c:v>
                </c:pt>
                <c:pt idx="3">
                  <c:v>19627.185703448275</c:v>
                </c:pt>
                <c:pt idx="4">
                  <c:v>23023.580937931034</c:v>
                </c:pt>
                <c:pt idx="5">
                  <c:v>26419.97617241379</c:v>
                </c:pt>
                <c:pt idx="6">
                  <c:v>29816.371406896549</c:v>
                </c:pt>
                <c:pt idx="7">
                  <c:v>33212.766641379305</c:v>
                </c:pt>
                <c:pt idx="8">
                  <c:v>36609.161875862068</c:v>
                </c:pt>
                <c:pt idx="9">
                  <c:v>40005.557110344824</c:v>
                </c:pt>
                <c:pt idx="10">
                  <c:v>43401.95234482758</c:v>
                </c:pt>
                <c:pt idx="11">
                  <c:v>46798.347579310343</c:v>
                </c:pt>
                <c:pt idx="12">
                  <c:v>50194.742813793098</c:v>
                </c:pt>
                <c:pt idx="13">
                  <c:v>53591.138048275861</c:v>
                </c:pt>
                <c:pt idx="14">
                  <c:v>56987.533282758617</c:v>
                </c:pt>
                <c:pt idx="15">
                  <c:v>60383.928517241373</c:v>
                </c:pt>
                <c:pt idx="16">
                  <c:v>63780.323751724136</c:v>
                </c:pt>
                <c:pt idx="17">
                  <c:v>67176.718986206892</c:v>
                </c:pt>
                <c:pt idx="18">
                  <c:v>70573.114220689647</c:v>
                </c:pt>
                <c:pt idx="19">
                  <c:v>73969.509455172403</c:v>
                </c:pt>
                <c:pt idx="20">
                  <c:v>77365.904689655159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A50-4FC6-B41C-D2F94C998026}"/>
            </c:ext>
          </c:extLst>
        </c:ser>
        <c:ser>
          <c:idx val="10"/>
          <c:order val="10"/>
          <c:tx>
            <c:strRef>
              <c:f>Hoja1!$A$170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Hoja1!$B$170:$V$170</c:f>
              <c:numCache>
                <c:formatCode>#,##0.00\ "€"</c:formatCode>
                <c:ptCount val="21"/>
                <c:pt idx="0">
                  <c:v>15578.75</c:v>
                </c:pt>
                <c:pt idx="1">
                  <c:v>19386.32794155609</c:v>
                </c:pt>
                <c:pt idx="2">
                  <c:v>23193.905883112184</c:v>
                </c:pt>
                <c:pt idx="3">
                  <c:v>27001.483824668278</c:v>
                </c:pt>
                <c:pt idx="4">
                  <c:v>30809.061766224368</c:v>
                </c:pt>
                <c:pt idx="5">
                  <c:v>34616.639707780458</c:v>
                </c:pt>
                <c:pt idx="6">
                  <c:v>38424.217649336555</c:v>
                </c:pt>
                <c:pt idx="7">
                  <c:v>42231.795590892638</c:v>
                </c:pt>
                <c:pt idx="8">
                  <c:v>46039.373532448735</c:v>
                </c:pt>
                <c:pt idx="9">
                  <c:v>49846.951474004825</c:v>
                </c:pt>
                <c:pt idx="10">
                  <c:v>53654.529415560915</c:v>
                </c:pt>
                <c:pt idx="11">
                  <c:v>57462.107357117005</c:v>
                </c:pt>
                <c:pt idx="12">
                  <c:v>61269.685298673103</c:v>
                </c:pt>
                <c:pt idx="13">
                  <c:v>65077.263240229193</c:v>
                </c:pt>
                <c:pt idx="14">
                  <c:v>68884.841181785276</c:v>
                </c:pt>
                <c:pt idx="15">
                  <c:v>72692.419123341373</c:v>
                </c:pt>
                <c:pt idx="16">
                  <c:v>76499.99706489747</c:v>
                </c:pt>
                <c:pt idx="17">
                  <c:v>80307.575006453553</c:v>
                </c:pt>
                <c:pt idx="18">
                  <c:v>84115.152948009651</c:v>
                </c:pt>
                <c:pt idx="19">
                  <c:v>87922.730889565733</c:v>
                </c:pt>
                <c:pt idx="20">
                  <c:v>91730.308831121831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A50-4FC6-B41C-D2F94C998026}"/>
            </c:ext>
          </c:extLst>
        </c:ser>
        <c:ser>
          <c:idx val="11"/>
          <c:order val="11"/>
          <c:tx>
            <c:strRef>
              <c:f>Hoja1!$A$171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Hoja1!$B$171:$V$171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11509.169427216495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36770.457708865979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45190.887136082471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56418.126372371131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A50-4FC6-B41C-D2F94C998026}"/>
            </c:ext>
          </c:extLst>
        </c:ser>
        <c:ser>
          <c:idx val="12"/>
          <c:order val="12"/>
          <c:tx>
            <c:strRef>
              <c:f>Hoja1!$A$172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Hoja1!$B$172:$V$172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23292.479681290319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43785.209362580637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A50-4FC6-B41C-D2F94C998026}"/>
            </c:ext>
          </c:extLst>
        </c:ser>
        <c:ser>
          <c:idx val="13"/>
          <c:order val="13"/>
          <c:tx>
            <c:strRef>
              <c:f>Hoja1!$A$173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Hoja1!$B$173:$V$173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34544.312415950917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56815.114173006128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A50-4FC6-B41C-D2F94C998026}"/>
            </c:ext>
          </c:extLst>
        </c:ser>
        <c:ser>
          <c:idx val="14"/>
          <c:order val="14"/>
          <c:tx>
            <c:strRef>
              <c:f>Hoja1!$A$174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Hoja1!$B$174:$V$174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5828.148845531914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14517.315382127657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26102.870764255313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40584.814991914885</c:v>
                </c:pt>
                <c:pt idx="14">
                  <c:v>43481.20383744681</c:v>
                </c:pt>
                <c:pt idx="15">
                  <c:v>46377.59268297872</c:v>
                </c:pt>
                <c:pt idx="16">
                  <c:v>49273.981528510631</c:v>
                </c:pt>
                <c:pt idx="17">
                  <c:v>52170.370374042548</c:v>
                </c:pt>
                <c:pt idx="18">
                  <c:v>55066.759219574458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A50-4FC6-B41C-D2F94C998026}"/>
            </c:ext>
          </c:extLst>
        </c:ser>
        <c:ser>
          <c:idx val="15"/>
          <c:order val="15"/>
          <c:tx>
            <c:strRef>
              <c:f>Hoja1!$A$175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Hoja1!$B$175:$V$175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8774.781415071282</c:v>
                </c:pt>
                <c:pt idx="3">
                  <c:v>11547.292122606925</c:v>
                </c:pt>
                <c:pt idx="4">
                  <c:v>14319.802830142564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22637.334952749487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42044.909905498978</c:v>
                </c:pt>
                <c:pt idx="15">
                  <c:v>44817.420613034621</c:v>
                </c:pt>
                <c:pt idx="16">
                  <c:v>47589.931320570257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55907.463443177185</c:v>
                </c:pt>
                <c:pt idx="20">
                  <c:v>58679.974150712827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A50-4FC6-B41C-D2F94C998026}"/>
            </c:ext>
          </c:extLst>
        </c:ser>
        <c:ser>
          <c:idx val="16"/>
          <c:order val="16"/>
          <c:tx>
            <c:strRef>
              <c:f>Hoja1!$A$176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Hoja1!$B$176:$V$176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23289.932248571426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42737.114497142851</c:v>
                </c:pt>
                <c:pt idx="15">
                  <c:v>45515.283389795914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56627.958960408156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A50-4FC6-B41C-D2F94C998026}"/>
            </c:ext>
          </c:extLst>
        </c:ser>
        <c:ser>
          <c:idx val="17"/>
          <c:order val="17"/>
          <c:tx>
            <c:strRef>
              <c:f>Hoja1!$A$177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Hoja1!$B$177:$V$177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24542.427649146757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33834.596641638222</c:v>
                </c:pt>
                <c:pt idx="11">
                  <c:v>36931.986305802042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46224.15529829351</c:v>
                </c:pt>
                <c:pt idx="15">
                  <c:v>49321.54496245733</c:v>
                </c:pt>
                <c:pt idx="16">
                  <c:v>52418.934626621151</c:v>
                </c:pt>
                <c:pt idx="17">
                  <c:v>55516.324290784964</c:v>
                </c:pt>
                <c:pt idx="18">
                  <c:v>58613.713954948791</c:v>
                </c:pt>
                <c:pt idx="19">
                  <c:v>61711.103619112619</c:v>
                </c:pt>
                <c:pt idx="20">
                  <c:v>64808.493283276439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A50-4FC6-B41C-D2F94C998026}"/>
            </c:ext>
          </c:extLst>
        </c:ser>
        <c:ser>
          <c:idx val="18"/>
          <c:order val="18"/>
          <c:tx>
            <c:strRef>
              <c:f>Hoja1!$A$178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Hoja1!$B$178:$V$178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18391.540662883086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30752.973193189555</c:v>
                </c:pt>
                <c:pt idx="10">
                  <c:v>33843.331325766172</c:v>
                </c:pt>
                <c:pt idx="11">
                  <c:v>36933.689458342793</c:v>
                </c:pt>
                <c:pt idx="12">
                  <c:v>40024.047590919407</c:v>
                </c:pt>
                <c:pt idx="13">
                  <c:v>43114.405723496027</c:v>
                </c:pt>
                <c:pt idx="14">
                  <c:v>46204.763856072641</c:v>
                </c:pt>
                <c:pt idx="15">
                  <c:v>49295.121988649262</c:v>
                </c:pt>
                <c:pt idx="16">
                  <c:v>52385.480121225875</c:v>
                </c:pt>
                <c:pt idx="17">
                  <c:v>55475.838253802496</c:v>
                </c:pt>
                <c:pt idx="18">
                  <c:v>58566.19638637911</c:v>
                </c:pt>
                <c:pt idx="19">
                  <c:v>61656.554518955723</c:v>
                </c:pt>
                <c:pt idx="20">
                  <c:v>64746.912651532344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A50-4FC6-B41C-D2F94C998026}"/>
            </c:ext>
          </c:extLst>
        </c:ser>
        <c:ser>
          <c:idx val="19"/>
          <c:order val="19"/>
          <c:tx>
            <c:strRef>
              <c:f>Hoja1!$A$179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Hoja1!$B$179:$V$179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14778.845382127656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23468.011918723405</c:v>
                </c:pt>
                <c:pt idx="8">
                  <c:v>26364.400764255315</c:v>
                </c:pt>
                <c:pt idx="9">
                  <c:v>29260.789609787229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40846.344991914884</c:v>
                </c:pt>
                <c:pt idx="14">
                  <c:v>43742.733837446809</c:v>
                </c:pt>
                <c:pt idx="15">
                  <c:v>46639.122682978719</c:v>
                </c:pt>
                <c:pt idx="16">
                  <c:v>49535.511528510629</c:v>
                </c:pt>
                <c:pt idx="17">
                  <c:v>52431.900374042547</c:v>
                </c:pt>
                <c:pt idx="18">
                  <c:v>55328.289219574457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A50-4FC6-B41C-D2F94C998026}"/>
            </c:ext>
          </c:extLst>
        </c:ser>
        <c:ser>
          <c:idx val="20"/>
          <c:order val="20"/>
          <c:tx>
            <c:strRef>
              <c:f>Hoja1!$A$180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Hoja1!$B$160:$V$160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Hoja1!$B$180:$V$180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6169.8788455319136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14859.045382127657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23548.211918723406</c:v>
                </c:pt>
                <c:pt idx="8">
                  <c:v>26444.600764255316</c:v>
                </c:pt>
                <c:pt idx="9">
                  <c:v>29340.989609787226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40926.544991914881</c:v>
                </c:pt>
                <c:pt idx="14">
                  <c:v>43822.933837446806</c:v>
                </c:pt>
                <c:pt idx="15">
                  <c:v>46719.322682978716</c:v>
                </c:pt>
                <c:pt idx="16">
                  <c:v>49615.711528510627</c:v>
                </c:pt>
                <c:pt idx="17">
                  <c:v>52512.100374042544</c:v>
                </c:pt>
                <c:pt idx="18">
                  <c:v>55408.489219574454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A50-4FC6-B41C-D2F94C998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2660959"/>
        <c:axId val="272659999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Hoja1!$A$160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Hoja1!$B$160:$V$160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Hoja1!$B$160:$V$160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A50-4FC6-B41C-D2F94C998026}"/>
                  </c:ext>
                </c:extLst>
              </c15:ser>
            </c15:filteredLineSeries>
          </c:ext>
        </c:extLst>
      </c:lineChart>
      <c:catAx>
        <c:axId val="272660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659999"/>
        <c:crosses val="autoZero"/>
        <c:auto val="1"/>
        <c:lblAlgn val="ctr"/>
        <c:lblOffset val="100"/>
        <c:noMultiLvlLbl val="0"/>
      </c:catAx>
      <c:valAx>
        <c:axId val="272659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660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1455888223243609E-2"/>
          <c:y val="0.76583285995591377"/>
          <c:w val="0.98364797318801334"/>
          <c:h val="0.221577564063284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Amortización Precio Energía Naturgy Punta y CE3X (0,2022; 0,0717)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034509591323466E-2"/>
          <c:y val="8.1406443587287311E-2"/>
          <c:w val="0.92508529176195053"/>
          <c:h val="0.66831838108943675"/>
        </c:manualLayout>
      </c:layout>
      <c:lineChart>
        <c:grouping val="standard"/>
        <c:varyColors val="0"/>
        <c:ser>
          <c:idx val="1"/>
          <c:order val="1"/>
          <c:tx>
            <c:strRef>
              <c:f>Hoja1!$A$188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Hoja1!$B$188:$V$188</c:f>
              <c:numCache>
                <c:formatCode>#,##0.00\ "€"</c:formatCode>
                <c:ptCount val="21"/>
                <c:pt idx="0">
                  <c:v>12000</c:v>
                </c:pt>
                <c:pt idx="1">
                  <c:v>15335.763015887273</c:v>
                </c:pt>
                <c:pt idx="2">
                  <c:v>18671.526031774545</c:v>
                </c:pt>
                <c:pt idx="3">
                  <c:v>22007.289047661816</c:v>
                </c:pt>
                <c:pt idx="4">
                  <c:v>25343.05206354909</c:v>
                </c:pt>
                <c:pt idx="5">
                  <c:v>28678.815079436361</c:v>
                </c:pt>
                <c:pt idx="6">
                  <c:v>32014.578095323632</c:v>
                </c:pt>
                <c:pt idx="7">
                  <c:v>35350.341111210902</c:v>
                </c:pt>
                <c:pt idx="8">
                  <c:v>38686.10412709818</c:v>
                </c:pt>
                <c:pt idx="9">
                  <c:v>42021.867142985451</c:v>
                </c:pt>
                <c:pt idx="10">
                  <c:v>45357.630158872722</c:v>
                </c:pt>
                <c:pt idx="11">
                  <c:v>48693.39317476</c:v>
                </c:pt>
                <c:pt idx="12">
                  <c:v>52029.156190647263</c:v>
                </c:pt>
                <c:pt idx="13">
                  <c:v>55364.919206534534</c:v>
                </c:pt>
                <c:pt idx="14">
                  <c:v>58700.682222421812</c:v>
                </c:pt>
                <c:pt idx="15">
                  <c:v>62036.445238309083</c:v>
                </c:pt>
                <c:pt idx="16">
                  <c:v>65372.208254196361</c:v>
                </c:pt>
                <c:pt idx="17">
                  <c:v>68707.971270083624</c:v>
                </c:pt>
                <c:pt idx="18">
                  <c:v>72043.734285970902</c:v>
                </c:pt>
                <c:pt idx="19">
                  <c:v>75379.49730185818</c:v>
                </c:pt>
                <c:pt idx="20">
                  <c:v>78715.260317745444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8C-46CD-84E9-4B6463047C7B}"/>
            </c:ext>
          </c:extLst>
        </c:ser>
        <c:ser>
          <c:idx val="2"/>
          <c:order val="2"/>
          <c:tx>
            <c:strRef>
              <c:f>Hoja1!$A$189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Hoja1!$B$189:$V$189</c:f>
              <c:numCache>
                <c:formatCode>#,##0.00\ "€"</c:formatCode>
                <c:ptCount val="21"/>
                <c:pt idx="0">
                  <c:v>12000</c:v>
                </c:pt>
                <c:pt idx="1">
                  <c:v>15203.188971913092</c:v>
                </c:pt>
                <c:pt idx="2">
                  <c:v>18406.377943826184</c:v>
                </c:pt>
                <c:pt idx="3">
                  <c:v>21609.566915739277</c:v>
                </c:pt>
                <c:pt idx="4">
                  <c:v>24812.755887652369</c:v>
                </c:pt>
                <c:pt idx="5">
                  <c:v>28015.944859565461</c:v>
                </c:pt>
                <c:pt idx="6">
                  <c:v>31219.133831478557</c:v>
                </c:pt>
                <c:pt idx="7">
                  <c:v>34422.322803391653</c:v>
                </c:pt>
                <c:pt idx="8">
                  <c:v>37625.511775304738</c:v>
                </c:pt>
                <c:pt idx="9">
                  <c:v>40828.70074721783</c:v>
                </c:pt>
                <c:pt idx="10">
                  <c:v>44031.889719130922</c:v>
                </c:pt>
                <c:pt idx="11">
                  <c:v>47235.078691044015</c:v>
                </c:pt>
                <c:pt idx="12">
                  <c:v>50438.267662957114</c:v>
                </c:pt>
                <c:pt idx="13">
                  <c:v>53641.456634870206</c:v>
                </c:pt>
                <c:pt idx="14">
                  <c:v>56844.645606783299</c:v>
                </c:pt>
                <c:pt idx="15">
                  <c:v>60047.834578696391</c:v>
                </c:pt>
                <c:pt idx="16">
                  <c:v>63251.023550609483</c:v>
                </c:pt>
                <c:pt idx="17">
                  <c:v>66454.212522522575</c:v>
                </c:pt>
                <c:pt idx="18">
                  <c:v>69657.40149443566</c:v>
                </c:pt>
                <c:pt idx="19">
                  <c:v>72860.59046634876</c:v>
                </c:pt>
                <c:pt idx="20">
                  <c:v>76063.779438261845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8C-46CD-84E9-4B6463047C7B}"/>
            </c:ext>
          </c:extLst>
        </c:ser>
        <c:ser>
          <c:idx val="3"/>
          <c:order val="3"/>
          <c:tx>
            <c:strRef>
              <c:f>Hoja1!$A$190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Hoja1!$B$190:$V$190</c:f>
              <c:numCache>
                <c:formatCode>#,##0.00\ "€"</c:formatCode>
                <c:ptCount val="21"/>
                <c:pt idx="0">
                  <c:v>12624.66</c:v>
                </c:pt>
                <c:pt idx="1">
                  <c:v>16092.392456678986</c:v>
                </c:pt>
                <c:pt idx="2">
                  <c:v>19560.124913357973</c:v>
                </c:pt>
                <c:pt idx="3">
                  <c:v>23027.85737003696</c:v>
                </c:pt>
                <c:pt idx="4">
                  <c:v>26495.589826715946</c:v>
                </c:pt>
                <c:pt idx="5">
                  <c:v>29963.322283394933</c:v>
                </c:pt>
                <c:pt idx="6">
                  <c:v>33431.054740073916</c:v>
                </c:pt>
                <c:pt idx="7">
                  <c:v>36898.787196752906</c:v>
                </c:pt>
                <c:pt idx="8">
                  <c:v>40366.519653431897</c:v>
                </c:pt>
                <c:pt idx="9">
                  <c:v>43834.252110110872</c:v>
                </c:pt>
                <c:pt idx="10">
                  <c:v>47301.984566789863</c:v>
                </c:pt>
                <c:pt idx="11">
                  <c:v>50769.717023468853</c:v>
                </c:pt>
                <c:pt idx="12">
                  <c:v>54237.449480147843</c:v>
                </c:pt>
                <c:pt idx="13">
                  <c:v>57705.181936826819</c:v>
                </c:pt>
                <c:pt idx="14">
                  <c:v>61172.914393505809</c:v>
                </c:pt>
                <c:pt idx="15">
                  <c:v>64640.646850184799</c:v>
                </c:pt>
                <c:pt idx="16">
                  <c:v>68108.37930686379</c:v>
                </c:pt>
                <c:pt idx="17">
                  <c:v>71576.111763542765</c:v>
                </c:pt>
                <c:pt idx="18">
                  <c:v>75043.844220221756</c:v>
                </c:pt>
                <c:pt idx="19">
                  <c:v>78511.576676900731</c:v>
                </c:pt>
                <c:pt idx="20">
                  <c:v>81979.309133579736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8C-46CD-84E9-4B6463047C7B}"/>
            </c:ext>
          </c:extLst>
        </c:ser>
        <c:ser>
          <c:idx val="4"/>
          <c:order val="4"/>
          <c:tx>
            <c:strRef>
              <c:f>Hoja1!$A$191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Hoja1!$B$191:$V$191</c:f>
              <c:numCache>
                <c:formatCode>#,##0.00\ "€"</c:formatCode>
                <c:ptCount val="21"/>
                <c:pt idx="0">
                  <c:v>12656.6</c:v>
                </c:pt>
                <c:pt idx="1">
                  <c:v>16082.073879437148</c:v>
                </c:pt>
                <c:pt idx="2">
                  <c:v>19507.547758874294</c:v>
                </c:pt>
                <c:pt idx="3">
                  <c:v>22933.021638311446</c:v>
                </c:pt>
                <c:pt idx="4">
                  <c:v>26358.49551774859</c:v>
                </c:pt>
                <c:pt idx="5">
                  <c:v>29783.969397185741</c:v>
                </c:pt>
                <c:pt idx="6">
                  <c:v>33209.443276622886</c:v>
                </c:pt>
                <c:pt idx="7">
                  <c:v>36634.917156060037</c:v>
                </c:pt>
                <c:pt idx="8">
                  <c:v>40060.391035497181</c:v>
                </c:pt>
                <c:pt idx="9">
                  <c:v>43485.864914934333</c:v>
                </c:pt>
                <c:pt idx="10">
                  <c:v>46911.338794371477</c:v>
                </c:pt>
                <c:pt idx="11">
                  <c:v>50336.812673808628</c:v>
                </c:pt>
                <c:pt idx="12">
                  <c:v>53762.286553245773</c:v>
                </c:pt>
                <c:pt idx="13">
                  <c:v>57187.760432682924</c:v>
                </c:pt>
                <c:pt idx="14">
                  <c:v>60613.234312120068</c:v>
                </c:pt>
                <c:pt idx="15">
                  <c:v>64038.70819155722</c:v>
                </c:pt>
                <c:pt idx="16">
                  <c:v>67464.182070994371</c:v>
                </c:pt>
                <c:pt idx="17">
                  <c:v>70889.655950431523</c:v>
                </c:pt>
                <c:pt idx="18">
                  <c:v>74315.12982986866</c:v>
                </c:pt>
                <c:pt idx="19">
                  <c:v>77740.603709305811</c:v>
                </c:pt>
                <c:pt idx="20">
                  <c:v>81166.077588742963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8C-46CD-84E9-4B6463047C7B}"/>
            </c:ext>
          </c:extLst>
        </c:ser>
        <c:ser>
          <c:idx val="5"/>
          <c:order val="5"/>
          <c:tx>
            <c:strRef>
              <c:f>Hoja1!$A$192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Hoja1!$B$192:$V$192</c:f>
              <c:numCache>
                <c:formatCode>#,##0.00\ "€"</c:formatCode>
                <c:ptCount val="21"/>
                <c:pt idx="0">
                  <c:v>16998.88</c:v>
                </c:pt>
                <c:pt idx="1">
                  <c:v>20424.353879437149</c:v>
                </c:pt>
                <c:pt idx="2">
                  <c:v>23849.827758874297</c:v>
                </c:pt>
                <c:pt idx="3">
                  <c:v>27275.301638311445</c:v>
                </c:pt>
                <c:pt idx="4">
                  <c:v>30700.775517748592</c:v>
                </c:pt>
                <c:pt idx="5">
                  <c:v>34126.24939718574</c:v>
                </c:pt>
                <c:pt idx="6">
                  <c:v>37551.723276622884</c:v>
                </c:pt>
                <c:pt idx="7">
                  <c:v>40977.197156060036</c:v>
                </c:pt>
                <c:pt idx="8">
                  <c:v>44402.671035497187</c:v>
                </c:pt>
                <c:pt idx="9">
                  <c:v>47828.144914934332</c:v>
                </c:pt>
                <c:pt idx="10">
                  <c:v>51253.618794371476</c:v>
                </c:pt>
                <c:pt idx="11">
                  <c:v>54679.092673808627</c:v>
                </c:pt>
                <c:pt idx="12">
                  <c:v>58104.566553245779</c:v>
                </c:pt>
                <c:pt idx="13">
                  <c:v>61530.04043268293</c:v>
                </c:pt>
                <c:pt idx="14">
                  <c:v>64955.514312120067</c:v>
                </c:pt>
                <c:pt idx="15">
                  <c:v>68380.988191557219</c:v>
                </c:pt>
                <c:pt idx="16">
                  <c:v>71806.46207099437</c:v>
                </c:pt>
                <c:pt idx="17">
                  <c:v>75231.935950431522</c:v>
                </c:pt>
                <c:pt idx="18">
                  <c:v>78657.409829868659</c:v>
                </c:pt>
                <c:pt idx="19">
                  <c:v>82082.88370930581</c:v>
                </c:pt>
                <c:pt idx="20">
                  <c:v>85508.357588742962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8C-46CD-84E9-4B6463047C7B}"/>
            </c:ext>
          </c:extLst>
        </c:ser>
        <c:ser>
          <c:idx val="6"/>
          <c:order val="6"/>
          <c:tx>
            <c:strRef>
              <c:f>Hoja1!$A$193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Hoja1!$B$193:$V$193</c:f>
              <c:numCache>
                <c:formatCode>#,##0.00\ "€"</c:formatCode>
                <c:ptCount val="21"/>
                <c:pt idx="0">
                  <c:v>16558.25</c:v>
                </c:pt>
                <c:pt idx="1">
                  <c:v>19588.681215121211</c:v>
                </c:pt>
                <c:pt idx="2">
                  <c:v>22619.112430242425</c:v>
                </c:pt>
                <c:pt idx="3">
                  <c:v>25649.543645363636</c:v>
                </c:pt>
                <c:pt idx="4">
                  <c:v>28679.97486048485</c:v>
                </c:pt>
                <c:pt idx="5">
                  <c:v>31710.406075606064</c:v>
                </c:pt>
                <c:pt idx="6">
                  <c:v>34740.837290727271</c:v>
                </c:pt>
                <c:pt idx="7">
                  <c:v>37771.268505848486</c:v>
                </c:pt>
                <c:pt idx="8">
                  <c:v>40801.6997209697</c:v>
                </c:pt>
                <c:pt idx="9">
                  <c:v>43832.130936090907</c:v>
                </c:pt>
                <c:pt idx="10">
                  <c:v>46862.562151212129</c:v>
                </c:pt>
                <c:pt idx="11">
                  <c:v>49892.993366333336</c:v>
                </c:pt>
                <c:pt idx="12">
                  <c:v>52923.42458145455</c:v>
                </c:pt>
                <c:pt idx="13">
                  <c:v>55953.855796575757</c:v>
                </c:pt>
                <c:pt idx="14">
                  <c:v>58984.287011696972</c:v>
                </c:pt>
                <c:pt idx="15">
                  <c:v>62014.718226818179</c:v>
                </c:pt>
                <c:pt idx="16">
                  <c:v>65045.149441939393</c:v>
                </c:pt>
                <c:pt idx="17">
                  <c:v>68075.580657060607</c:v>
                </c:pt>
                <c:pt idx="18">
                  <c:v>71106.011872181814</c:v>
                </c:pt>
                <c:pt idx="19">
                  <c:v>74136.443087303036</c:v>
                </c:pt>
                <c:pt idx="20">
                  <c:v>77166.874302424258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B8C-46CD-84E9-4B6463047C7B}"/>
            </c:ext>
          </c:extLst>
        </c:ser>
        <c:ser>
          <c:idx val="7"/>
          <c:order val="7"/>
          <c:tx>
            <c:strRef>
              <c:f>Hoja1!$A$194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Hoja1!$B$194:$V$194</c:f>
              <c:numCache>
                <c:formatCode>#,##0.00\ "€"</c:formatCode>
                <c:ptCount val="21"/>
                <c:pt idx="0">
                  <c:v>16889.419999999998</c:v>
                </c:pt>
                <c:pt idx="1">
                  <c:v>20314.893879437146</c:v>
                </c:pt>
                <c:pt idx="2">
                  <c:v>23740.367758874294</c:v>
                </c:pt>
                <c:pt idx="3">
                  <c:v>27165.841638311442</c:v>
                </c:pt>
                <c:pt idx="4">
                  <c:v>30591.31551774859</c:v>
                </c:pt>
                <c:pt idx="5">
                  <c:v>34016.789397185741</c:v>
                </c:pt>
                <c:pt idx="6">
                  <c:v>37442.263276622885</c:v>
                </c:pt>
                <c:pt idx="7">
                  <c:v>40867.73715606003</c:v>
                </c:pt>
                <c:pt idx="8">
                  <c:v>44293.211035497181</c:v>
                </c:pt>
                <c:pt idx="9">
                  <c:v>47718.684914934332</c:v>
                </c:pt>
                <c:pt idx="10">
                  <c:v>51144.158794371477</c:v>
                </c:pt>
                <c:pt idx="11">
                  <c:v>54569.632673808628</c:v>
                </c:pt>
                <c:pt idx="12">
                  <c:v>57995.106553245772</c:v>
                </c:pt>
                <c:pt idx="13">
                  <c:v>61420.580432682924</c:v>
                </c:pt>
                <c:pt idx="14">
                  <c:v>64846.054312120068</c:v>
                </c:pt>
                <c:pt idx="15">
                  <c:v>68271.528191557212</c:v>
                </c:pt>
                <c:pt idx="16">
                  <c:v>71697.002070994364</c:v>
                </c:pt>
                <c:pt idx="17">
                  <c:v>75122.475950431515</c:v>
                </c:pt>
                <c:pt idx="18">
                  <c:v>78547.949829868652</c:v>
                </c:pt>
                <c:pt idx="19">
                  <c:v>81973.423709305818</c:v>
                </c:pt>
                <c:pt idx="20">
                  <c:v>85398.897588742955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B8C-46CD-84E9-4B6463047C7B}"/>
            </c:ext>
          </c:extLst>
        </c:ser>
        <c:ser>
          <c:idx val="8"/>
          <c:order val="8"/>
          <c:tx>
            <c:strRef>
              <c:f>Hoja1!$A$195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Hoja1!$B$195:$V$195</c:f>
              <c:numCache>
                <c:formatCode>#,##0.00\ "€"</c:formatCode>
                <c:ptCount val="21"/>
                <c:pt idx="0">
                  <c:v>14448.476900000001</c:v>
                </c:pt>
                <c:pt idx="1">
                  <c:v>17789.462063589192</c:v>
                </c:pt>
                <c:pt idx="2">
                  <c:v>21130.447227178385</c:v>
                </c:pt>
                <c:pt idx="3">
                  <c:v>24471.432390767579</c:v>
                </c:pt>
                <c:pt idx="4">
                  <c:v>27812.417554356769</c:v>
                </c:pt>
                <c:pt idx="5">
                  <c:v>31153.402717945959</c:v>
                </c:pt>
                <c:pt idx="6">
                  <c:v>34494.387881535149</c:v>
                </c:pt>
                <c:pt idx="7">
                  <c:v>37835.373045124346</c:v>
                </c:pt>
                <c:pt idx="8">
                  <c:v>41176.358208713529</c:v>
                </c:pt>
                <c:pt idx="9">
                  <c:v>44517.343372302726</c:v>
                </c:pt>
                <c:pt idx="10">
                  <c:v>47858.328535891917</c:v>
                </c:pt>
                <c:pt idx="11">
                  <c:v>51199.313699481107</c:v>
                </c:pt>
                <c:pt idx="12">
                  <c:v>54540.298863070304</c:v>
                </c:pt>
                <c:pt idx="13">
                  <c:v>57881.284026659494</c:v>
                </c:pt>
                <c:pt idx="14">
                  <c:v>61222.269190248684</c:v>
                </c:pt>
                <c:pt idx="15">
                  <c:v>64563.254353837874</c:v>
                </c:pt>
                <c:pt idx="16">
                  <c:v>67904.239517427064</c:v>
                </c:pt>
                <c:pt idx="17">
                  <c:v>71245.224681016261</c:v>
                </c:pt>
                <c:pt idx="18">
                  <c:v>74586.209844605444</c:v>
                </c:pt>
                <c:pt idx="19">
                  <c:v>77927.195008194656</c:v>
                </c:pt>
                <c:pt idx="20">
                  <c:v>81268.180171783839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B8C-46CD-84E9-4B6463047C7B}"/>
            </c:ext>
          </c:extLst>
        </c:ser>
        <c:ser>
          <c:idx val="9"/>
          <c:order val="9"/>
          <c:tx>
            <c:strRef>
              <c:f>Hoja1!$A$196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Hoja1!$B$196:$V$196</c:f>
              <c:numCache>
                <c:formatCode>#,##0.00\ "€"</c:formatCode>
                <c:ptCount val="21"/>
                <c:pt idx="0">
                  <c:v>9438</c:v>
                </c:pt>
                <c:pt idx="1">
                  <c:v>12834.395234482759</c:v>
                </c:pt>
                <c:pt idx="2">
                  <c:v>16230.790468965517</c:v>
                </c:pt>
                <c:pt idx="3">
                  <c:v>19627.185703448275</c:v>
                </c:pt>
                <c:pt idx="4">
                  <c:v>23023.580937931034</c:v>
                </c:pt>
                <c:pt idx="5">
                  <c:v>26419.97617241379</c:v>
                </c:pt>
                <c:pt idx="6">
                  <c:v>29816.371406896549</c:v>
                </c:pt>
                <c:pt idx="7">
                  <c:v>33212.766641379305</c:v>
                </c:pt>
                <c:pt idx="8">
                  <c:v>36609.161875862068</c:v>
                </c:pt>
                <c:pt idx="9">
                  <c:v>40005.557110344824</c:v>
                </c:pt>
                <c:pt idx="10">
                  <c:v>43401.95234482758</c:v>
                </c:pt>
                <c:pt idx="11">
                  <c:v>46798.347579310343</c:v>
                </c:pt>
                <c:pt idx="12">
                  <c:v>50194.742813793098</c:v>
                </c:pt>
                <c:pt idx="13">
                  <c:v>53591.138048275861</c:v>
                </c:pt>
                <c:pt idx="14">
                  <c:v>56987.533282758617</c:v>
                </c:pt>
                <c:pt idx="15">
                  <c:v>60383.928517241373</c:v>
                </c:pt>
                <c:pt idx="16">
                  <c:v>63780.323751724136</c:v>
                </c:pt>
                <c:pt idx="17">
                  <c:v>67176.718986206892</c:v>
                </c:pt>
                <c:pt idx="18">
                  <c:v>70573.114220689647</c:v>
                </c:pt>
                <c:pt idx="19">
                  <c:v>73969.509455172403</c:v>
                </c:pt>
                <c:pt idx="20">
                  <c:v>77365.904689655159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B8C-46CD-84E9-4B6463047C7B}"/>
            </c:ext>
          </c:extLst>
        </c:ser>
        <c:ser>
          <c:idx val="10"/>
          <c:order val="10"/>
          <c:tx>
            <c:strRef>
              <c:f>Hoja1!$A$197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Hoja1!$B$197:$V$197</c:f>
              <c:numCache>
                <c:formatCode>#,##0.00\ "€"</c:formatCode>
                <c:ptCount val="21"/>
                <c:pt idx="0">
                  <c:v>15578.75</c:v>
                </c:pt>
                <c:pt idx="1">
                  <c:v>19386.32794155609</c:v>
                </c:pt>
                <c:pt idx="2">
                  <c:v>23193.905883112184</c:v>
                </c:pt>
                <c:pt idx="3">
                  <c:v>27001.483824668278</c:v>
                </c:pt>
                <c:pt idx="4">
                  <c:v>30809.061766224368</c:v>
                </c:pt>
                <c:pt idx="5">
                  <c:v>34616.639707780458</c:v>
                </c:pt>
                <c:pt idx="6">
                  <c:v>38424.217649336555</c:v>
                </c:pt>
                <c:pt idx="7">
                  <c:v>42231.795590892638</c:v>
                </c:pt>
                <c:pt idx="8">
                  <c:v>46039.373532448735</c:v>
                </c:pt>
                <c:pt idx="9">
                  <c:v>49846.951474004825</c:v>
                </c:pt>
                <c:pt idx="10">
                  <c:v>53654.529415560915</c:v>
                </c:pt>
                <c:pt idx="11">
                  <c:v>57462.107357117005</c:v>
                </c:pt>
                <c:pt idx="12">
                  <c:v>61269.685298673103</c:v>
                </c:pt>
                <c:pt idx="13">
                  <c:v>65077.263240229193</c:v>
                </c:pt>
                <c:pt idx="14">
                  <c:v>68884.841181785276</c:v>
                </c:pt>
                <c:pt idx="15">
                  <c:v>72692.419123341373</c:v>
                </c:pt>
                <c:pt idx="16">
                  <c:v>76499.99706489747</c:v>
                </c:pt>
                <c:pt idx="17">
                  <c:v>80307.575006453553</c:v>
                </c:pt>
                <c:pt idx="18">
                  <c:v>84115.152948009651</c:v>
                </c:pt>
                <c:pt idx="19">
                  <c:v>87922.730889565733</c:v>
                </c:pt>
                <c:pt idx="20">
                  <c:v>91730.308831121831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B8C-46CD-84E9-4B6463047C7B}"/>
            </c:ext>
          </c:extLst>
        </c:ser>
        <c:ser>
          <c:idx val="11"/>
          <c:order val="11"/>
          <c:tx>
            <c:strRef>
              <c:f>Hoja1!$A$198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Hoja1!$B$198:$V$198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B8C-46CD-84E9-4B6463047C7B}"/>
            </c:ext>
          </c:extLst>
        </c:ser>
        <c:ser>
          <c:idx val="12"/>
          <c:order val="12"/>
          <c:tx>
            <c:strRef>
              <c:f>Hoja1!$A$199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Hoja1!$B$199:$V$199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B8C-46CD-84E9-4B6463047C7B}"/>
            </c:ext>
          </c:extLst>
        </c:ser>
        <c:ser>
          <c:idx val="13"/>
          <c:order val="13"/>
          <c:tx>
            <c:strRef>
              <c:f>Hoja1!$A$200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Hoja1!$B$200:$V$200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B8C-46CD-84E9-4B6463047C7B}"/>
            </c:ext>
          </c:extLst>
        </c:ser>
        <c:ser>
          <c:idx val="14"/>
          <c:order val="14"/>
          <c:tx>
            <c:strRef>
              <c:f>Hoja1!$A$201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Hoja1!$B$201:$V$201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B8C-46CD-84E9-4B6463047C7B}"/>
            </c:ext>
          </c:extLst>
        </c:ser>
        <c:ser>
          <c:idx val="15"/>
          <c:order val="15"/>
          <c:tx>
            <c:strRef>
              <c:f>Hoja1!$A$202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Hoja1!$B$202:$V$202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8C-46CD-84E9-4B6463047C7B}"/>
            </c:ext>
          </c:extLst>
        </c:ser>
        <c:ser>
          <c:idx val="16"/>
          <c:order val="16"/>
          <c:tx>
            <c:strRef>
              <c:f>Hoja1!$A$203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Hoja1!$B$203:$V$203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B8C-46CD-84E9-4B6463047C7B}"/>
            </c:ext>
          </c:extLst>
        </c:ser>
        <c:ser>
          <c:idx val="17"/>
          <c:order val="17"/>
          <c:tx>
            <c:strRef>
              <c:f>Hoja1!$A$204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Hoja1!$B$204:$V$204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B8C-46CD-84E9-4B6463047C7B}"/>
            </c:ext>
          </c:extLst>
        </c:ser>
        <c:ser>
          <c:idx val="18"/>
          <c:order val="18"/>
          <c:tx>
            <c:strRef>
              <c:f>Hoja1!$A$205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Hoja1!$B$205:$V$205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B8C-46CD-84E9-4B6463047C7B}"/>
            </c:ext>
          </c:extLst>
        </c:ser>
        <c:ser>
          <c:idx val="19"/>
          <c:order val="19"/>
          <c:tx>
            <c:strRef>
              <c:f>Hoja1!$A$206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Hoja1!$B$206:$V$206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B8C-46CD-84E9-4B6463047C7B}"/>
            </c:ext>
          </c:extLst>
        </c:ser>
        <c:ser>
          <c:idx val="20"/>
          <c:order val="20"/>
          <c:tx>
            <c:strRef>
              <c:f>Hoja1!$A$207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Hoja1!$B$187:$V$187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Hoja1!$B$207:$V$207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B8C-46CD-84E9-4B6463047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46479"/>
        <c:axId val="5847919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Hoja1!$A$187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Hoja1!$B$187:$V$187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Hoja1!$B$187:$V$187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B8C-46CD-84E9-4B6463047C7B}"/>
                  </c:ext>
                </c:extLst>
              </c15:ser>
            </c15:filteredLineSeries>
          </c:ext>
        </c:extLst>
      </c:lineChart>
      <c:catAx>
        <c:axId val="5846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7919"/>
        <c:crosses val="autoZero"/>
        <c:auto val="1"/>
        <c:lblAlgn val="ctr"/>
        <c:lblOffset val="100"/>
        <c:noMultiLvlLbl val="0"/>
      </c:catAx>
      <c:valAx>
        <c:axId val="584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6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4279553574360777"/>
          <c:w val="1"/>
          <c:h val="0.144035530143409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Amortización Precios Medios (0,182638; 0,055892) + Placas solares con subvenciones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49326765496846"/>
          <c:y val="8.7277250250505464E-2"/>
          <c:w val="0.8707206920636219"/>
          <c:h val="0.71590839794249983"/>
        </c:manualLayout>
      </c:layout>
      <c:lineChart>
        <c:grouping val="standard"/>
        <c:varyColors val="0"/>
        <c:ser>
          <c:idx val="1"/>
          <c:order val="1"/>
          <c:tx>
            <c:strRef>
              <c:f>Hoja1!$A$443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Hoja1!$B$443:$V$443</c:f>
              <c:numCache>
                <c:formatCode>#,##0.00\ "€"</c:formatCode>
                <c:ptCount val="21"/>
                <c:pt idx="0">
                  <c:v>14100</c:v>
                </c:pt>
                <c:pt idx="1">
                  <c:v>15952.010191140238</c:v>
                </c:pt>
                <c:pt idx="2">
                  <c:v>17804.020382280476</c:v>
                </c:pt>
                <c:pt idx="3">
                  <c:v>19656.030573420714</c:v>
                </c:pt>
                <c:pt idx="4">
                  <c:v>21508.040764560952</c:v>
                </c:pt>
                <c:pt idx="5">
                  <c:v>23360.05095570119</c:v>
                </c:pt>
                <c:pt idx="6">
                  <c:v>25212.061146841428</c:v>
                </c:pt>
                <c:pt idx="7">
                  <c:v>27064.071337981666</c:v>
                </c:pt>
                <c:pt idx="8">
                  <c:v>28916.081529121904</c:v>
                </c:pt>
                <c:pt idx="9">
                  <c:v>30768.091720262142</c:v>
                </c:pt>
                <c:pt idx="10">
                  <c:v>32620.10191140238</c:v>
                </c:pt>
                <c:pt idx="11">
                  <c:v>34472.112102542618</c:v>
                </c:pt>
                <c:pt idx="12">
                  <c:v>36324.122293682856</c:v>
                </c:pt>
                <c:pt idx="13">
                  <c:v>38176.132484823094</c:v>
                </c:pt>
                <c:pt idx="14">
                  <c:v>40028.142675963332</c:v>
                </c:pt>
                <c:pt idx="15">
                  <c:v>41880.15286710357</c:v>
                </c:pt>
                <c:pt idx="16">
                  <c:v>43732.163058243808</c:v>
                </c:pt>
                <c:pt idx="17">
                  <c:v>45584.173249384039</c:v>
                </c:pt>
                <c:pt idx="18">
                  <c:v>47436.183440524284</c:v>
                </c:pt>
                <c:pt idx="19">
                  <c:v>49288.193631664522</c:v>
                </c:pt>
                <c:pt idx="20">
                  <c:v>51140.20382280476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07-4898-B522-AB5F726DCBAA}"/>
            </c:ext>
          </c:extLst>
        </c:ser>
        <c:ser>
          <c:idx val="2"/>
          <c:order val="2"/>
          <c:tx>
            <c:strRef>
              <c:f>Hoja1!$A$444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Hoja1!$B$444:$V$444</c:f>
              <c:numCache>
                <c:formatCode>#,##0.00\ "€"</c:formatCode>
                <c:ptCount val="21"/>
                <c:pt idx="0">
                  <c:v>14100</c:v>
                </c:pt>
                <c:pt idx="1">
                  <c:v>15853.412855474064</c:v>
                </c:pt>
                <c:pt idx="2">
                  <c:v>17606.825710948127</c:v>
                </c:pt>
                <c:pt idx="3">
                  <c:v>19360.238566422187</c:v>
                </c:pt>
                <c:pt idx="4">
                  <c:v>21113.651421896255</c:v>
                </c:pt>
                <c:pt idx="5">
                  <c:v>22867.064277370315</c:v>
                </c:pt>
                <c:pt idx="6">
                  <c:v>24620.477132844379</c:v>
                </c:pt>
                <c:pt idx="7">
                  <c:v>26373.889988318442</c:v>
                </c:pt>
                <c:pt idx="8">
                  <c:v>28127.302843792506</c:v>
                </c:pt>
                <c:pt idx="9">
                  <c:v>29880.71569926657</c:v>
                </c:pt>
                <c:pt idx="10">
                  <c:v>31634.128554740633</c:v>
                </c:pt>
                <c:pt idx="11">
                  <c:v>33387.541410214697</c:v>
                </c:pt>
                <c:pt idx="12">
                  <c:v>35140.954265688757</c:v>
                </c:pt>
                <c:pt idx="13">
                  <c:v>36894.367121162824</c:v>
                </c:pt>
                <c:pt idx="14">
                  <c:v>38647.779976636884</c:v>
                </c:pt>
                <c:pt idx="15">
                  <c:v>40401.192832110944</c:v>
                </c:pt>
                <c:pt idx="16">
                  <c:v>42154.605687585012</c:v>
                </c:pt>
                <c:pt idx="17">
                  <c:v>43908.018543059079</c:v>
                </c:pt>
                <c:pt idx="18">
                  <c:v>45661.431398533139</c:v>
                </c:pt>
                <c:pt idx="19">
                  <c:v>47414.844254007199</c:v>
                </c:pt>
                <c:pt idx="20">
                  <c:v>49168.257109481267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07-4898-B522-AB5F726DCBAA}"/>
            </c:ext>
          </c:extLst>
        </c:ser>
        <c:ser>
          <c:idx val="3"/>
          <c:order val="3"/>
          <c:tx>
            <c:strRef>
              <c:f>Hoja1!$A$445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Hoja1!$B$445:$V$445</c:f>
              <c:numCache>
                <c:formatCode>#,##0.00\ "€"</c:formatCode>
                <c:ptCount val="21"/>
                <c:pt idx="0">
                  <c:v>14724.66</c:v>
                </c:pt>
                <c:pt idx="1">
                  <c:v>16684.407325341141</c:v>
                </c:pt>
                <c:pt idx="2">
                  <c:v>18644.154650682278</c:v>
                </c:pt>
                <c:pt idx="3">
                  <c:v>20603.901976023419</c:v>
                </c:pt>
                <c:pt idx="4">
                  <c:v>22563.64930136456</c:v>
                </c:pt>
                <c:pt idx="5">
                  <c:v>24523.396626705697</c:v>
                </c:pt>
                <c:pt idx="6">
                  <c:v>26483.143952046838</c:v>
                </c:pt>
                <c:pt idx="7">
                  <c:v>28442.891277387978</c:v>
                </c:pt>
                <c:pt idx="8">
                  <c:v>30402.638602729116</c:v>
                </c:pt>
                <c:pt idx="9">
                  <c:v>32362.385928070256</c:v>
                </c:pt>
                <c:pt idx="10">
                  <c:v>34322.133253411397</c:v>
                </c:pt>
                <c:pt idx="11">
                  <c:v>36281.880578752534</c:v>
                </c:pt>
                <c:pt idx="12">
                  <c:v>38241.627904093679</c:v>
                </c:pt>
                <c:pt idx="13">
                  <c:v>40201.375229434816</c:v>
                </c:pt>
                <c:pt idx="14">
                  <c:v>42161.122554775953</c:v>
                </c:pt>
                <c:pt idx="15">
                  <c:v>44120.869880117098</c:v>
                </c:pt>
                <c:pt idx="16">
                  <c:v>46080.617205458228</c:v>
                </c:pt>
                <c:pt idx="17">
                  <c:v>48040.364530799372</c:v>
                </c:pt>
                <c:pt idx="18">
                  <c:v>50000.111856140516</c:v>
                </c:pt>
                <c:pt idx="19">
                  <c:v>51959.859181481646</c:v>
                </c:pt>
                <c:pt idx="20">
                  <c:v>53919.606506822791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07-4898-B522-AB5F726DCBAA}"/>
            </c:ext>
          </c:extLst>
        </c:ser>
        <c:ser>
          <c:idx val="4"/>
          <c:order val="4"/>
          <c:tx>
            <c:strRef>
              <c:f>Hoja1!$A$446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Hoja1!$B$446:$V$446</c:f>
              <c:numCache>
                <c:formatCode>#,##0.00\ "€"</c:formatCode>
                <c:ptCount val="21"/>
                <c:pt idx="0">
                  <c:v>14756.6</c:v>
                </c:pt>
                <c:pt idx="1">
                  <c:v>16681.848292988423</c:v>
                </c:pt>
                <c:pt idx="2">
                  <c:v>18607.096585976848</c:v>
                </c:pt>
                <c:pt idx="3">
                  <c:v>20532.344878965272</c:v>
                </c:pt>
                <c:pt idx="4">
                  <c:v>22457.593171953697</c:v>
                </c:pt>
                <c:pt idx="5">
                  <c:v>24382.841464942117</c:v>
                </c:pt>
                <c:pt idx="6">
                  <c:v>26308.089757930546</c:v>
                </c:pt>
                <c:pt idx="7">
                  <c:v>28233.338050918966</c:v>
                </c:pt>
                <c:pt idx="8">
                  <c:v>30158.586343907395</c:v>
                </c:pt>
                <c:pt idx="9">
                  <c:v>32083.834636895815</c:v>
                </c:pt>
                <c:pt idx="10">
                  <c:v>34009.082929884236</c:v>
                </c:pt>
                <c:pt idx="11">
                  <c:v>35934.331222872665</c:v>
                </c:pt>
                <c:pt idx="12">
                  <c:v>37859.579515861085</c:v>
                </c:pt>
                <c:pt idx="13">
                  <c:v>39784.827808849514</c:v>
                </c:pt>
                <c:pt idx="14">
                  <c:v>41710.076101837934</c:v>
                </c:pt>
                <c:pt idx="15">
                  <c:v>43635.324394826363</c:v>
                </c:pt>
                <c:pt idx="16">
                  <c:v>45560.572687814783</c:v>
                </c:pt>
                <c:pt idx="17">
                  <c:v>47485.820980803204</c:v>
                </c:pt>
                <c:pt idx="18">
                  <c:v>49411.069273791632</c:v>
                </c:pt>
                <c:pt idx="19">
                  <c:v>51336.317566780053</c:v>
                </c:pt>
                <c:pt idx="20">
                  <c:v>53261.565859768474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07-4898-B522-AB5F726DCBAA}"/>
            </c:ext>
          </c:extLst>
        </c:ser>
        <c:ser>
          <c:idx val="5"/>
          <c:order val="5"/>
          <c:tx>
            <c:strRef>
              <c:f>Hoja1!$A$447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Hoja1!$B$447:$V$447</c:f>
              <c:numCache>
                <c:formatCode>#,##0.00\ "€"</c:formatCode>
                <c:ptCount val="21"/>
                <c:pt idx="0">
                  <c:v>19098.88</c:v>
                </c:pt>
                <c:pt idx="1">
                  <c:v>21024.128292988426</c:v>
                </c:pt>
                <c:pt idx="2">
                  <c:v>22949.37658597685</c:v>
                </c:pt>
                <c:pt idx="3">
                  <c:v>24874.624878965275</c:v>
                </c:pt>
                <c:pt idx="4">
                  <c:v>26799.873171953695</c:v>
                </c:pt>
                <c:pt idx="5">
                  <c:v>28725.12146494212</c:v>
                </c:pt>
                <c:pt idx="6">
                  <c:v>30650.369757930544</c:v>
                </c:pt>
                <c:pt idx="7">
                  <c:v>32575.618050918969</c:v>
                </c:pt>
                <c:pt idx="8">
                  <c:v>34500.866343907393</c:v>
                </c:pt>
                <c:pt idx="9">
                  <c:v>36426.114636895814</c:v>
                </c:pt>
                <c:pt idx="10">
                  <c:v>38351.362929884242</c:v>
                </c:pt>
                <c:pt idx="11">
                  <c:v>40276.611222872663</c:v>
                </c:pt>
                <c:pt idx="12">
                  <c:v>42201.859515861084</c:v>
                </c:pt>
                <c:pt idx="13">
                  <c:v>44127.107808849512</c:v>
                </c:pt>
                <c:pt idx="14">
                  <c:v>46052.356101837941</c:v>
                </c:pt>
                <c:pt idx="15">
                  <c:v>47977.604394826361</c:v>
                </c:pt>
                <c:pt idx="16">
                  <c:v>49902.852687814782</c:v>
                </c:pt>
                <c:pt idx="17">
                  <c:v>51828.10098080321</c:v>
                </c:pt>
                <c:pt idx="18">
                  <c:v>53753.349273791639</c:v>
                </c:pt>
                <c:pt idx="19">
                  <c:v>55678.597566780052</c:v>
                </c:pt>
                <c:pt idx="20">
                  <c:v>57603.84585976848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307-4898-B522-AB5F726DCBAA}"/>
            </c:ext>
          </c:extLst>
        </c:ser>
        <c:ser>
          <c:idx val="6"/>
          <c:order val="6"/>
          <c:tx>
            <c:strRef>
              <c:f>Hoja1!$A$448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Hoja1!$B$448:$V$448</c:f>
              <c:numCache>
                <c:formatCode>#,##0.00\ "€"</c:formatCode>
                <c:ptCount val="21"/>
                <c:pt idx="0">
                  <c:v>18658.25</c:v>
                </c:pt>
                <c:pt idx="1">
                  <c:v>20283.582529533352</c:v>
                </c:pt>
                <c:pt idx="2">
                  <c:v>21908.915059066705</c:v>
                </c:pt>
                <c:pt idx="3">
                  <c:v>23534.247588600057</c:v>
                </c:pt>
                <c:pt idx="4">
                  <c:v>25159.58011813341</c:v>
                </c:pt>
                <c:pt idx="5">
                  <c:v>26784.912647666762</c:v>
                </c:pt>
                <c:pt idx="6">
                  <c:v>28410.245177200115</c:v>
                </c:pt>
                <c:pt idx="7">
                  <c:v>30035.577706733467</c:v>
                </c:pt>
                <c:pt idx="8">
                  <c:v>31660.91023626682</c:v>
                </c:pt>
                <c:pt idx="9">
                  <c:v>33286.242765800169</c:v>
                </c:pt>
                <c:pt idx="10">
                  <c:v>34911.575295333525</c:v>
                </c:pt>
                <c:pt idx="11">
                  <c:v>36536.907824866881</c:v>
                </c:pt>
                <c:pt idx="12">
                  <c:v>38162.24035440023</c:v>
                </c:pt>
                <c:pt idx="13">
                  <c:v>39787.572883933579</c:v>
                </c:pt>
                <c:pt idx="14">
                  <c:v>41412.905413466935</c:v>
                </c:pt>
                <c:pt idx="15">
                  <c:v>43038.237943000291</c:v>
                </c:pt>
                <c:pt idx="16">
                  <c:v>44663.57047253364</c:v>
                </c:pt>
                <c:pt idx="17">
                  <c:v>46288.903002066989</c:v>
                </c:pt>
                <c:pt idx="18">
                  <c:v>47914.235531600345</c:v>
                </c:pt>
                <c:pt idx="19">
                  <c:v>49539.568061133701</c:v>
                </c:pt>
                <c:pt idx="20">
                  <c:v>51164.90059066705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307-4898-B522-AB5F726DCBAA}"/>
            </c:ext>
          </c:extLst>
        </c:ser>
        <c:ser>
          <c:idx val="7"/>
          <c:order val="7"/>
          <c:tx>
            <c:strRef>
              <c:f>Hoja1!$A$449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Hoja1!$B$449:$V$449</c:f>
              <c:numCache>
                <c:formatCode>#,##0.00\ "€"</c:formatCode>
                <c:ptCount val="21"/>
                <c:pt idx="0">
                  <c:v>18989.419999999998</c:v>
                </c:pt>
                <c:pt idx="1">
                  <c:v>20910.158189450704</c:v>
                </c:pt>
                <c:pt idx="2">
                  <c:v>22830.896378901405</c:v>
                </c:pt>
                <c:pt idx="3">
                  <c:v>24751.63456835211</c:v>
                </c:pt>
                <c:pt idx="4">
                  <c:v>26672.372757802816</c:v>
                </c:pt>
                <c:pt idx="5">
                  <c:v>28593.110947253517</c:v>
                </c:pt>
                <c:pt idx="6">
                  <c:v>30513.849136704222</c:v>
                </c:pt>
                <c:pt idx="7">
                  <c:v>32434.587326154928</c:v>
                </c:pt>
                <c:pt idx="8">
                  <c:v>34355.325515605633</c:v>
                </c:pt>
                <c:pt idx="9">
                  <c:v>36276.063705056338</c:v>
                </c:pt>
                <c:pt idx="10">
                  <c:v>38196.801894507036</c:v>
                </c:pt>
                <c:pt idx="11">
                  <c:v>40117.540083957749</c:v>
                </c:pt>
                <c:pt idx="12">
                  <c:v>42038.278273408447</c:v>
                </c:pt>
                <c:pt idx="13">
                  <c:v>43959.016462859152</c:v>
                </c:pt>
                <c:pt idx="14">
                  <c:v>45879.754652309857</c:v>
                </c:pt>
                <c:pt idx="15">
                  <c:v>47800.492841760555</c:v>
                </c:pt>
                <c:pt idx="16">
                  <c:v>49721.231031211268</c:v>
                </c:pt>
                <c:pt idx="17">
                  <c:v>51641.969220661966</c:v>
                </c:pt>
                <c:pt idx="18">
                  <c:v>53562.707410112671</c:v>
                </c:pt>
                <c:pt idx="19">
                  <c:v>55483.445599563376</c:v>
                </c:pt>
                <c:pt idx="20">
                  <c:v>57404.183789014081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307-4898-B522-AB5F726DCBAA}"/>
            </c:ext>
          </c:extLst>
        </c:ser>
        <c:ser>
          <c:idx val="8"/>
          <c:order val="8"/>
          <c:tx>
            <c:strRef>
              <c:f>Hoja1!$A$450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Hoja1!$B$450:$V$450</c:f>
              <c:numCache>
                <c:formatCode>#,##0.00\ "€"</c:formatCode>
                <c:ptCount val="21"/>
                <c:pt idx="0">
                  <c:v>16548.476900000001</c:v>
                </c:pt>
                <c:pt idx="1">
                  <c:v>18404.050037426121</c:v>
                </c:pt>
                <c:pt idx="2">
                  <c:v>20259.623174852244</c:v>
                </c:pt>
                <c:pt idx="3">
                  <c:v>22115.196312278364</c:v>
                </c:pt>
                <c:pt idx="4">
                  <c:v>23970.769449704487</c:v>
                </c:pt>
                <c:pt idx="5">
                  <c:v>25826.342587130606</c:v>
                </c:pt>
                <c:pt idx="6">
                  <c:v>27681.915724556726</c:v>
                </c:pt>
                <c:pt idx="7">
                  <c:v>29537.488861982849</c:v>
                </c:pt>
                <c:pt idx="8">
                  <c:v>31393.061999408968</c:v>
                </c:pt>
                <c:pt idx="9">
                  <c:v>33248.635136835088</c:v>
                </c:pt>
                <c:pt idx="10">
                  <c:v>35104.208274261211</c:v>
                </c:pt>
                <c:pt idx="11">
                  <c:v>36959.781411687334</c:v>
                </c:pt>
                <c:pt idx="12">
                  <c:v>38815.35454911345</c:v>
                </c:pt>
                <c:pt idx="13">
                  <c:v>40670.927686539573</c:v>
                </c:pt>
                <c:pt idx="14">
                  <c:v>42526.500823965689</c:v>
                </c:pt>
                <c:pt idx="15">
                  <c:v>44382.073961391812</c:v>
                </c:pt>
                <c:pt idx="16">
                  <c:v>46237.647098817935</c:v>
                </c:pt>
                <c:pt idx="17">
                  <c:v>48093.220236244058</c:v>
                </c:pt>
                <c:pt idx="18">
                  <c:v>49948.793373670174</c:v>
                </c:pt>
                <c:pt idx="19">
                  <c:v>51804.366511096297</c:v>
                </c:pt>
                <c:pt idx="20">
                  <c:v>53659.939648522421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307-4898-B522-AB5F726DCBAA}"/>
            </c:ext>
          </c:extLst>
        </c:ser>
        <c:ser>
          <c:idx val="9"/>
          <c:order val="9"/>
          <c:tx>
            <c:strRef>
              <c:f>Hoja1!$A$451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Hoja1!$B$451:$V$451</c:f>
              <c:numCache>
                <c:formatCode>#,##0.00\ "€"</c:formatCode>
                <c:ptCount val="21"/>
                <c:pt idx="0">
                  <c:v>11538</c:v>
                </c:pt>
                <c:pt idx="1">
                  <c:v>13439.509085979311</c:v>
                </c:pt>
                <c:pt idx="2">
                  <c:v>15341.018171958622</c:v>
                </c:pt>
                <c:pt idx="3">
                  <c:v>17242.527257937931</c:v>
                </c:pt>
                <c:pt idx="4">
                  <c:v>19144.036343917243</c:v>
                </c:pt>
                <c:pt idx="5">
                  <c:v>21045.545429896549</c:v>
                </c:pt>
                <c:pt idx="6">
                  <c:v>22947.054515875861</c:v>
                </c:pt>
                <c:pt idx="7">
                  <c:v>24848.563601855174</c:v>
                </c:pt>
                <c:pt idx="8">
                  <c:v>26750.072687834483</c:v>
                </c:pt>
                <c:pt idx="9">
                  <c:v>28651.581773813792</c:v>
                </c:pt>
                <c:pt idx="10">
                  <c:v>30553.090859793101</c:v>
                </c:pt>
                <c:pt idx="11">
                  <c:v>32454.599945772414</c:v>
                </c:pt>
                <c:pt idx="12">
                  <c:v>34356.109031751723</c:v>
                </c:pt>
                <c:pt idx="13">
                  <c:v>36257.618117731035</c:v>
                </c:pt>
                <c:pt idx="14">
                  <c:v>38159.127203710348</c:v>
                </c:pt>
                <c:pt idx="15">
                  <c:v>40060.636289689653</c:v>
                </c:pt>
                <c:pt idx="16">
                  <c:v>41962.145375668966</c:v>
                </c:pt>
                <c:pt idx="17">
                  <c:v>43863.654461648272</c:v>
                </c:pt>
                <c:pt idx="18">
                  <c:v>45765.163547627584</c:v>
                </c:pt>
                <c:pt idx="19">
                  <c:v>47666.672633606897</c:v>
                </c:pt>
                <c:pt idx="20">
                  <c:v>49568.181719586202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307-4898-B522-AB5F726DCBAA}"/>
            </c:ext>
          </c:extLst>
        </c:ser>
        <c:ser>
          <c:idx val="10"/>
          <c:order val="10"/>
          <c:tx>
            <c:strRef>
              <c:f>Hoja1!$A$452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Hoja1!$B$452:$V$452</c:f>
              <c:numCache>
                <c:formatCode>#,##0.00\ "€"</c:formatCode>
                <c:ptCount val="21"/>
                <c:pt idx="0">
                  <c:v>17678.75</c:v>
                </c:pt>
                <c:pt idx="1">
                  <c:v>19929.873751851504</c:v>
                </c:pt>
                <c:pt idx="2">
                  <c:v>22180.997503703013</c:v>
                </c:pt>
                <c:pt idx="3">
                  <c:v>24432.121255554521</c:v>
                </c:pt>
                <c:pt idx="4">
                  <c:v>26683.245007406025</c:v>
                </c:pt>
                <c:pt idx="5">
                  <c:v>28934.36875925753</c:v>
                </c:pt>
                <c:pt idx="6">
                  <c:v>31185.492511109038</c:v>
                </c:pt>
                <c:pt idx="7">
                  <c:v>33436.616262960546</c:v>
                </c:pt>
                <c:pt idx="8">
                  <c:v>35687.740014812051</c:v>
                </c:pt>
                <c:pt idx="9">
                  <c:v>37938.863766663562</c:v>
                </c:pt>
                <c:pt idx="10">
                  <c:v>40189.987518515059</c:v>
                </c:pt>
                <c:pt idx="11">
                  <c:v>42441.111270366571</c:v>
                </c:pt>
                <c:pt idx="12">
                  <c:v>44692.235022218076</c:v>
                </c:pt>
                <c:pt idx="13">
                  <c:v>46943.35877406958</c:v>
                </c:pt>
                <c:pt idx="14">
                  <c:v>49194.482525921092</c:v>
                </c:pt>
                <c:pt idx="15">
                  <c:v>51445.606277772597</c:v>
                </c:pt>
                <c:pt idx="16">
                  <c:v>53696.730029624101</c:v>
                </c:pt>
                <c:pt idx="17">
                  <c:v>55947.853781475613</c:v>
                </c:pt>
                <c:pt idx="18">
                  <c:v>58198.977533327117</c:v>
                </c:pt>
                <c:pt idx="19">
                  <c:v>60450.101285178622</c:v>
                </c:pt>
                <c:pt idx="20">
                  <c:v>62701.225037030126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307-4898-B522-AB5F726DCBAA}"/>
            </c:ext>
          </c:extLst>
        </c:ser>
        <c:ser>
          <c:idx val="11"/>
          <c:order val="11"/>
          <c:tx>
            <c:strRef>
              <c:f>Hoja1!$A$453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Hoja1!$B$453:$V$453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307-4898-B522-AB5F726DCBAA}"/>
            </c:ext>
          </c:extLst>
        </c:ser>
        <c:ser>
          <c:idx val="12"/>
          <c:order val="12"/>
          <c:tx>
            <c:strRef>
              <c:f>Hoja1!$A$454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Hoja1!$B$454:$V$454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307-4898-B522-AB5F726DCBAA}"/>
            </c:ext>
          </c:extLst>
        </c:ser>
        <c:ser>
          <c:idx val="13"/>
          <c:order val="13"/>
          <c:tx>
            <c:strRef>
              <c:f>Hoja1!$A$455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Hoja1!$B$455:$V$455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307-4898-B522-AB5F726DCBAA}"/>
            </c:ext>
          </c:extLst>
        </c:ser>
        <c:ser>
          <c:idx val="14"/>
          <c:order val="14"/>
          <c:tx>
            <c:strRef>
              <c:f>Hoja1!$A$456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Hoja1!$B$456:$V$456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307-4898-B522-AB5F726DCBAA}"/>
            </c:ext>
          </c:extLst>
        </c:ser>
        <c:ser>
          <c:idx val="15"/>
          <c:order val="15"/>
          <c:tx>
            <c:strRef>
              <c:f>Hoja1!$A$457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Hoja1!$B$457:$V$457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307-4898-B522-AB5F726DCBAA}"/>
            </c:ext>
          </c:extLst>
        </c:ser>
        <c:ser>
          <c:idx val="16"/>
          <c:order val="16"/>
          <c:tx>
            <c:strRef>
              <c:f>Hoja1!$A$458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Hoja1!$B$458:$V$458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307-4898-B522-AB5F726DCBAA}"/>
            </c:ext>
          </c:extLst>
        </c:ser>
        <c:ser>
          <c:idx val="17"/>
          <c:order val="17"/>
          <c:tx>
            <c:strRef>
              <c:f>Hoja1!$A$459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Hoja1!$B$459:$V$459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307-4898-B522-AB5F726DCBAA}"/>
            </c:ext>
          </c:extLst>
        </c:ser>
        <c:ser>
          <c:idx val="18"/>
          <c:order val="18"/>
          <c:tx>
            <c:strRef>
              <c:f>Hoja1!$A$460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Hoja1!$B$460:$V$460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307-4898-B522-AB5F726DCBAA}"/>
            </c:ext>
          </c:extLst>
        </c:ser>
        <c:ser>
          <c:idx val="19"/>
          <c:order val="19"/>
          <c:tx>
            <c:strRef>
              <c:f>Hoja1!$A$461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Hoja1!$B$461:$V$461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B307-4898-B522-AB5F726DCBAA}"/>
            </c:ext>
          </c:extLst>
        </c:ser>
        <c:ser>
          <c:idx val="20"/>
          <c:order val="20"/>
          <c:tx>
            <c:strRef>
              <c:f>Hoja1!$A$462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Hoja1!$B$442:$V$442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Hoja1!$B$462:$V$462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B307-4898-B522-AB5F726DC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1138863"/>
        <c:axId val="751137423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Hoja1!$A$442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Hoja1!$B$442:$V$442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Hoja1!$B$442:$V$442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B307-4898-B522-AB5F726DCBAA}"/>
                  </c:ext>
                </c:extLst>
              </c15:ser>
            </c15:filteredLineSeries>
          </c:ext>
        </c:extLst>
      </c:lineChart>
      <c:catAx>
        <c:axId val="7511388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137423"/>
        <c:crosses val="autoZero"/>
        <c:auto val="1"/>
        <c:lblAlgn val="ctr"/>
        <c:lblOffset val="100"/>
        <c:noMultiLvlLbl val="0"/>
      </c:catAx>
      <c:valAx>
        <c:axId val="7511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138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5679347826086951"/>
          <c:w val="1"/>
          <c:h val="0.229373136031874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Amortización Precios Iberdrola y CE3X (0,1413; 0,0717) + Placas solares sin subvenciones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73721352457398"/>
          <c:y val="9.3107400156864736E-2"/>
          <c:w val="0.86511388271665035"/>
          <c:h val="0.55432093543245331"/>
        </c:manualLayout>
      </c:layout>
      <c:lineChart>
        <c:grouping val="standard"/>
        <c:varyColors val="0"/>
        <c:ser>
          <c:idx val="1"/>
          <c:order val="0"/>
          <c:tx>
            <c:strRef>
              <c:f>Hoja1!$A$468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Hoja1!$B$468:$V$468</c:f>
              <c:numCache>
                <c:formatCode>#,##0.00\ "€"</c:formatCode>
                <c:ptCount val="21"/>
                <c:pt idx="0">
                  <c:v>17900</c:v>
                </c:pt>
                <c:pt idx="1">
                  <c:v>19332.829093661316</c:v>
                </c:pt>
                <c:pt idx="2">
                  <c:v>20765.658187322635</c:v>
                </c:pt>
                <c:pt idx="3">
                  <c:v>22198.487280983951</c:v>
                </c:pt>
                <c:pt idx="4">
                  <c:v>23631.31637464527</c:v>
                </c:pt>
                <c:pt idx="5">
                  <c:v>25064.145468306586</c:v>
                </c:pt>
                <c:pt idx="6">
                  <c:v>26496.974561967902</c:v>
                </c:pt>
                <c:pt idx="7">
                  <c:v>27929.803655629221</c:v>
                </c:pt>
                <c:pt idx="8">
                  <c:v>29362.632749290537</c:v>
                </c:pt>
                <c:pt idx="9">
                  <c:v>30795.461842951852</c:v>
                </c:pt>
                <c:pt idx="10">
                  <c:v>32228.290936613172</c:v>
                </c:pt>
                <c:pt idx="11">
                  <c:v>33661.120030274484</c:v>
                </c:pt>
                <c:pt idx="12">
                  <c:v>35093.949123935803</c:v>
                </c:pt>
                <c:pt idx="13">
                  <c:v>36526.778217597122</c:v>
                </c:pt>
                <c:pt idx="14">
                  <c:v>37959.607311258442</c:v>
                </c:pt>
                <c:pt idx="15">
                  <c:v>39392.436404919754</c:v>
                </c:pt>
                <c:pt idx="16">
                  <c:v>40825.265498581073</c:v>
                </c:pt>
                <c:pt idx="17">
                  <c:v>42258.094592242385</c:v>
                </c:pt>
                <c:pt idx="18">
                  <c:v>43690.923685903705</c:v>
                </c:pt>
                <c:pt idx="19">
                  <c:v>45123.752779565024</c:v>
                </c:pt>
                <c:pt idx="20">
                  <c:v>46556.581873226343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26-4EF6-B51B-01309490BE67}"/>
            </c:ext>
          </c:extLst>
        </c:ser>
        <c:ser>
          <c:idx val="2"/>
          <c:order val="1"/>
          <c:tx>
            <c:strRef>
              <c:f>Hoja1!$A$469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Hoja1!$B$469:$V$469</c:f>
              <c:numCache>
                <c:formatCode>#,##0.00\ "€"</c:formatCode>
                <c:ptCount val="21"/>
                <c:pt idx="0">
                  <c:v>17900</c:v>
                </c:pt>
                <c:pt idx="1">
                  <c:v>19256.548125135432</c:v>
                </c:pt>
                <c:pt idx="2">
                  <c:v>20613.096250270864</c:v>
                </c:pt>
                <c:pt idx="3">
                  <c:v>21969.6443754063</c:v>
                </c:pt>
                <c:pt idx="4">
                  <c:v>23326.192500541732</c:v>
                </c:pt>
                <c:pt idx="5">
                  <c:v>24682.740625677165</c:v>
                </c:pt>
                <c:pt idx="6">
                  <c:v>26039.288750812597</c:v>
                </c:pt>
                <c:pt idx="7">
                  <c:v>27395.836875948029</c:v>
                </c:pt>
                <c:pt idx="8">
                  <c:v>28752.385001083465</c:v>
                </c:pt>
                <c:pt idx="9">
                  <c:v>30108.933126218893</c:v>
                </c:pt>
                <c:pt idx="10">
                  <c:v>31465.481251354329</c:v>
                </c:pt>
                <c:pt idx="11">
                  <c:v>32822.029376489765</c:v>
                </c:pt>
                <c:pt idx="12">
                  <c:v>34178.577501625194</c:v>
                </c:pt>
                <c:pt idx="13">
                  <c:v>35535.125626760622</c:v>
                </c:pt>
                <c:pt idx="14">
                  <c:v>36891.673751896058</c:v>
                </c:pt>
                <c:pt idx="15">
                  <c:v>38248.221877031494</c:v>
                </c:pt>
                <c:pt idx="16">
                  <c:v>39604.77000216693</c:v>
                </c:pt>
                <c:pt idx="17">
                  <c:v>40961.318127302358</c:v>
                </c:pt>
                <c:pt idx="18">
                  <c:v>42317.866252437787</c:v>
                </c:pt>
                <c:pt idx="19">
                  <c:v>43674.414377573223</c:v>
                </c:pt>
                <c:pt idx="20">
                  <c:v>45030.962502708659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426-4EF6-B51B-01309490BE67}"/>
            </c:ext>
          </c:extLst>
        </c:ser>
        <c:ser>
          <c:idx val="3"/>
          <c:order val="2"/>
          <c:tx>
            <c:strRef>
              <c:f>Hoja1!$A$470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Hoja1!$B$470:$V$470</c:f>
              <c:numCache>
                <c:formatCode>#,##0.00\ "€"</c:formatCode>
                <c:ptCount val="21"/>
                <c:pt idx="0">
                  <c:v>18524.66</c:v>
                </c:pt>
                <c:pt idx="1">
                  <c:v>20040.841172979901</c:v>
                </c:pt>
                <c:pt idx="2">
                  <c:v>21557.022345959802</c:v>
                </c:pt>
                <c:pt idx="3">
                  <c:v>23073.203518939699</c:v>
                </c:pt>
                <c:pt idx="4">
                  <c:v>24589.3846919196</c:v>
                </c:pt>
                <c:pt idx="5">
                  <c:v>26105.565864899501</c:v>
                </c:pt>
                <c:pt idx="6">
                  <c:v>27621.747037879402</c:v>
                </c:pt>
                <c:pt idx="7">
                  <c:v>29137.928210859303</c:v>
                </c:pt>
                <c:pt idx="8">
                  <c:v>30654.109383839204</c:v>
                </c:pt>
                <c:pt idx="9">
                  <c:v>32170.290556819105</c:v>
                </c:pt>
                <c:pt idx="10">
                  <c:v>33686.471729799006</c:v>
                </c:pt>
                <c:pt idx="11">
                  <c:v>35202.652902778907</c:v>
                </c:pt>
                <c:pt idx="12">
                  <c:v>36718.834075758801</c:v>
                </c:pt>
                <c:pt idx="13">
                  <c:v>38235.015248738709</c:v>
                </c:pt>
                <c:pt idx="14">
                  <c:v>39751.196421718603</c:v>
                </c:pt>
                <c:pt idx="15">
                  <c:v>41267.377594698512</c:v>
                </c:pt>
                <c:pt idx="16">
                  <c:v>42783.558767678405</c:v>
                </c:pt>
                <c:pt idx="17">
                  <c:v>44299.739940658314</c:v>
                </c:pt>
                <c:pt idx="18">
                  <c:v>45815.921113638207</c:v>
                </c:pt>
                <c:pt idx="19">
                  <c:v>47332.102286618108</c:v>
                </c:pt>
                <c:pt idx="20">
                  <c:v>48848.283459598009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426-4EF6-B51B-01309490BE67}"/>
            </c:ext>
          </c:extLst>
        </c:ser>
        <c:ser>
          <c:idx val="4"/>
          <c:order val="3"/>
          <c:tx>
            <c:strRef>
              <c:f>Hoja1!$A$471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Hoja1!$B$471:$V$471</c:f>
              <c:numCache>
                <c:formatCode>#,##0.00\ "€"</c:formatCode>
                <c:ptCount val="21"/>
                <c:pt idx="0">
                  <c:v>18556.599999999999</c:v>
                </c:pt>
                <c:pt idx="1">
                  <c:v>20046.090597790513</c:v>
                </c:pt>
                <c:pt idx="2">
                  <c:v>21535.581195581031</c:v>
                </c:pt>
                <c:pt idx="3">
                  <c:v>23025.07179337155</c:v>
                </c:pt>
                <c:pt idx="4">
                  <c:v>24514.562391162064</c:v>
                </c:pt>
                <c:pt idx="5">
                  <c:v>26004.052988952579</c:v>
                </c:pt>
                <c:pt idx="6">
                  <c:v>27493.543586743097</c:v>
                </c:pt>
                <c:pt idx="7">
                  <c:v>28983.034184533615</c:v>
                </c:pt>
                <c:pt idx="8">
                  <c:v>30472.52478232413</c:v>
                </c:pt>
                <c:pt idx="9">
                  <c:v>31962.015380114644</c:v>
                </c:pt>
                <c:pt idx="10">
                  <c:v>33451.505977905166</c:v>
                </c:pt>
                <c:pt idx="11">
                  <c:v>34940.996575695681</c:v>
                </c:pt>
                <c:pt idx="12">
                  <c:v>36430.487173486195</c:v>
                </c:pt>
                <c:pt idx="13">
                  <c:v>37919.97777127671</c:v>
                </c:pt>
                <c:pt idx="14">
                  <c:v>39409.468369067225</c:v>
                </c:pt>
                <c:pt idx="15">
                  <c:v>40898.958966857746</c:v>
                </c:pt>
                <c:pt idx="16">
                  <c:v>42388.449564648261</c:v>
                </c:pt>
                <c:pt idx="17">
                  <c:v>43877.940162438776</c:v>
                </c:pt>
                <c:pt idx="18">
                  <c:v>45367.430760229297</c:v>
                </c:pt>
                <c:pt idx="19">
                  <c:v>46856.921358019812</c:v>
                </c:pt>
                <c:pt idx="20">
                  <c:v>48346.411955810327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426-4EF6-B51B-01309490BE67}"/>
            </c:ext>
          </c:extLst>
        </c:ser>
        <c:ser>
          <c:idx val="5"/>
          <c:order val="4"/>
          <c:tx>
            <c:strRef>
              <c:f>Hoja1!$A$472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Hoja1!$B$472:$V$472</c:f>
              <c:numCache>
                <c:formatCode>#,##0.00\ "€"</c:formatCode>
                <c:ptCount val="21"/>
                <c:pt idx="0">
                  <c:v>22898.880000000001</c:v>
                </c:pt>
                <c:pt idx="1">
                  <c:v>24388.370597790519</c:v>
                </c:pt>
                <c:pt idx="2">
                  <c:v>25877.861195581034</c:v>
                </c:pt>
                <c:pt idx="3">
                  <c:v>27367.351793371548</c:v>
                </c:pt>
                <c:pt idx="4">
                  <c:v>28856.842391162067</c:v>
                </c:pt>
                <c:pt idx="5">
                  <c:v>30346.332988952585</c:v>
                </c:pt>
                <c:pt idx="6">
                  <c:v>31835.823586743099</c:v>
                </c:pt>
                <c:pt idx="7">
                  <c:v>33325.314184533614</c:v>
                </c:pt>
                <c:pt idx="8">
                  <c:v>34814.804782324136</c:v>
                </c:pt>
                <c:pt idx="9">
                  <c:v>36304.29538011465</c:v>
                </c:pt>
                <c:pt idx="10">
                  <c:v>37793.785977905165</c:v>
                </c:pt>
                <c:pt idx="11">
                  <c:v>39283.27657569568</c:v>
                </c:pt>
                <c:pt idx="12">
                  <c:v>40772.767173486194</c:v>
                </c:pt>
                <c:pt idx="13">
                  <c:v>42262.257771276709</c:v>
                </c:pt>
                <c:pt idx="14">
                  <c:v>43751.748369067231</c:v>
                </c:pt>
                <c:pt idx="15">
                  <c:v>45241.238966857753</c:v>
                </c:pt>
                <c:pt idx="16">
                  <c:v>46730.729564648267</c:v>
                </c:pt>
                <c:pt idx="17">
                  <c:v>48220.220162438782</c:v>
                </c:pt>
                <c:pt idx="18">
                  <c:v>49709.710760229296</c:v>
                </c:pt>
                <c:pt idx="19">
                  <c:v>51199.201358019811</c:v>
                </c:pt>
                <c:pt idx="20">
                  <c:v>52688.691955810325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426-4EF6-B51B-01309490BE67}"/>
            </c:ext>
          </c:extLst>
        </c:ser>
        <c:ser>
          <c:idx val="6"/>
          <c:order val="5"/>
          <c:tx>
            <c:strRef>
              <c:f>Hoja1!$A$473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Hoja1!$B$473:$V$473</c:f>
              <c:numCache>
                <c:formatCode>#,##0.00\ "€"</c:formatCode>
                <c:ptCount val="21"/>
                <c:pt idx="0">
                  <c:v>22458.25</c:v>
                </c:pt>
                <c:pt idx="1">
                  <c:v>23715.707300359525</c:v>
                </c:pt>
                <c:pt idx="2">
                  <c:v>24973.164600719047</c:v>
                </c:pt>
                <c:pt idx="3">
                  <c:v>26230.621901078572</c:v>
                </c:pt>
                <c:pt idx="4">
                  <c:v>27488.079201438097</c:v>
                </c:pt>
                <c:pt idx="5">
                  <c:v>28745.536501797618</c:v>
                </c:pt>
                <c:pt idx="6">
                  <c:v>30002.993802157143</c:v>
                </c:pt>
                <c:pt idx="7">
                  <c:v>31260.451102516665</c:v>
                </c:pt>
                <c:pt idx="8">
                  <c:v>32517.908402876194</c:v>
                </c:pt>
                <c:pt idx="9">
                  <c:v>33775.365703235715</c:v>
                </c:pt>
                <c:pt idx="10">
                  <c:v>35032.823003595237</c:v>
                </c:pt>
                <c:pt idx="11">
                  <c:v>36290.280303954765</c:v>
                </c:pt>
                <c:pt idx="12">
                  <c:v>37547.737604314287</c:v>
                </c:pt>
                <c:pt idx="13">
                  <c:v>38805.194904673808</c:v>
                </c:pt>
                <c:pt idx="14">
                  <c:v>40062.65220503333</c:v>
                </c:pt>
                <c:pt idx="15">
                  <c:v>41320.109505392858</c:v>
                </c:pt>
                <c:pt idx="16">
                  <c:v>42577.566805752387</c:v>
                </c:pt>
                <c:pt idx="17">
                  <c:v>43835.024106111901</c:v>
                </c:pt>
                <c:pt idx="18">
                  <c:v>45092.48140647143</c:v>
                </c:pt>
                <c:pt idx="19">
                  <c:v>46349.938706830959</c:v>
                </c:pt>
                <c:pt idx="20">
                  <c:v>47607.396007190473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426-4EF6-B51B-01309490BE67}"/>
            </c:ext>
          </c:extLst>
        </c:ser>
        <c:ser>
          <c:idx val="7"/>
          <c:order val="6"/>
          <c:tx>
            <c:strRef>
              <c:f>Hoja1!$A$474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Hoja1!$B$474:$V$474</c:f>
              <c:numCache>
                <c:formatCode>#,##0.00\ "€"</c:formatCode>
                <c:ptCount val="21"/>
                <c:pt idx="0">
                  <c:v>22789.42</c:v>
                </c:pt>
                <c:pt idx="1">
                  <c:v>24275.421304051644</c:v>
                </c:pt>
                <c:pt idx="2">
                  <c:v>25761.42260810329</c:v>
                </c:pt>
                <c:pt idx="3">
                  <c:v>27247.423912154936</c:v>
                </c:pt>
                <c:pt idx="4">
                  <c:v>28733.425216206582</c:v>
                </c:pt>
                <c:pt idx="5">
                  <c:v>30219.426520258228</c:v>
                </c:pt>
                <c:pt idx="6">
                  <c:v>31705.427824309874</c:v>
                </c:pt>
                <c:pt idx="7">
                  <c:v>33191.429128361517</c:v>
                </c:pt>
                <c:pt idx="8">
                  <c:v>34677.430432413166</c:v>
                </c:pt>
                <c:pt idx="9">
                  <c:v>36163.431736464816</c:v>
                </c:pt>
                <c:pt idx="10">
                  <c:v>37649.433040516458</c:v>
                </c:pt>
                <c:pt idx="11">
                  <c:v>39135.434344568101</c:v>
                </c:pt>
                <c:pt idx="12">
                  <c:v>40621.43564861975</c:v>
                </c:pt>
                <c:pt idx="13">
                  <c:v>42107.4369526714</c:v>
                </c:pt>
                <c:pt idx="14">
                  <c:v>43593.438256723042</c:v>
                </c:pt>
                <c:pt idx="15">
                  <c:v>45079.439560774685</c:v>
                </c:pt>
                <c:pt idx="16">
                  <c:v>46565.440864826334</c:v>
                </c:pt>
                <c:pt idx="17">
                  <c:v>48051.442168877984</c:v>
                </c:pt>
                <c:pt idx="18">
                  <c:v>49537.443472929626</c:v>
                </c:pt>
                <c:pt idx="19">
                  <c:v>51023.444776981269</c:v>
                </c:pt>
                <c:pt idx="20">
                  <c:v>52509.446081032918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A426-4EF6-B51B-01309490BE67}"/>
            </c:ext>
          </c:extLst>
        </c:ser>
        <c:ser>
          <c:idx val="8"/>
          <c:order val="7"/>
          <c:tx>
            <c:strRef>
              <c:f>Hoja1!$A$475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Hoja1!$B$475:$V$475</c:f>
              <c:numCache>
                <c:formatCode>#,##0.00\ "€"</c:formatCode>
                <c:ptCount val="21"/>
                <c:pt idx="0">
                  <c:v>20348.476900000001</c:v>
                </c:pt>
                <c:pt idx="1">
                  <c:v>21784.062508243143</c:v>
                </c:pt>
                <c:pt idx="2">
                  <c:v>23219.648116486285</c:v>
                </c:pt>
                <c:pt idx="3">
                  <c:v>24655.233724729427</c:v>
                </c:pt>
                <c:pt idx="4">
                  <c:v>26090.819332972569</c:v>
                </c:pt>
                <c:pt idx="5">
                  <c:v>27526.404941215711</c:v>
                </c:pt>
                <c:pt idx="6">
                  <c:v>28961.990549458853</c:v>
                </c:pt>
                <c:pt idx="7">
                  <c:v>30397.576157701995</c:v>
                </c:pt>
                <c:pt idx="8">
                  <c:v>31833.161765945137</c:v>
                </c:pt>
                <c:pt idx="9">
                  <c:v>33268.747374188279</c:v>
                </c:pt>
                <c:pt idx="10">
                  <c:v>34704.332982431413</c:v>
                </c:pt>
                <c:pt idx="11">
                  <c:v>36139.918590674555</c:v>
                </c:pt>
                <c:pt idx="12">
                  <c:v>37575.504198917697</c:v>
                </c:pt>
                <c:pt idx="13">
                  <c:v>39011.089807160839</c:v>
                </c:pt>
                <c:pt idx="14">
                  <c:v>40446.675415403981</c:v>
                </c:pt>
                <c:pt idx="15">
                  <c:v>41882.261023647123</c:v>
                </c:pt>
                <c:pt idx="16">
                  <c:v>43317.846631890265</c:v>
                </c:pt>
                <c:pt idx="17">
                  <c:v>44753.432240133407</c:v>
                </c:pt>
                <c:pt idx="18">
                  <c:v>46189.017848376548</c:v>
                </c:pt>
                <c:pt idx="19">
                  <c:v>47624.60345661969</c:v>
                </c:pt>
                <c:pt idx="20">
                  <c:v>49060.189064862832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A426-4EF6-B51B-01309490BE67}"/>
            </c:ext>
          </c:extLst>
        </c:ser>
        <c:ser>
          <c:idx val="9"/>
          <c:order val="8"/>
          <c:tx>
            <c:strRef>
              <c:f>Hoja1!$A$476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Hoja1!$B$476:$V$476</c:f>
              <c:numCache>
                <c:formatCode>#,##0.00\ "€"</c:formatCode>
                <c:ptCount val="21"/>
                <c:pt idx="0">
                  <c:v>15338</c:v>
                </c:pt>
                <c:pt idx="1">
                  <c:v>17239.509085979309</c:v>
                </c:pt>
                <c:pt idx="2">
                  <c:v>19141.018171958622</c:v>
                </c:pt>
                <c:pt idx="3">
                  <c:v>21042.527257937931</c:v>
                </c:pt>
                <c:pt idx="4">
                  <c:v>22944.036343917243</c:v>
                </c:pt>
                <c:pt idx="5">
                  <c:v>24845.545429896549</c:v>
                </c:pt>
                <c:pt idx="6">
                  <c:v>26747.054515875861</c:v>
                </c:pt>
                <c:pt idx="7">
                  <c:v>28648.563601855174</c:v>
                </c:pt>
                <c:pt idx="8">
                  <c:v>30550.072687834483</c:v>
                </c:pt>
                <c:pt idx="9">
                  <c:v>32451.581773813792</c:v>
                </c:pt>
                <c:pt idx="10">
                  <c:v>34353.090859793097</c:v>
                </c:pt>
                <c:pt idx="11">
                  <c:v>36254.59994577241</c:v>
                </c:pt>
                <c:pt idx="12">
                  <c:v>38156.109031751723</c:v>
                </c:pt>
                <c:pt idx="13">
                  <c:v>40057.618117731035</c:v>
                </c:pt>
                <c:pt idx="14">
                  <c:v>41959.127203710348</c:v>
                </c:pt>
                <c:pt idx="15">
                  <c:v>43860.636289689653</c:v>
                </c:pt>
                <c:pt idx="16">
                  <c:v>45762.145375668966</c:v>
                </c:pt>
                <c:pt idx="17">
                  <c:v>47663.654461648272</c:v>
                </c:pt>
                <c:pt idx="18">
                  <c:v>49565.163547627584</c:v>
                </c:pt>
                <c:pt idx="19">
                  <c:v>51466.672633606897</c:v>
                </c:pt>
                <c:pt idx="20">
                  <c:v>53368.181719586202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A426-4EF6-B51B-01309490BE67}"/>
            </c:ext>
          </c:extLst>
        </c:ser>
        <c:ser>
          <c:idx val="10"/>
          <c:order val="9"/>
          <c:tx>
            <c:strRef>
              <c:f>Hoja1!$A$477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Hoja1!$B$477:$V$477</c:f>
              <c:numCache>
                <c:formatCode>#,##0.00\ "€"</c:formatCode>
                <c:ptCount val="21"/>
                <c:pt idx="0">
                  <c:v>21478.75</c:v>
                </c:pt>
                <c:pt idx="1">
                  <c:v>23729.873751851504</c:v>
                </c:pt>
                <c:pt idx="2">
                  <c:v>25980.997503703013</c:v>
                </c:pt>
                <c:pt idx="3">
                  <c:v>28232.121255554521</c:v>
                </c:pt>
                <c:pt idx="4">
                  <c:v>30483.245007406025</c:v>
                </c:pt>
                <c:pt idx="5">
                  <c:v>32734.36875925753</c:v>
                </c:pt>
                <c:pt idx="6">
                  <c:v>34985.492511109042</c:v>
                </c:pt>
                <c:pt idx="7">
                  <c:v>37236.616262960546</c:v>
                </c:pt>
                <c:pt idx="8">
                  <c:v>39487.740014812051</c:v>
                </c:pt>
                <c:pt idx="9">
                  <c:v>41738.863766663562</c:v>
                </c:pt>
                <c:pt idx="10">
                  <c:v>43989.987518515059</c:v>
                </c:pt>
                <c:pt idx="11">
                  <c:v>46241.111270366571</c:v>
                </c:pt>
                <c:pt idx="12">
                  <c:v>48492.235022218076</c:v>
                </c:pt>
                <c:pt idx="13">
                  <c:v>50743.35877406958</c:v>
                </c:pt>
                <c:pt idx="14">
                  <c:v>52994.482525921092</c:v>
                </c:pt>
                <c:pt idx="15">
                  <c:v>55245.606277772597</c:v>
                </c:pt>
                <c:pt idx="16">
                  <c:v>57496.730029624101</c:v>
                </c:pt>
                <c:pt idx="17">
                  <c:v>59747.853781475613</c:v>
                </c:pt>
                <c:pt idx="18">
                  <c:v>61998.977533327117</c:v>
                </c:pt>
                <c:pt idx="19">
                  <c:v>64250.101285178622</c:v>
                </c:pt>
                <c:pt idx="20">
                  <c:v>66501.225037030119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A426-4EF6-B51B-01309490BE67}"/>
            </c:ext>
          </c:extLst>
        </c:ser>
        <c:ser>
          <c:idx val="11"/>
          <c:order val="10"/>
          <c:tx>
            <c:strRef>
              <c:f>Hoja1!$A$478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Hoja1!$B$478:$V$478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A426-4EF6-B51B-01309490BE67}"/>
            </c:ext>
          </c:extLst>
        </c:ser>
        <c:ser>
          <c:idx val="12"/>
          <c:order val="11"/>
          <c:tx>
            <c:strRef>
              <c:f>Hoja1!$A$479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Hoja1!$B$479:$V$479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A426-4EF6-B51B-01309490BE67}"/>
            </c:ext>
          </c:extLst>
        </c:ser>
        <c:ser>
          <c:idx val="13"/>
          <c:order val="12"/>
          <c:tx>
            <c:strRef>
              <c:f>Hoja1!$A$480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Hoja1!$B$480:$V$480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A426-4EF6-B51B-01309490BE67}"/>
            </c:ext>
          </c:extLst>
        </c:ser>
        <c:ser>
          <c:idx val="14"/>
          <c:order val="13"/>
          <c:tx>
            <c:strRef>
              <c:f>Hoja1!$A$481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Hoja1!$B$481:$V$481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A426-4EF6-B51B-01309490BE67}"/>
            </c:ext>
          </c:extLst>
        </c:ser>
        <c:ser>
          <c:idx val="15"/>
          <c:order val="14"/>
          <c:tx>
            <c:strRef>
              <c:f>Hoja1!$A$482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Hoja1!$B$482:$V$482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A426-4EF6-B51B-01309490BE67}"/>
            </c:ext>
          </c:extLst>
        </c:ser>
        <c:ser>
          <c:idx val="16"/>
          <c:order val="15"/>
          <c:tx>
            <c:strRef>
              <c:f>Hoja1!$A$483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Hoja1!$B$483:$V$483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A426-4EF6-B51B-01309490BE67}"/>
            </c:ext>
          </c:extLst>
        </c:ser>
        <c:ser>
          <c:idx val="17"/>
          <c:order val="16"/>
          <c:tx>
            <c:strRef>
              <c:f>Hoja1!$A$484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Hoja1!$B$484:$V$484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A426-4EF6-B51B-01309490BE67}"/>
            </c:ext>
          </c:extLst>
        </c:ser>
        <c:ser>
          <c:idx val="18"/>
          <c:order val="17"/>
          <c:tx>
            <c:strRef>
              <c:f>Hoja1!$A$485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Hoja1!$B$485:$V$485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A426-4EF6-B51B-01309490BE67}"/>
            </c:ext>
          </c:extLst>
        </c:ser>
        <c:ser>
          <c:idx val="19"/>
          <c:order val="18"/>
          <c:tx>
            <c:strRef>
              <c:f>Hoja1!$A$486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Hoja1!$B$486:$V$486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A426-4EF6-B51B-01309490BE67}"/>
            </c:ext>
          </c:extLst>
        </c:ser>
        <c:ser>
          <c:idx val="20"/>
          <c:order val="19"/>
          <c:tx>
            <c:strRef>
              <c:f>Hoja1!$A$487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Hoja1!$B$467:$V$467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Hoja1!$B$487:$V$487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A426-4EF6-B51B-01309490B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7996527"/>
        <c:axId val="757997967"/>
        <c:extLst/>
      </c:lineChart>
      <c:catAx>
        <c:axId val="7579965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997967"/>
        <c:crosses val="autoZero"/>
        <c:auto val="1"/>
        <c:lblAlgn val="ctr"/>
        <c:lblOffset val="100"/>
        <c:noMultiLvlLbl val="0"/>
      </c:catAx>
      <c:valAx>
        <c:axId val="75799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996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3226842275494971E-2"/>
          <c:y val="0.73861070348771019"/>
          <c:w val="0.64681820170736981"/>
          <c:h val="0.261389301772179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Amortización Precios Iberdrola y CE3X (0,1413; 0,0717) + Placas solares con subvenciones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69586635288006"/>
          <c:y val="9.7756455487724908E-2"/>
          <c:w val="0.84471275589427852"/>
          <c:h val="0.49253237912926251"/>
        </c:manualLayout>
      </c:layout>
      <c:lineChart>
        <c:grouping val="standard"/>
        <c:varyColors val="0"/>
        <c:ser>
          <c:idx val="1"/>
          <c:order val="1"/>
          <c:tx>
            <c:strRef>
              <c:f>Hoja1!$A$493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Hoja1!$B$493:$V$493</c:f>
              <c:numCache>
                <c:formatCode>#,##0.00\ "€"</c:formatCode>
                <c:ptCount val="21"/>
                <c:pt idx="0">
                  <c:v>14100</c:v>
                </c:pt>
                <c:pt idx="1">
                  <c:v>15532.829093661318</c:v>
                </c:pt>
                <c:pt idx="2">
                  <c:v>16965.658187322635</c:v>
                </c:pt>
                <c:pt idx="3">
                  <c:v>18398.487280983951</c:v>
                </c:pt>
                <c:pt idx="4">
                  <c:v>19831.31637464527</c:v>
                </c:pt>
                <c:pt idx="5">
                  <c:v>21264.145468306586</c:v>
                </c:pt>
                <c:pt idx="6">
                  <c:v>22696.974561967902</c:v>
                </c:pt>
                <c:pt idx="7">
                  <c:v>24129.803655629221</c:v>
                </c:pt>
                <c:pt idx="8">
                  <c:v>25562.632749290537</c:v>
                </c:pt>
                <c:pt idx="9">
                  <c:v>26995.461842951852</c:v>
                </c:pt>
                <c:pt idx="10">
                  <c:v>28428.290936613172</c:v>
                </c:pt>
                <c:pt idx="11">
                  <c:v>29861.120030274487</c:v>
                </c:pt>
                <c:pt idx="12">
                  <c:v>31293.949123935803</c:v>
                </c:pt>
                <c:pt idx="13">
                  <c:v>32726.778217597119</c:v>
                </c:pt>
                <c:pt idx="14">
                  <c:v>34159.607311258442</c:v>
                </c:pt>
                <c:pt idx="15">
                  <c:v>35592.436404919754</c:v>
                </c:pt>
                <c:pt idx="16">
                  <c:v>37025.265498581073</c:v>
                </c:pt>
                <c:pt idx="17">
                  <c:v>38458.094592242385</c:v>
                </c:pt>
                <c:pt idx="18">
                  <c:v>39890.923685903705</c:v>
                </c:pt>
                <c:pt idx="19">
                  <c:v>41323.752779565024</c:v>
                </c:pt>
                <c:pt idx="20">
                  <c:v>42756.581873226343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3E-4C45-A9EC-9F6BE6CC5ACB}"/>
            </c:ext>
          </c:extLst>
        </c:ser>
        <c:ser>
          <c:idx val="2"/>
          <c:order val="2"/>
          <c:tx>
            <c:strRef>
              <c:f>Hoja1!$A$494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Hoja1!$B$494:$V$494</c:f>
              <c:numCache>
                <c:formatCode>#,##0.00\ "€"</c:formatCode>
                <c:ptCount val="21"/>
                <c:pt idx="0">
                  <c:v>14100</c:v>
                </c:pt>
                <c:pt idx="1">
                  <c:v>15456.548125135432</c:v>
                </c:pt>
                <c:pt idx="2">
                  <c:v>16813.096250270864</c:v>
                </c:pt>
                <c:pt idx="3">
                  <c:v>18169.6443754063</c:v>
                </c:pt>
                <c:pt idx="4">
                  <c:v>19526.192500541732</c:v>
                </c:pt>
                <c:pt idx="5">
                  <c:v>20882.740625677165</c:v>
                </c:pt>
                <c:pt idx="6">
                  <c:v>22239.288750812597</c:v>
                </c:pt>
                <c:pt idx="7">
                  <c:v>23595.836875948029</c:v>
                </c:pt>
                <c:pt idx="8">
                  <c:v>24952.385001083465</c:v>
                </c:pt>
                <c:pt idx="9">
                  <c:v>26308.933126218893</c:v>
                </c:pt>
                <c:pt idx="10">
                  <c:v>27665.481251354329</c:v>
                </c:pt>
                <c:pt idx="11">
                  <c:v>29022.029376489761</c:v>
                </c:pt>
                <c:pt idx="12">
                  <c:v>30378.577501625194</c:v>
                </c:pt>
                <c:pt idx="13">
                  <c:v>31735.125626760626</c:v>
                </c:pt>
                <c:pt idx="14">
                  <c:v>33091.673751896058</c:v>
                </c:pt>
                <c:pt idx="15">
                  <c:v>34448.221877031494</c:v>
                </c:pt>
                <c:pt idx="16">
                  <c:v>35804.77000216693</c:v>
                </c:pt>
                <c:pt idx="17">
                  <c:v>37161.318127302358</c:v>
                </c:pt>
                <c:pt idx="18">
                  <c:v>38517.866252437787</c:v>
                </c:pt>
                <c:pt idx="19">
                  <c:v>39874.414377573223</c:v>
                </c:pt>
                <c:pt idx="20">
                  <c:v>41230.962502708659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3E-4C45-A9EC-9F6BE6CC5ACB}"/>
            </c:ext>
          </c:extLst>
        </c:ser>
        <c:ser>
          <c:idx val="3"/>
          <c:order val="3"/>
          <c:tx>
            <c:strRef>
              <c:f>Hoja1!$A$495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Hoja1!$B$495:$V$495</c:f>
              <c:numCache>
                <c:formatCode>#,##0.00\ "€"</c:formatCode>
                <c:ptCount val="21"/>
                <c:pt idx="0">
                  <c:v>14724.66</c:v>
                </c:pt>
                <c:pt idx="1">
                  <c:v>16240.841172979901</c:v>
                </c:pt>
                <c:pt idx="2">
                  <c:v>17757.022345959802</c:v>
                </c:pt>
                <c:pt idx="3">
                  <c:v>19273.203518939699</c:v>
                </c:pt>
                <c:pt idx="4">
                  <c:v>20789.3846919196</c:v>
                </c:pt>
                <c:pt idx="5">
                  <c:v>22305.565864899501</c:v>
                </c:pt>
                <c:pt idx="6">
                  <c:v>23821.747037879402</c:v>
                </c:pt>
                <c:pt idx="7">
                  <c:v>25337.928210859303</c:v>
                </c:pt>
                <c:pt idx="8">
                  <c:v>26854.109383839204</c:v>
                </c:pt>
                <c:pt idx="9">
                  <c:v>28370.290556819105</c:v>
                </c:pt>
                <c:pt idx="10">
                  <c:v>29886.471729799006</c:v>
                </c:pt>
                <c:pt idx="11">
                  <c:v>31402.652902778904</c:v>
                </c:pt>
                <c:pt idx="12">
                  <c:v>32918.834075758801</c:v>
                </c:pt>
                <c:pt idx="13">
                  <c:v>34435.015248738709</c:v>
                </c:pt>
                <c:pt idx="14">
                  <c:v>35951.196421718603</c:v>
                </c:pt>
                <c:pt idx="15">
                  <c:v>37467.377594698512</c:v>
                </c:pt>
                <c:pt idx="16">
                  <c:v>38983.558767678405</c:v>
                </c:pt>
                <c:pt idx="17">
                  <c:v>40499.739940658314</c:v>
                </c:pt>
                <c:pt idx="18">
                  <c:v>42015.921113638207</c:v>
                </c:pt>
                <c:pt idx="19">
                  <c:v>43532.102286618108</c:v>
                </c:pt>
                <c:pt idx="20">
                  <c:v>45048.283459598009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3E-4C45-A9EC-9F6BE6CC5ACB}"/>
            </c:ext>
          </c:extLst>
        </c:ser>
        <c:ser>
          <c:idx val="4"/>
          <c:order val="4"/>
          <c:tx>
            <c:strRef>
              <c:f>Hoja1!$A$496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Hoja1!$B$496:$V$496</c:f>
              <c:numCache>
                <c:formatCode>#,##0.00\ "€"</c:formatCode>
                <c:ptCount val="21"/>
                <c:pt idx="0">
                  <c:v>14756.6</c:v>
                </c:pt>
                <c:pt idx="1">
                  <c:v>16246.090597790517</c:v>
                </c:pt>
                <c:pt idx="2">
                  <c:v>17735.581195581035</c:v>
                </c:pt>
                <c:pt idx="3">
                  <c:v>19225.07179337155</c:v>
                </c:pt>
                <c:pt idx="4">
                  <c:v>20714.562391162064</c:v>
                </c:pt>
                <c:pt idx="5">
                  <c:v>22204.052988952582</c:v>
                </c:pt>
                <c:pt idx="6">
                  <c:v>23693.543586743101</c:v>
                </c:pt>
                <c:pt idx="7">
                  <c:v>25183.034184533615</c:v>
                </c:pt>
                <c:pt idx="8">
                  <c:v>26672.52478232413</c:v>
                </c:pt>
                <c:pt idx="9">
                  <c:v>28162.015380114648</c:v>
                </c:pt>
                <c:pt idx="10">
                  <c:v>29651.505977905166</c:v>
                </c:pt>
                <c:pt idx="11">
                  <c:v>31140.996575695681</c:v>
                </c:pt>
                <c:pt idx="12">
                  <c:v>32630.487173486195</c:v>
                </c:pt>
                <c:pt idx="13">
                  <c:v>34119.97777127671</c:v>
                </c:pt>
                <c:pt idx="14">
                  <c:v>35609.468369067232</c:v>
                </c:pt>
                <c:pt idx="15">
                  <c:v>37098.958966857746</c:v>
                </c:pt>
                <c:pt idx="16">
                  <c:v>38588.449564648261</c:v>
                </c:pt>
                <c:pt idx="17">
                  <c:v>40077.940162438776</c:v>
                </c:pt>
                <c:pt idx="18">
                  <c:v>41567.430760229297</c:v>
                </c:pt>
                <c:pt idx="19">
                  <c:v>43056.921358019812</c:v>
                </c:pt>
                <c:pt idx="20">
                  <c:v>44546.411955810327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3E-4C45-A9EC-9F6BE6CC5ACB}"/>
            </c:ext>
          </c:extLst>
        </c:ser>
        <c:ser>
          <c:idx val="5"/>
          <c:order val="5"/>
          <c:tx>
            <c:strRef>
              <c:f>Hoja1!$A$497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Hoja1!$B$497:$V$497</c:f>
              <c:numCache>
                <c:formatCode>#,##0.00\ "€"</c:formatCode>
                <c:ptCount val="21"/>
                <c:pt idx="0">
                  <c:v>19098.88</c:v>
                </c:pt>
                <c:pt idx="1">
                  <c:v>20588.370597790519</c:v>
                </c:pt>
                <c:pt idx="2">
                  <c:v>22077.861195581034</c:v>
                </c:pt>
                <c:pt idx="3">
                  <c:v>23567.351793371548</c:v>
                </c:pt>
                <c:pt idx="4">
                  <c:v>25056.842391162067</c:v>
                </c:pt>
                <c:pt idx="5">
                  <c:v>26546.332988952585</c:v>
                </c:pt>
                <c:pt idx="6">
                  <c:v>28035.823586743099</c:v>
                </c:pt>
                <c:pt idx="7">
                  <c:v>29525.314184533614</c:v>
                </c:pt>
                <c:pt idx="8">
                  <c:v>31014.804782324132</c:v>
                </c:pt>
                <c:pt idx="9">
                  <c:v>32504.29538011465</c:v>
                </c:pt>
                <c:pt idx="10">
                  <c:v>33993.785977905165</c:v>
                </c:pt>
                <c:pt idx="11">
                  <c:v>35483.27657569568</c:v>
                </c:pt>
                <c:pt idx="12">
                  <c:v>36972.767173486194</c:v>
                </c:pt>
                <c:pt idx="13">
                  <c:v>38462.257771276709</c:v>
                </c:pt>
                <c:pt idx="14">
                  <c:v>39951.748369067231</c:v>
                </c:pt>
                <c:pt idx="15">
                  <c:v>41441.238966857753</c:v>
                </c:pt>
                <c:pt idx="16">
                  <c:v>42930.729564648267</c:v>
                </c:pt>
                <c:pt idx="17">
                  <c:v>44420.220162438782</c:v>
                </c:pt>
                <c:pt idx="18">
                  <c:v>45909.710760229296</c:v>
                </c:pt>
                <c:pt idx="19">
                  <c:v>47399.201358019811</c:v>
                </c:pt>
                <c:pt idx="20">
                  <c:v>48888.691955810325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E3E-4C45-A9EC-9F6BE6CC5ACB}"/>
            </c:ext>
          </c:extLst>
        </c:ser>
        <c:ser>
          <c:idx val="6"/>
          <c:order val="6"/>
          <c:tx>
            <c:strRef>
              <c:f>Hoja1!$A$498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Hoja1!$B$498:$V$498</c:f>
              <c:numCache>
                <c:formatCode>#,##0.00\ "€"</c:formatCode>
                <c:ptCount val="21"/>
                <c:pt idx="0">
                  <c:v>18658.25</c:v>
                </c:pt>
                <c:pt idx="1">
                  <c:v>19915.707300359525</c:v>
                </c:pt>
                <c:pt idx="2">
                  <c:v>21173.164600719047</c:v>
                </c:pt>
                <c:pt idx="3">
                  <c:v>22430.621901078572</c:v>
                </c:pt>
                <c:pt idx="4">
                  <c:v>23688.079201438097</c:v>
                </c:pt>
                <c:pt idx="5">
                  <c:v>24945.536501797618</c:v>
                </c:pt>
                <c:pt idx="6">
                  <c:v>26202.993802157143</c:v>
                </c:pt>
                <c:pt idx="7">
                  <c:v>27460.451102516665</c:v>
                </c:pt>
                <c:pt idx="8">
                  <c:v>28717.908402876194</c:v>
                </c:pt>
                <c:pt idx="9">
                  <c:v>29975.365703235715</c:v>
                </c:pt>
                <c:pt idx="10">
                  <c:v>31232.823003595237</c:v>
                </c:pt>
                <c:pt idx="11">
                  <c:v>32490.280303954765</c:v>
                </c:pt>
                <c:pt idx="12">
                  <c:v>33747.737604314287</c:v>
                </c:pt>
                <c:pt idx="13">
                  <c:v>35005.194904673808</c:v>
                </c:pt>
                <c:pt idx="14">
                  <c:v>36262.65220503333</c:v>
                </c:pt>
                <c:pt idx="15">
                  <c:v>37520.109505392858</c:v>
                </c:pt>
                <c:pt idx="16">
                  <c:v>38777.566805752387</c:v>
                </c:pt>
                <c:pt idx="17">
                  <c:v>40035.024106111901</c:v>
                </c:pt>
                <c:pt idx="18">
                  <c:v>41292.48140647143</c:v>
                </c:pt>
                <c:pt idx="19">
                  <c:v>42549.938706830959</c:v>
                </c:pt>
                <c:pt idx="20">
                  <c:v>43807.396007190473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E3E-4C45-A9EC-9F6BE6CC5ACB}"/>
            </c:ext>
          </c:extLst>
        </c:ser>
        <c:ser>
          <c:idx val="7"/>
          <c:order val="7"/>
          <c:tx>
            <c:strRef>
              <c:f>Hoja1!$A$499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Hoja1!$B$499:$V$499</c:f>
              <c:numCache>
                <c:formatCode>#,##0.00\ "€"</c:formatCode>
                <c:ptCount val="21"/>
                <c:pt idx="0">
                  <c:v>18989.419999999998</c:v>
                </c:pt>
                <c:pt idx="1">
                  <c:v>20475.421304051644</c:v>
                </c:pt>
                <c:pt idx="2">
                  <c:v>21961.42260810329</c:v>
                </c:pt>
                <c:pt idx="3">
                  <c:v>23447.423912154936</c:v>
                </c:pt>
                <c:pt idx="4">
                  <c:v>24933.425216206582</c:v>
                </c:pt>
                <c:pt idx="5">
                  <c:v>26419.426520258228</c:v>
                </c:pt>
                <c:pt idx="6">
                  <c:v>27905.427824309874</c:v>
                </c:pt>
                <c:pt idx="7">
                  <c:v>29391.42912836152</c:v>
                </c:pt>
                <c:pt idx="8">
                  <c:v>30877.430432413166</c:v>
                </c:pt>
                <c:pt idx="9">
                  <c:v>32363.431736464812</c:v>
                </c:pt>
                <c:pt idx="10">
                  <c:v>33849.433040516458</c:v>
                </c:pt>
                <c:pt idx="11">
                  <c:v>35335.434344568101</c:v>
                </c:pt>
                <c:pt idx="12">
                  <c:v>36821.43564861975</c:v>
                </c:pt>
                <c:pt idx="13">
                  <c:v>38307.4369526714</c:v>
                </c:pt>
                <c:pt idx="14">
                  <c:v>39793.438256723042</c:v>
                </c:pt>
                <c:pt idx="15">
                  <c:v>41279.439560774685</c:v>
                </c:pt>
                <c:pt idx="16">
                  <c:v>42765.440864826334</c:v>
                </c:pt>
                <c:pt idx="17">
                  <c:v>44251.442168877984</c:v>
                </c:pt>
                <c:pt idx="18">
                  <c:v>45737.443472929626</c:v>
                </c:pt>
                <c:pt idx="19">
                  <c:v>47223.444776981269</c:v>
                </c:pt>
                <c:pt idx="20">
                  <c:v>48709.446081032918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E3E-4C45-A9EC-9F6BE6CC5ACB}"/>
            </c:ext>
          </c:extLst>
        </c:ser>
        <c:ser>
          <c:idx val="8"/>
          <c:order val="8"/>
          <c:tx>
            <c:strRef>
              <c:f>Hoja1!$A$500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Hoja1!$B$500:$V$500</c:f>
              <c:numCache>
                <c:formatCode>#,##0.00\ "€"</c:formatCode>
                <c:ptCount val="21"/>
                <c:pt idx="0">
                  <c:v>16548.476900000001</c:v>
                </c:pt>
                <c:pt idx="1">
                  <c:v>17984.062508243143</c:v>
                </c:pt>
                <c:pt idx="2">
                  <c:v>19419.648116486285</c:v>
                </c:pt>
                <c:pt idx="3">
                  <c:v>20855.233724729427</c:v>
                </c:pt>
                <c:pt idx="4">
                  <c:v>22290.819332972569</c:v>
                </c:pt>
                <c:pt idx="5">
                  <c:v>23726.404941215711</c:v>
                </c:pt>
                <c:pt idx="6">
                  <c:v>25161.990549458853</c:v>
                </c:pt>
                <c:pt idx="7">
                  <c:v>26597.576157701995</c:v>
                </c:pt>
                <c:pt idx="8">
                  <c:v>28033.161765945137</c:v>
                </c:pt>
                <c:pt idx="9">
                  <c:v>29468.747374188279</c:v>
                </c:pt>
                <c:pt idx="10">
                  <c:v>30904.332982431417</c:v>
                </c:pt>
                <c:pt idx="11">
                  <c:v>32339.918590674559</c:v>
                </c:pt>
                <c:pt idx="12">
                  <c:v>33775.504198917697</c:v>
                </c:pt>
                <c:pt idx="13">
                  <c:v>35211.089807160839</c:v>
                </c:pt>
                <c:pt idx="14">
                  <c:v>36646.675415403981</c:v>
                </c:pt>
                <c:pt idx="15">
                  <c:v>38082.261023647123</c:v>
                </c:pt>
                <c:pt idx="16">
                  <c:v>39517.846631890265</c:v>
                </c:pt>
                <c:pt idx="17">
                  <c:v>40953.432240133407</c:v>
                </c:pt>
                <c:pt idx="18">
                  <c:v>42389.017848376548</c:v>
                </c:pt>
                <c:pt idx="19">
                  <c:v>43824.60345661969</c:v>
                </c:pt>
                <c:pt idx="20">
                  <c:v>45260.189064862832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E3E-4C45-A9EC-9F6BE6CC5ACB}"/>
            </c:ext>
          </c:extLst>
        </c:ser>
        <c:ser>
          <c:idx val="9"/>
          <c:order val="9"/>
          <c:tx>
            <c:strRef>
              <c:f>Hoja1!$A$501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Hoja1!$B$501:$V$501</c:f>
              <c:numCache>
                <c:formatCode>#,##0.00\ "€"</c:formatCode>
                <c:ptCount val="21"/>
                <c:pt idx="0">
                  <c:v>11538</c:v>
                </c:pt>
                <c:pt idx="1">
                  <c:v>13009.124485862068</c:v>
                </c:pt>
                <c:pt idx="2">
                  <c:v>14480.248971724137</c:v>
                </c:pt>
                <c:pt idx="3">
                  <c:v>15951.373457586207</c:v>
                </c:pt>
                <c:pt idx="4">
                  <c:v>17422.497943448274</c:v>
                </c:pt>
                <c:pt idx="5">
                  <c:v>18893.622429310344</c:v>
                </c:pt>
                <c:pt idx="6">
                  <c:v>20364.746915172414</c:v>
                </c:pt>
                <c:pt idx="7">
                  <c:v>21835.871401034485</c:v>
                </c:pt>
                <c:pt idx="8">
                  <c:v>23306.995886896551</c:v>
                </c:pt>
                <c:pt idx="9">
                  <c:v>24778.120372758618</c:v>
                </c:pt>
                <c:pt idx="10">
                  <c:v>26249.244858620688</c:v>
                </c:pt>
                <c:pt idx="11">
                  <c:v>27720.369344482759</c:v>
                </c:pt>
                <c:pt idx="12">
                  <c:v>29191.493830344829</c:v>
                </c:pt>
                <c:pt idx="13">
                  <c:v>30662.618316206896</c:v>
                </c:pt>
                <c:pt idx="14">
                  <c:v>32133.742802068966</c:v>
                </c:pt>
                <c:pt idx="15">
                  <c:v>33604.867287931032</c:v>
                </c:pt>
                <c:pt idx="16">
                  <c:v>35075.991773793103</c:v>
                </c:pt>
                <c:pt idx="17">
                  <c:v>36547.116259655173</c:v>
                </c:pt>
                <c:pt idx="18">
                  <c:v>38018.240745517236</c:v>
                </c:pt>
                <c:pt idx="19">
                  <c:v>39489.365231379314</c:v>
                </c:pt>
                <c:pt idx="20">
                  <c:v>40960.489717241377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E3E-4C45-A9EC-9F6BE6CC5ACB}"/>
            </c:ext>
          </c:extLst>
        </c:ser>
        <c:ser>
          <c:idx val="10"/>
          <c:order val="10"/>
          <c:tx>
            <c:strRef>
              <c:f>Hoja1!$A$502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Hoja1!$B$502:$V$502</c:f>
              <c:numCache>
                <c:formatCode>#,##0.00\ "€"</c:formatCode>
                <c:ptCount val="21"/>
                <c:pt idx="0">
                  <c:v>17678.75</c:v>
                </c:pt>
                <c:pt idx="1">
                  <c:v>19420.357913668668</c:v>
                </c:pt>
                <c:pt idx="2">
                  <c:v>21161.965827337335</c:v>
                </c:pt>
                <c:pt idx="3">
                  <c:v>22903.573741005999</c:v>
                </c:pt>
                <c:pt idx="4">
                  <c:v>24645.181654674667</c:v>
                </c:pt>
                <c:pt idx="5">
                  <c:v>26386.789568343331</c:v>
                </c:pt>
                <c:pt idx="6">
                  <c:v>28128.397482011998</c:v>
                </c:pt>
                <c:pt idx="7">
                  <c:v>29870.005395680666</c:v>
                </c:pt>
                <c:pt idx="8">
                  <c:v>31611.613309349334</c:v>
                </c:pt>
                <c:pt idx="9">
                  <c:v>33353.221223018001</c:v>
                </c:pt>
                <c:pt idx="10">
                  <c:v>35094.829136686662</c:v>
                </c:pt>
                <c:pt idx="11">
                  <c:v>36836.437050355336</c:v>
                </c:pt>
                <c:pt idx="12">
                  <c:v>38578.044964023997</c:v>
                </c:pt>
                <c:pt idx="13">
                  <c:v>40319.652877692664</c:v>
                </c:pt>
                <c:pt idx="14">
                  <c:v>42061.260791361332</c:v>
                </c:pt>
                <c:pt idx="15">
                  <c:v>43802.86870503</c:v>
                </c:pt>
                <c:pt idx="16">
                  <c:v>45544.476618698667</c:v>
                </c:pt>
                <c:pt idx="17">
                  <c:v>47286.084532367327</c:v>
                </c:pt>
                <c:pt idx="18">
                  <c:v>49027.692446036002</c:v>
                </c:pt>
                <c:pt idx="19">
                  <c:v>50769.300359704663</c:v>
                </c:pt>
                <c:pt idx="20">
                  <c:v>52510.90827337333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E3E-4C45-A9EC-9F6BE6CC5ACB}"/>
            </c:ext>
          </c:extLst>
        </c:ser>
        <c:ser>
          <c:idx val="11"/>
          <c:order val="11"/>
          <c:tx>
            <c:strRef>
              <c:f>Hoja1!$A$503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Hoja1!$B$503:$V$503</c:f>
              <c:numCache>
                <c:formatCode>#,##0.00\ "€"</c:formatCode>
                <c:ptCount val="21"/>
                <c:pt idx="0">
                  <c:v>3088.74</c:v>
                </c:pt>
                <c:pt idx="1">
                  <c:v>6689.4031237113395</c:v>
                </c:pt>
                <c:pt idx="2">
                  <c:v>10290.066247422681</c:v>
                </c:pt>
                <c:pt idx="3">
                  <c:v>13890.729371134021</c:v>
                </c:pt>
                <c:pt idx="4">
                  <c:v>17491.39249484536</c:v>
                </c:pt>
                <c:pt idx="5">
                  <c:v>21092.055618556697</c:v>
                </c:pt>
                <c:pt idx="6">
                  <c:v>24692.718742268044</c:v>
                </c:pt>
                <c:pt idx="7">
                  <c:v>28293.381865979376</c:v>
                </c:pt>
                <c:pt idx="8">
                  <c:v>31894.044989690723</c:v>
                </c:pt>
                <c:pt idx="9">
                  <c:v>35494.708113402063</c:v>
                </c:pt>
                <c:pt idx="10">
                  <c:v>39095.371237113395</c:v>
                </c:pt>
                <c:pt idx="11">
                  <c:v>42696.034360824735</c:v>
                </c:pt>
                <c:pt idx="12">
                  <c:v>46296.697484536082</c:v>
                </c:pt>
                <c:pt idx="13">
                  <c:v>49897.360608247414</c:v>
                </c:pt>
                <c:pt idx="14">
                  <c:v>53498.023731958754</c:v>
                </c:pt>
                <c:pt idx="15">
                  <c:v>57098.686855670101</c:v>
                </c:pt>
                <c:pt idx="16">
                  <c:v>60699.349979381441</c:v>
                </c:pt>
                <c:pt idx="17">
                  <c:v>64300.013103092773</c:v>
                </c:pt>
                <c:pt idx="18">
                  <c:v>67900.67622680412</c:v>
                </c:pt>
                <c:pt idx="19">
                  <c:v>71501.339350515467</c:v>
                </c:pt>
                <c:pt idx="20">
                  <c:v>75102.0024742268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E3E-4C45-A9EC-9F6BE6CC5ACB}"/>
            </c:ext>
          </c:extLst>
        </c:ser>
        <c:ser>
          <c:idx val="12"/>
          <c:order val="12"/>
          <c:tx>
            <c:strRef>
              <c:f>Hoja1!$A$504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Hoja1!$B$504:$V$504</c:f>
              <c:numCache>
                <c:formatCode>#,##0.00\ "€"</c:formatCode>
                <c:ptCount val="21"/>
                <c:pt idx="0">
                  <c:v>2799.75</c:v>
                </c:pt>
                <c:pt idx="1">
                  <c:v>6555.2803548387092</c:v>
                </c:pt>
                <c:pt idx="2">
                  <c:v>10310.810709677418</c:v>
                </c:pt>
                <c:pt idx="3">
                  <c:v>14066.341064516129</c:v>
                </c:pt>
                <c:pt idx="4">
                  <c:v>17821.871419354837</c:v>
                </c:pt>
                <c:pt idx="5">
                  <c:v>21577.401774193546</c:v>
                </c:pt>
                <c:pt idx="6">
                  <c:v>25332.932129032259</c:v>
                </c:pt>
                <c:pt idx="7">
                  <c:v>29088.462483870968</c:v>
                </c:pt>
                <c:pt idx="8">
                  <c:v>32843.992838709673</c:v>
                </c:pt>
                <c:pt idx="9">
                  <c:v>36599.523193548383</c:v>
                </c:pt>
                <c:pt idx="10">
                  <c:v>40355.053548387092</c:v>
                </c:pt>
                <c:pt idx="11">
                  <c:v>44110.583903225808</c:v>
                </c:pt>
                <c:pt idx="12">
                  <c:v>47866.114258064517</c:v>
                </c:pt>
                <c:pt idx="13">
                  <c:v>51621.644612903227</c:v>
                </c:pt>
                <c:pt idx="14">
                  <c:v>55377.174967741936</c:v>
                </c:pt>
                <c:pt idx="15">
                  <c:v>59132.705322580645</c:v>
                </c:pt>
                <c:pt idx="16">
                  <c:v>62888.235677419347</c:v>
                </c:pt>
                <c:pt idx="17">
                  <c:v>66643.766032258049</c:v>
                </c:pt>
                <c:pt idx="18">
                  <c:v>70399.296387096765</c:v>
                </c:pt>
                <c:pt idx="19">
                  <c:v>74154.826741935482</c:v>
                </c:pt>
                <c:pt idx="20">
                  <c:v>77910.357096774183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E3E-4C45-A9EC-9F6BE6CC5ACB}"/>
            </c:ext>
          </c:extLst>
        </c:ser>
        <c:ser>
          <c:idx val="13"/>
          <c:order val="13"/>
          <c:tx>
            <c:strRef>
              <c:f>Hoja1!$A$505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Hoja1!$B$505:$V$505</c:f>
              <c:numCache>
                <c:formatCode>#,##0.00\ "€"</c:formatCode>
                <c:ptCount val="21"/>
                <c:pt idx="0">
                  <c:v>3921.96</c:v>
                </c:pt>
                <c:pt idx="1">
                  <c:v>7493.1698466257676</c:v>
                </c:pt>
                <c:pt idx="2">
                  <c:v>11064.379693251534</c:v>
                </c:pt>
                <c:pt idx="3">
                  <c:v>14635.589539877299</c:v>
                </c:pt>
                <c:pt idx="4">
                  <c:v>18206.799386503069</c:v>
                </c:pt>
                <c:pt idx="5">
                  <c:v>21778.009233128832</c:v>
                </c:pt>
                <c:pt idx="6">
                  <c:v>25349.219079754599</c:v>
                </c:pt>
                <c:pt idx="7">
                  <c:v>28920.428926380366</c:v>
                </c:pt>
                <c:pt idx="8">
                  <c:v>32491.638773006136</c:v>
                </c:pt>
                <c:pt idx="9">
                  <c:v>36062.848619631906</c:v>
                </c:pt>
                <c:pt idx="10">
                  <c:v>39634.058466257666</c:v>
                </c:pt>
                <c:pt idx="11">
                  <c:v>43205.268312883432</c:v>
                </c:pt>
                <c:pt idx="12">
                  <c:v>46776.478159509199</c:v>
                </c:pt>
                <c:pt idx="13">
                  <c:v>50347.688006134973</c:v>
                </c:pt>
                <c:pt idx="14">
                  <c:v>53918.897852760732</c:v>
                </c:pt>
                <c:pt idx="15">
                  <c:v>57490.107699386499</c:v>
                </c:pt>
                <c:pt idx="16">
                  <c:v>61061.317546012273</c:v>
                </c:pt>
                <c:pt idx="17">
                  <c:v>64632.52739263804</c:v>
                </c:pt>
                <c:pt idx="18">
                  <c:v>68203.737239263806</c:v>
                </c:pt>
                <c:pt idx="19">
                  <c:v>71774.94708588958</c:v>
                </c:pt>
                <c:pt idx="20">
                  <c:v>75346.15693251534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E3E-4C45-A9EC-9F6BE6CC5ACB}"/>
            </c:ext>
          </c:extLst>
        </c:ser>
        <c:ser>
          <c:idx val="14"/>
          <c:order val="14"/>
          <c:tx>
            <c:strRef>
              <c:f>Hoja1!$A$506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Hoja1!$B$506:$V$506</c:f>
              <c:numCache>
                <c:formatCode>#,##0.00\ "€"</c:formatCode>
                <c:ptCount val="21"/>
                <c:pt idx="0">
                  <c:v>2931.76</c:v>
                </c:pt>
                <c:pt idx="1">
                  <c:v>6647.3379042553188</c:v>
                </c:pt>
                <c:pt idx="2">
                  <c:v>10362.915808510637</c:v>
                </c:pt>
                <c:pt idx="3">
                  <c:v>14078.493712765956</c:v>
                </c:pt>
                <c:pt idx="4">
                  <c:v>17794.071617021276</c:v>
                </c:pt>
                <c:pt idx="5">
                  <c:v>21509.649521276595</c:v>
                </c:pt>
                <c:pt idx="6">
                  <c:v>25225.227425531913</c:v>
                </c:pt>
                <c:pt idx="7">
                  <c:v>28940.805329787232</c:v>
                </c:pt>
                <c:pt idx="8">
                  <c:v>32656.383234042551</c:v>
                </c:pt>
                <c:pt idx="9">
                  <c:v>36371.961138297869</c:v>
                </c:pt>
                <c:pt idx="10">
                  <c:v>40087.539042553188</c:v>
                </c:pt>
                <c:pt idx="11">
                  <c:v>43803.116946808514</c:v>
                </c:pt>
                <c:pt idx="12">
                  <c:v>47518.694851063825</c:v>
                </c:pt>
                <c:pt idx="13">
                  <c:v>51234.272755319143</c:v>
                </c:pt>
                <c:pt idx="14">
                  <c:v>54949.850659574469</c:v>
                </c:pt>
                <c:pt idx="15">
                  <c:v>58665.428563829788</c:v>
                </c:pt>
                <c:pt idx="16">
                  <c:v>62381.006468085099</c:v>
                </c:pt>
                <c:pt idx="17">
                  <c:v>66096.58437234041</c:v>
                </c:pt>
                <c:pt idx="18">
                  <c:v>69812.162276595729</c:v>
                </c:pt>
                <c:pt idx="19">
                  <c:v>73527.740180851048</c:v>
                </c:pt>
                <c:pt idx="20">
                  <c:v>77243.318085106366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E3E-4C45-A9EC-9F6BE6CC5ACB}"/>
            </c:ext>
          </c:extLst>
        </c:ser>
        <c:ser>
          <c:idx val="15"/>
          <c:order val="15"/>
          <c:tx>
            <c:strRef>
              <c:f>Hoja1!$A$507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Hoja1!$B$507:$V$507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6786.4231670061099</c:v>
                </c:pt>
                <c:pt idx="2">
                  <c:v>10343.08633401222</c:v>
                </c:pt>
                <c:pt idx="3">
                  <c:v>13899.74950101833</c:v>
                </c:pt>
                <c:pt idx="4">
                  <c:v>17456.412668024437</c:v>
                </c:pt>
                <c:pt idx="5">
                  <c:v>21013.075835030548</c:v>
                </c:pt>
                <c:pt idx="6">
                  <c:v>24569.739002036658</c:v>
                </c:pt>
                <c:pt idx="7">
                  <c:v>28126.402169042769</c:v>
                </c:pt>
                <c:pt idx="8">
                  <c:v>31683.06533604888</c:v>
                </c:pt>
                <c:pt idx="9">
                  <c:v>35239.72850305499</c:v>
                </c:pt>
                <c:pt idx="10">
                  <c:v>38796.391670061101</c:v>
                </c:pt>
                <c:pt idx="11">
                  <c:v>42353.054837067211</c:v>
                </c:pt>
                <c:pt idx="12">
                  <c:v>45909.718004073322</c:v>
                </c:pt>
                <c:pt idx="13">
                  <c:v>49466.381171079433</c:v>
                </c:pt>
                <c:pt idx="14">
                  <c:v>53023.044338085536</c:v>
                </c:pt>
                <c:pt idx="15">
                  <c:v>56579.707505091654</c:v>
                </c:pt>
                <c:pt idx="16">
                  <c:v>60136.370672097757</c:v>
                </c:pt>
                <c:pt idx="17">
                  <c:v>63693.033839103868</c:v>
                </c:pt>
                <c:pt idx="18">
                  <c:v>67249.697006109971</c:v>
                </c:pt>
                <c:pt idx="19">
                  <c:v>70806.360173116074</c:v>
                </c:pt>
                <c:pt idx="20">
                  <c:v>74363.023340122192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E3E-4C45-A9EC-9F6BE6CC5ACB}"/>
            </c:ext>
          </c:extLst>
        </c:ser>
        <c:ser>
          <c:idx val="16"/>
          <c:order val="16"/>
          <c:tx>
            <c:strRef>
              <c:f>Hoja1!$A$508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Hoja1!$B$508:$V$508</c:f>
              <c:numCache>
                <c:formatCode>#,##0.00\ "€"</c:formatCode>
                <c:ptCount val="21"/>
                <c:pt idx="0">
                  <c:v>3842.75</c:v>
                </c:pt>
                <c:pt idx="1">
                  <c:v>7406.6716632653061</c:v>
                </c:pt>
                <c:pt idx="2">
                  <c:v>10970.593326530612</c:v>
                </c:pt>
                <c:pt idx="3">
                  <c:v>14534.514989795918</c:v>
                </c:pt>
                <c:pt idx="4">
                  <c:v>18098.436653061224</c:v>
                </c:pt>
                <c:pt idx="5">
                  <c:v>21662.358316326532</c:v>
                </c:pt>
                <c:pt idx="6">
                  <c:v>25226.279979591836</c:v>
                </c:pt>
                <c:pt idx="7">
                  <c:v>28790.201642857141</c:v>
                </c:pt>
                <c:pt idx="8">
                  <c:v>32354.123306122452</c:v>
                </c:pt>
                <c:pt idx="9">
                  <c:v>35918.04496938776</c:v>
                </c:pt>
                <c:pt idx="10">
                  <c:v>39481.966632653064</c:v>
                </c:pt>
                <c:pt idx="11">
                  <c:v>43045.888295918368</c:v>
                </c:pt>
                <c:pt idx="12">
                  <c:v>46609.809959183673</c:v>
                </c:pt>
                <c:pt idx="13">
                  <c:v>50173.731622448984</c:v>
                </c:pt>
                <c:pt idx="14">
                  <c:v>53737.653285714281</c:v>
                </c:pt>
                <c:pt idx="15">
                  <c:v>57301.574948979593</c:v>
                </c:pt>
                <c:pt idx="16">
                  <c:v>60865.496612244904</c:v>
                </c:pt>
                <c:pt idx="17">
                  <c:v>64429.418275510201</c:v>
                </c:pt>
                <c:pt idx="18">
                  <c:v>67993.33993877552</c:v>
                </c:pt>
                <c:pt idx="19">
                  <c:v>71557.261602040817</c:v>
                </c:pt>
                <c:pt idx="20">
                  <c:v>75121.183265306128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E3E-4C45-A9EC-9F6BE6CC5ACB}"/>
            </c:ext>
          </c:extLst>
        </c:ser>
        <c:ser>
          <c:idx val="17"/>
          <c:order val="17"/>
          <c:tx>
            <c:strRef>
              <c:f>Hoja1!$A$509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Hoja1!$B$509:$V$509</c:f>
              <c:numCache>
                <c:formatCode>#,##0.00\ "€"</c:formatCode>
                <c:ptCount val="21"/>
                <c:pt idx="0">
                  <c:v>2860.7</c:v>
                </c:pt>
                <c:pt idx="1">
                  <c:v>6834.1280204778159</c:v>
                </c:pt>
                <c:pt idx="2">
                  <c:v>10807.556040955631</c:v>
                </c:pt>
                <c:pt idx="3">
                  <c:v>14780.984061433446</c:v>
                </c:pt>
                <c:pt idx="4">
                  <c:v>18754.412081911261</c:v>
                </c:pt>
                <c:pt idx="5">
                  <c:v>22727.840102389076</c:v>
                </c:pt>
                <c:pt idx="6">
                  <c:v>26701.268122866892</c:v>
                </c:pt>
                <c:pt idx="7">
                  <c:v>30674.696143344707</c:v>
                </c:pt>
                <c:pt idx="8">
                  <c:v>34648.124163822526</c:v>
                </c:pt>
                <c:pt idx="9">
                  <c:v>38621.55218430033</c:v>
                </c:pt>
                <c:pt idx="10">
                  <c:v>42594.980204778149</c:v>
                </c:pt>
                <c:pt idx="11">
                  <c:v>46568.408225255967</c:v>
                </c:pt>
                <c:pt idx="12">
                  <c:v>50541.836245733779</c:v>
                </c:pt>
                <c:pt idx="13">
                  <c:v>54515.264266211598</c:v>
                </c:pt>
                <c:pt idx="14">
                  <c:v>58488.692286689409</c:v>
                </c:pt>
                <c:pt idx="15">
                  <c:v>62462.120307167228</c:v>
                </c:pt>
                <c:pt idx="16">
                  <c:v>66435.548327645054</c:v>
                </c:pt>
                <c:pt idx="17">
                  <c:v>70408.976348122844</c:v>
                </c:pt>
                <c:pt idx="18">
                  <c:v>74382.404368600663</c:v>
                </c:pt>
                <c:pt idx="19">
                  <c:v>78355.832389078496</c:v>
                </c:pt>
                <c:pt idx="20">
                  <c:v>82329.2604095563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E3E-4C45-A9EC-9F6BE6CC5ACB}"/>
            </c:ext>
          </c:extLst>
        </c:ser>
        <c:ser>
          <c:idx val="18"/>
          <c:order val="18"/>
          <c:tx>
            <c:strRef>
              <c:f>Hoja1!$A$510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Hoja1!$B$510:$V$510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6904.157752553916</c:v>
                </c:pt>
                <c:pt idx="2">
                  <c:v>10868.565505107832</c:v>
                </c:pt>
                <c:pt idx="3">
                  <c:v>14832.973257661748</c:v>
                </c:pt>
                <c:pt idx="4">
                  <c:v>18797.381010215664</c:v>
                </c:pt>
                <c:pt idx="5">
                  <c:v>22761.788762769578</c:v>
                </c:pt>
                <c:pt idx="6">
                  <c:v>26726.196515323496</c:v>
                </c:pt>
                <c:pt idx="7">
                  <c:v>30690.60426787741</c:v>
                </c:pt>
                <c:pt idx="8">
                  <c:v>34655.012020431328</c:v>
                </c:pt>
                <c:pt idx="9">
                  <c:v>38619.419772985246</c:v>
                </c:pt>
                <c:pt idx="10">
                  <c:v>42583.827525539156</c:v>
                </c:pt>
                <c:pt idx="11">
                  <c:v>46548.235278093074</c:v>
                </c:pt>
                <c:pt idx="12">
                  <c:v>50512.643030646992</c:v>
                </c:pt>
                <c:pt idx="13">
                  <c:v>54477.05078320091</c:v>
                </c:pt>
                <c:pt idx="14">
                  <c:v>58441.45853575482</c:v>
                </c:pt>
                <c:pt idx="15">
                  <c:v>62405.866288308738</c:v>
                </c:pt>
                <c:pt idx="16">
                  <c:v>66370.274040862656</c:v>
                </c:pt>
                <c:pt idx="17">
                  <c:v>70334.681793416574</c:v>
                </c:pt>
                <c:pt idx="18">
                  <c:v>74299.089545970492</c:v>
                </c:pt>
                <c:pt idx="19">
                  <c:v>78263.497298524395</c:v>
                </c:pt>
                <c:pt idx="20">
                  <c:v>82227.905051078313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6E3E-4C45-A9EC-9F6BE6CC5ACB}"/>
            </c:ext>
          </c:extLst>
        </c:ser>
        <c:ser>
          <c:idx val="19"/>
          <c:order val="19"/>
          <c:tx>
            <c:strRef>
              <c:f>Hoja1!$A$511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Hoja1!$B$511:$V$511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6908.8679042553185</c:v>
                </c:pt>
                <c:pt idx="2">
                  <c:v>10624.445808510638</c:v>
                </c:pt>
                <c:pt idx="3">
                  <c:v>14340.023712765957</c:v>
                </c:pt>
                <c:pt idx="4">
                  <c:v>18055.601617021275</c:v>
                </c:pt>
                <c:pt idx="5">
                  <c:v>21771.179521276594</c:v>
                </c:pt>
                <c:pt idx="6">
                  <c:v>25486.757425531912</c:v>
                </c:pt>
                <c:pt idx="7">
                  <c:v>29202.335329787235</c:v>
                </c:pt>
                <c:pt idx="8">
                  <c:v>32917.913234042549</c:v>
                </c:pt>
                <c:pt idx="9">
                  <c:v>36633.491138297868</c:v>
                </c:pt>
                <c:pt idx="10">
                  <c:v>40349.069042553187</c:v>
                </c:pt>
                <c:pt idx="11">
                  <c:v>44064.646946808512</c:v>
                </c:pt>
                <c:pt idx="12">
                  <c:v>47780.224851063824</c:v>
                </c:pt>
                <c:pt idx="13">
                  <c:v>51495.802755319142</c:v>
                </c:pt>
                <c:pt idx="14">
                  <c:v>55211.380659574468</c:v>
                </c:pt>
                <c:pt idx="15">
                  <c:v>58926.958563829787</c:v>
                </c:pt>
                <c:pt idx="16">
                  <c:v>62642.536468085098</c:v>
                </c:pt>
                <c:pt idx="17">
                  <c:v>66358.114372340409</c:v>
                </c:pt>
                <c:pt idx="18">
                  <c:v>70073.692276595728</c:v>
                </c:pt>
                <c:pt idx="19">
                  <c:v>73789.270180851046</c:v>
                </c:pt>
                <c:pt idx="20">
                  <c:v>77504.848085106365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6E3E-4C45-A9EC-9F6BE6CC5ACB}"/>
            </c:ext>
          </c:extLst>
        </c:ser>
        <c:ser>
          <c:idx val="20"/>
          <c:order val="20"/>
          <c:tx>
            <c:strRef>
              <c:f>Hoja1!$A$512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Hoja1!$B$492:$V$492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Hoja1!$B$512:$V$512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6989.0679042553184</c:v>
                </c:pt>
                <c:pt idx="2">
                  <c:v>10704.645808510637</c:v>
                </c:pt>
                <c:pt idx="3">
                  <c:v>14420.223712765955</c:v>
                </c:pt>
                <c:pt idx="4">
                  <c:v>18135.801617021272</c:v>
                </c:pt>
                <c:pt idx="5">
                  <c:v>21851.379521276591</c:v>
                </c:pt>
                <c:pt idx="6">
                  <c:v>25566.957425531909</c:v>
                </c:pt>
                <c:pt idx="7">
                  <c:v>29282.535329787235</c:v>
                </c:pt>
                <c:pt idx="8">
                  <c:v>32998.113234042547</c:v>
                </c:pt>
                <c:pt idx="9">
                  <c:v>36713.691138297865</c:v>
                </c:pt>
                <c:pt idx="10">
                  <c:v>40429.269042553184</c:v>
                </c:pt>
                <c:pt idx="11">
                  <c:v>44144.84694680851</c:v>
                </c:pt>
                <c:pt idx="12">
                  <c:v>47860.424851063821</c:v>
                </c:pt>
                <c:pt idx="13">
                  <c:v>51576.002755319139</c:v>
                </c:pt>
                <c:pt idx="14">
                  <c:v>55291.580659574465</c:v>
                </c:pt>
                <c:pt idx="15">
                  <c:v>59007.158563829784</c:v>
                </c:pt>
                <c:pt idx="16">
                  <c:v>62722.736468085095</c:v>
                </c:pt>
                <c:pt idx="17">
                  <c:v>66438.314372340421</c:v>
                </c:pt>
                <c:pt idx="18">
                  <c:v>70153.89227659574</c:v>
                </c:pt>
                <c:pt idx="19">
                  <c:v>73869.470180851058</c:v>
                </c:pt>
                <c:pt idx="20">
                  <c:v>77585.048085106377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E3E-4C45-A9EC-9F6BE6CC5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9895247"/>
        <c:axId val="419896687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Hoja1!$A$492</c15:sqref>
                        </c15:formulaRef>
                      </c:ext>
                    </c:extLst>
                    <c:strCache>
                      <c:ptCount val="1"/>
                      <c:pt idx="0">
                        <c:v>Años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Hoja1!$B$492:$V$492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Hoja1!$B$492:$V$492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9</c:v>
                      </c:pt>
                      <c:pt idx="4">
                        <c:v>12</c:v>
                      </c:pt>
                      <c:pt idx="5">
                        <c:v>15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24</c:v>
                      </c:pt>
                      <c:pt idx="9">
                        <c:v>27</c:v>
                      </c:pt>
                      <c:pt idx="10">
                        <c:v>30</c:v>
                      </c:pt>
                      <c:pt idx="11">
                        <c:v>33</c:v>
                      </c:pt>
                      <c:pt idx="12">
                        <c:v>36</c:v>
                      </c:pt>
                      <c:pt idx="13">
                        <c:v>39</c:v>
                      </c:pt>
                      <c:pt idx="14">
                        <c:v>42</c:v>
                      </c:pt>
                      <c:pt idx="15">
                        <c:v>45</c:v>
                      </c:pt>
                      <c:pt idx="16">
                        <c:v>48</c:v>
                      </c:pt>
                      <c:pt idx="17">
                        <c:v>51</c:v>
                      </c:pt>
                      <c:pt idx="18">
                        <c:v>54</c:v>
                      </c:pt>
                      <c:pt idx="19">
                        <c:v>57</c:v>
                      </c:pt>
                      <c:pt idx="2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6E3E-4C45-A9EC-9F6BE6CC5ACB}"/>
                  </c:ext>
                </c:extLst>
              </c15:ser>
            </c15:filteredLineSeries>
          </c:ext>
        </c:extLst>
      </c:lineChart>
      <c:catAx>
        <c:axId val="4198952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896687"/>
        <c:crosses val="autoZero"/>
        <c:auto val="1"/>
        <c:lblAlgn val="ctr"/>
        <c:lblOffset val="100"/>
        <c:noMultiLvlLbl val="0"/>
      </c:catAx>
      <c:valAx>
        <c:axId val="41989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895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088499749009792E-3"/>
          <c:y val="0.71931570902305686"/>
          <c:w val="0.99065267580097316"/>
          <c:h val="0.264870390146614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Amortización Precios Medios (0,182638; 0,055892) + Placas solares Redama sin subvenciones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Hoja1!$A$630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Hoja1!$B$630:$V$630</c:f>
              <c:numCache>
                <c:formatCode>#,##0.00\ "€"</c:formatCode>
                <c:ptCount val="21"/>
                <c:pt idx="0">
                  <c:v>21110</c:v>
                </c:pt>
                <c:pt idx="1">
                  <c:v>22082.882330877055</c:v>
                </c:pt>
                <c:pt idx="2">
                  <c:v>23055.764661754114</c:v>
                </c:pt>
                <c:pt idx="3">
                  <c:v>24028.646992631169</c:v>
                </c:pt>
                <c:pt idx="4">
                  <c:v>25001.529323508228</c:v>
                </c:pt>
                <c:pt idx="5">
                  <c:v>25974.411654385283</c:v>
                </c:pt>
                <c:pt idx="6">
                  <c:v>26947.293985262339</c:v>
                </c:pt>
                <c:pt idx="7">
                  <c:v>27920.176316139397</c:v>
                </c:pt>
                <c:pt idx="8">
                  <c:v>28893.058647016453</c:v>
                </c:pt>
                <c:pt idx="9">
                  <c:v>29865.940977893508</c:v>
                </c:pt>
                <c:pt idx="10">
                  <c:v>30838.823308770567</c:v>
                </c:pt>
                <c:pt idx="11">
                  <c:v>31811.705639647626</c:v>
                </c:pt>
                <c:pt idx="12">
                  <c:v>32784.587970524677</c:v>
                </c:pt>
                <c:pt idx="13">
                  <c:v>33757.470301401736</c:v>
                </c:pt>
                <c:pt idx="14">
                  <c:v>34730.352632278795</c:v>
                </c:pt>
                <c:pt idx="15">
                  <c:v>35703.234963155846</c:v>
                </c:pt>
                <c:pt idx="16">
                  <c:v>36676.117294032905</c:v>
                </c:pt>
                <c:pt idx="17">
                  <c:v>37648.999624909964</c:v>
                </c:pt>
                <c:pt idx="18">
                  <c:v>38621.881955787016</c:v>
                </c:pt>
                <c:pt idx="19">
                  <c:v>39594.764286664082</c:v>
                </c:pt>
                <c:pt idx="20">
                  <c:v>40567.646617541133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D9-430A-89C6-59085FDD2B47}"/>
            </c:ext>
          </c:extLst>
        </c:ser>
        <c:ser>
          <c:idx val="2"/>
          <c:order val="1"/>
          <c:tx>
            <c:strRef>
              <c:f>Hoja1!$A$631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Hoja1!$B$631:$V$631</c:f>
              <c:numCache>
                <c:formatCode>#,##0.00\ "€"</c:formatCode>
                <c:ptCount val="21"/>
                <c:pt idx="0">
                  <c:v>21110</c:v>
                </c:pt>
                <c:pt idx="1">
                  <c:v>21999.794035921841</c:v>
                </c:pt>
                <c:pt idx="2">
                  <c:v>22889.588071843686</c:v>
                </c:pt>
                <c:pt idx="3">
                  <c:v>23779.382107765527</c:v>
                </c:pt>
                <c:pt idx="4">
                  <c:v>24669.176143687368</c:v>
                </c:pt>
                <c:pt idx="5">
                  <c:v>25558.970179609212</c:v>
                </c:pt>
                <c:pt idx="6">
                  <c:v>26448.764215531053</c:v>
                </c:pt>
                <c:pt idx="7">
                  <c:v>27338.558251452894</c:v>
                </c:pt>
                <c:pt idx="8">
                  <c:v>28228.352287374735</c:v>
                </c:pt>
                <c:pt idx="9">
                  <c:v>29118.14632329658</c:v>
                </c:pt>
                <c:pt idx="10">
                  <c:v>30007.940359218424</c:v>
                </c:pt>
                <c:pt idx="11">
                  <c:v>30897.734395140265</c:v>
                </c:pt>
                <c:pt idx="12">
                  <c:v>31787.528431062106</c:v>
                </c:pt>
                <c:pt idx="13">
                  <c:v>32677.322466983947</c:v>
                </c:pt>
                <c:pt idx="14">
                  <c:v>33567.116502905788</c:v>
                </c:pt>
                <c:pt idx="15">
                  <c:v>34456.910538827637</c:v>
                </c:pt>
                <c:pt idx="16">
                  <c:v>35346.70457474947</c:v>
                </c:pt>
                <c:pt idx="17">
                  <c:v>36236.498610671319</c:v>
                </c:pt>
                <c:pt idx="18">
                  <c:v>37126.29264659316</c:v>
                </c:pt>
                <c:pt idx="19">
                  <c:v>38016.086682515001</c:v>
                </c:pt>
                <c:pt idx="20">
                  <c:v>38905.880718436849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D9-430A-89C6-59085FDD2B47}"/>
            </c:ext>
          </c:extLst>
        </c:ser>
        <c:ser>
          <c:idx val="3"/>
          <c:order val="2"/>
          <c:tx>
            <c:strRef>
              <c:f>Hoja1!$A$632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Hoja1!$B$632:$V$632</c:f>
              <c:numCache>
                <c:formatCode>#,##0.00\ "€"</c:formatCode>
                <c:ptCount val="21"/>
                <c:pt idx="0">
                  <c:v>21734.66</c:v>
                </c:pt>
                <c:pt idx="1">
                  <c:v>22790.251702130092</c:v>
                </c:pt>
                <c:pt idx="2">
                  <c:v>23845.843404260184</c:v>
                </c:pt>
                <c:pt idx="3">
                  <c:v>24901.435106390276</c:v>
                </c:pt>
                <c:pt idx="4">
                  <c:v>25957.026808520368</c:v>
                </c:pt>
                <c:pt idx="5">
                  <c:v>27012.61851065046</c:v>
                </c:pt>
                <c:pt idx="6">
                  <c:v>28068.210212780552</c:v>
                </c:pt>
                <c:pt idx="7">
                  <c:v>29123.801914910644</c:v>
                </c:pt>
                <c:pt idx="8">
                  <c:v>30179.393617040736</c:v>
                </c:pt>
                <c:pt idx="9">
                  <c:v>31234.985319170824</c:v>
                </c:pt>
                <c:pt idx="10">
                  <c:v>32290.577021300916</c:v>
                </c:pt>
                <c:pt idx="11">
                  <c:v>33346.168723431008</c:v>
                </c:pt>
                <c:pt idx="12">
                  <c:v>34401.7604255611</c:v>
                </c:pt>
                <c:pt idx="13">
                  <c:v>35457.352127691192</c:v>
                </c:pt>
                <c:pt idx="14">
                  <c:v>36512.943829821284</c:v>
                </c:pt>
                <c:pt idx="15">
                  <c:v>37568.535531951376</c:v>
                </c:pt>
                <c:pt idx="16">
                  <c:v>38624.127234081476</c:v>
                </c:pt>
                <c:pt idx="17">
                  <c:v>39679.718936211561</c:v>
                </c:pt>
                <c:pt idx="18">
                  <c:v>40735.310638341653</c:v>
                </c:pt>
                <c:pt idx="19">
                  <c:v>41790.902340471745</c:v>
                </c:pt>
                <c:pt idx="20">
                  <c:v>42846.494042601837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3D9-430A-89C6-59085FDD2B47}"/>
            </c:ext>
          </c:extLst>
        </c:ser>
        <c:ser>
          <c:idx val="4"/>
          <c:order val="3"/>
          <c:tx>
            <c:strRef>
              <c:f>Hoja1!$A$633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Hoja1!$B$633:$V$633</c:f>
              <c:numCache>
                <c:formatCode>#,##0.00\ "€"</c:formatCode>
                <c:ptCount val="21"/>
                <c:pt idx="0">
                  <c:v>21766.6</c:v>
                </c:pt>
                <c:pt idx="1">
                  <c:v>22795.706931619949</c:v>
                </c:pt>
                <c:pt idx="2">
                  <c:v>23824.813863239899</c:v>
                </c:pt>
                <c:pt idx="3">
                  <c:v>24853.920794859849</c:v>
                </c:pt>
                <c:pt idx="4">
                  <c:v>25883.027726479799</c:v>
                </c:pt>
                <c:pt idx="5">
                  <c:v>26912.134658099749</c:v>
                </c:pt>
                <c:pt idx="6">
                  <c:v>27941.241589719699</c:v>
                </c:pt>
                <c:pt idx="7">
                  <c:v>28970.348521339649</c:v>
                </c:pt>
                <c:pt idx="8">
                  <c:v>29999.455452959599</c:v>
                </c:pt>
                <c:pt idx="9">
                  <c:v>31028.562384579549</c:v>
                </c:pt>
                <c:pt idx="10">
                  <c:v>32057.669316199499</c:v>
                </c:pt>
                <c:pt idx="11">
                  <c:v>33086.776247819449</c:v>
                </c:pt>
                <c:pt idx="12">
                  <c:v>34115.883179439406</c:v>
                </c:pt>
                <c:pt idx="13">
                  <c:v>35144.990111059349</c:v>
                </c:pt>
                <c:pt idx="14">
                  <c:v>36174.097042679306</c:v>
                </c:pt>
                <c:pt idx="15">
                  <c:v>37203.203974299249</c:v>
                </c:pt>
                <c:pt idx="16">
                  <c:v>38232.310905919207</c:v>
                </c:pt>
                <c:pt idx="17">
                  <c:v>39261.417837539149</c:v>
                </c:pt>
                <c:pt idx="18">
                  <c:v>40290.524769159107</c:v>
                </c:pt>
                <c:pt idx="19">
                  <c:v>41319.631700779049</c:v>
                </c:pt>
                <c:pt idx="20">
                  <c:v>42348.738632399007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3D9-430A-89C6-59085FDD2B47}"/>
            </c:ext>
          </c:extLst>
        </c:ser>
        <c:ser>
          <c:idx val="5"/>
          <c:order val="4"/>
          <c:tx>
            <c:strRef>
              <c:f>Hoja1!$A$634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Hoja1!$B$634:$V$634</c:f>
              <c:numCache>
                <c:formatCode>#,##0.00\ "€"</c:formatCode>
                <c:ptCount val="21"/>
                <c:pt idx="0">
                  <c:v>26108.880000000001</c:v>
                </c:pt>
                <c:pt idx="1">
                  <c:v>27137.986931619951</c:v>
                </c:pt>
                <c:pt idx="2">
                  <c:v>28167.093863239901</c:v>
                </c:pt>
                <c:pt idx="3">
                  <c:v>29196.200794859851</c:v>
                </c:pt>
                <c:pt idx="4">
                  <c:v>30225.307726479801</c:v>
                </c:pt>
                <c:pt idx="5">
                  <c:v>31254.414658099751</c:v>
                </c:pt>
                <c:pt idx="6">
                  <c:v>32283.521589719705</c:v>
                </c:pt>
                <c:pt idx="7">
                  <c:v>33312.628521339655</c:v>
                </c:pt>
                <c:pt idx="8">
                  <c:v>34341.735452959605</c:v>
                </c:pt>
                <c:pt idx="9">
                  <c:v>35370.842384579555</c:v>
                </c:pt>
                <c:pt idx="10">
                  <c:v>36399.949316199505</c:v>
                </c:pt>
                <c:pt idx="11">
                  <c:v>37429.056247819455</c:v>
                </c:pt>
                <c:pt idx="12">
                  <c:v>38458.163179439405</c:v>
                </c:pt>
                <c:pt idx="13">
                  <c:v>39487.270111059355</c:v>
                </c:pt>
                <c:pt idx="14">
                  <c:v>40516.377042679305</c:v>
                </c:pt>
                <c:pt idx="15">
                  <c:v>41545.483974299255</c:v>
                </c:pt>
                <c:pt idx="16">
                  <c:v>42574.590905919205</c:v>
                </c:pt>
                <c:pt idx="17">
                  <c:v>43603.697837539155</c:v>
                </c:pt>
                <c:pt idx="18">
                  <c:v>44632.804769159105</c:v>
                </c:pt>
                <c:pt idx="19">
                  <c:v>45661.911700779056</c:v>
                </c:pt>
                <c:pt idx="20">
                  <c:v>46691.018632399006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3D9-430A-89C6-59085FDD2B47}"/>
            </c:ext>
          </c:extLst>
        </c:ser>
        <c:ser>
          <c:idx val="6"/>
          <c:order val="5"/>
          <c:tx>
            <c:strRef>
              <c:f>Hoja1!$A$635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Hoja1!$B$635:$V$635</c:f>
              <c:numCache>
                <c:formatCode>#,##0.00\ "€"</c:formatCode>
                <c:ptCount val="21"/>
                <c:pt idx="0">
                  <c:v>25668.25</c:v>
                </c:pt>
                <c:pt idx="1">
                  <c:v>26449.771352809599</c:v>
                </c:pt>
                <c:pt idx="2">
                  <c:v>27231.292705619198</c:v>
                </c:pt>
                <c:pt idx="3">
                  <c:v>28012.814058428798</c:v>
                </c:pt>
                <c:pt idx="4">
                  <c:v>28794.335411238393</c:v>
                </c:pt>
                <c:pt idx="5">
                  <c:v>29575.856764047992</c:v>
                </c:pt>
                <c:pt idx="6">
                  <c:v>30357.378116857592</c:v>
                </c:pt>
                <c:pt idx="7">
                  <c:v>31138.899469667191</c:v>
                </c:pt>
                <c:pt idx="8">
                  <c:v>31920.420822476786</c:v>
                </c:pt>
                <c:pt idx="9">
                  <c:v>32701.942175286385</c:v>
                </c:pt>
                <c:pt idx="10">
                  <c:v>33483.463528095985</c:v>
                </c:pt>
                <c:pt idx="11">
                  <c:v>34264.984880905584</c:v>
                </c:pt>
                <c:pt idx="12">
                  <c:v>35046.506233715183</c:v>
                </c:pt>
                <c:pt idx="13">
                  <c:v>35828.027586524782</c:v>
                </c:pt>
                <c:pt idx="14">
                  <c:v>36609.548939334381</c:v>
                </c:pt>
                <c:pt idx="15">
                  <c:v>37391.070292143981</c:v>
                </c:pt>
                <c:pt idx="16">
                  <c:v>38172.591644953573</c:v>
                </c:pt>
                <c:pt idx="17">
                  <c:v>38954.112997763179</c:v>
                </c:pt>
                <c:pt idx="18">
                  <c:v>39735.634350572771</c:v>
                </c:pt>
                <c:pt idx="19">
                  <c:v>40517.15570338237</c:v>
                </c:pt>
                <c:pt idx="20">
                  <c:v>41298.677056191969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3D9-430A-89C6-59085FDD2B47}"/>
            </c:ext>
          </c:extLst>
        </c:ser>
        <c:ser>
          <c:idx val="7"/>
          <c:order val="6"/>
          <c:tx>
            <c:strRef>
              <c:f>Hoja1!$A$636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Hoja1!$B$636:$V$636</c:f>
              <c:numCache>
                <c:formatCode>#,##0.00\ "€"</c:formatCode>
                <c:ptCount val="21"/>
                <c:pt idx="0">
                  <c:v>25999.42</c:v>
                </c:pt>
                <c:pt idx="1">
                  <c:v>27028.526931619948</c:v>
                </c:pt>
                <c:pt idx="2">
                  <c:v>28057.633863239898</c:v>
                </c:pt>
                <c:pt idx="3">
                  <c:v>29086.740794859848</c:v>
                </c:pt>
                <c:pt idx="4">
                  <c:v>30115.847726479798</c:v>
                </c:pt>
                <c:pt idx="5">
                  <c:v>31144.954658099748</c:v>
                </c:pt>
                <c:pt idx="6">
                  <c:v>32174.061589719699</c:v>
                </c:pt>
                <c:pt idx="7">
                  <c:v>33203.168521339649</c:v>
                </c:pt>
                <c:pt idx="8">
                  <c:v>34232.275452959599</c:v>
                </c:pt>
                <c:pt idx="9">
                  <c:v>35261.382384579549</c:v>
                </c:pt>
                <c:pt idx="10">
                  <c:v>36290.489316199499</c:v>
                </c:pt>
                <c:pt idx="11">
                  <c:v>37319.596247819449</c:v>
                </c:pt>
                <c:pt idx="12">
                  <c:v>38348.703179439399</c:v>
                </c:pt>
                <c:pt idx="13">
                  <c:v>39377.810111059356</c:v>
                </c:pt>
                <c:pt idx="14">
                  <c:v>40406.917042679299</c:v>
                </c:pt>
                <c:pt idx="15">
                  <c:v>41436.023974299256</c:v>
                </c:pt>
                <c:pt idx="16">
                  <c:v>42465.130905919199</c:v>
                </c:pt>
                <c:pt idx="17">
                  <c:v>43494.237837539156</c:v>
                </c:pt>
                <c:pt idx="18">
                  <c:v>44523.344769159099</c:v>
                </c:pt>
                <c:pt idx="19">
                  <c:v>45552.451700779056</c:v>
                </c:pt>
                <c:pt idx="20">
                  <c:v>46581.558632398999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3D9-430A-89C6-59085FDD2B47}"/>
            </c:ext>
          </c:extLst>
        </c:ser>
        <c:ser>
          <c:idx val="8"/>
          <c:order val="7"/>
          <c:tx>
            <c:strRef>
              <c:f>Hoja1!$A$637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Hoja1!$B$637:$V$637</c:f>
              <c:numCache>
                <c:formatCode>#,##0.00\ "€"</c:formatCode>
                <c:ptCount val="21"/>
                <c:pt idx="0">
                  <c:v>23558.476900000001</c:v>
                </c:pt>
                <c:pt idx="1">
                  <c:v>24534.632113981093</c:v>
                </c:pt>
                <c:pt idx="2">
                  <c:v>25510.787327962185</c:v>
                </c:pt>
                <c:pt idx="3">
                  <c:v>26486.942541943277</c:v>
                </c:pt>
                <c:pt idx="4">
                  <c:v>27463.097755924369</c:v>
                </c:pt>
                <c:pt idx="5">
                  <c:v>28439.252969905461</c:v>
                </c:pt>
                <c:pt idx="6">
                  <c:v>29415.408183886553</c:v>
                </c:pt>
                <c:pt idx="7">
                  <c:v>30391.563397867645</c:v>
                </c:pt>
                <c:pt idx="8">
                  <c:v>31367.718611848737</c:v>
                </c:pt>
                <c:pt idx="9">
                  <c:v>32343.873825829833</c:v>
                </c:pt>
                <c:pt idx="10">
                  <c:v>33320.029039810921</c:v>
                </c:pt>
                <c:pt idx="11">
                  <c:v>34296.184253792017</c:v>
                </c:pt>
                <c:pt idx="12">
                  <c:v>35272.339467773105</c:v>
                </c:pt>
                <c:pt idx="13">
                  <c:v>36248.4946817542</c:v>
                </c:pt>
                <c:pt idx="14">
                  <c:v>37224.649895735289</c:v>
                </c:pt>
                <c:pt idx="15">
                  <c:v>38200.805109716384</c:v>
                </c:pt>
                <c:pt idx="16">
                  <c:v>39176.960323697473</c:v>
                </c:pt>
                <c:pt idx="17">
                  <c:v>40153.115537678568</c:v>
                </c:pt>
                <c:pt idx="18">
                  <c:v>41129.270751659657</c:v>
                </c:pt>
                <c:pt idx="19">
                  <c:v>42105.425965640752</c:v>
                </c:pt>
                <c:pt idx="20">
                  <c:v>43081.581179621848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3D9-430A-89C6-59085FDD2B47}"/>
            </c:ext>
          </c:extLst>
        </c:ser>
        <c:ser>
          <c:idx val="9"/>
          <c:order val="8"/>
          <c:tx>
            <c:strRef>
              <c:f>Hoja1!$A$638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Hoja1!$B$638:$V$638</c:f>
              <c:numCache>
                <c:formatCode>#,##0.00\ "€"</c:formatCode>
                <c:ptCount val="21"/>
                <c:pt idx="0">
                  <c:v>18548</c:v>
                </c:pt>
                <c:pt idx="1">
                  <c:v>19558.882436413794</c:v>
                </c:pt>
                <c:pt idx="2">
                  <c:v>20569.764872827585</c:v>
                </c:pt>
                <c:pt idx="3">
                  <c:v>21580.64730924138</c:v>
                </c:pt>
                <c:pt idx="4">
                  <c:v>22591.529745655171</c:v>
                </c:pt>
                <c:pt idx="5">
                  <c:v>23602.412182068965</c:v>
                </c:pt>
                <c:pt idx="6">
                  <c:v>24613.29461848276</c:v>
                </c:pt>
                <c:pt idx="7">
                  <c:v>25624.177054896551</c:v>
                </c:pt>
                <c:pt idx="8">
                  <c:v>26635.059491310345</c:v>
                </c:pt>
                <c:pt idx="9">
                  <c:v>27645.94192772414</c:v>
                </c:pt>
                <c:pt idx="10">
                  <c:v>28656.82436413793</c:v>
                </c:pt>
                <c:pt idx="11">
                  <c:v>29667.706800551725</c:v>
                </c:pt>
                <c:pt idx="12">
                  <c:v>30678.589236965519</c:v>
                </c:pt>
                <c:pt idx="13">
                  <c:v>31689.47167337931</c:v>
                </c:pt>
                <c:pt idx="14">
                  <c:v>32700.354109793105</c:v>
                </c:pt>
                <c:pt idx="15">
                  <c:v>33711.236546206899</c:v>
                </c:pt>
                <c:pt idx="16">
                  <c:v>34722.11898262069</c:v>
                </c:pt>
                <c:pt idx="17">
                  <c:v>35733.001419034481</c:v>
                </c:pt>
                <c:pt idx="18">
                  <c:v>36743.883855448279</c:v>
                </c:pt>
                <c:pt idx="19">
                  <c:v>37754.76629186207</c:v>
                </c:pt>
                <c:pt idx="20">
                  <c:v>38765.648728275861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3D9-430A-89C6-59085FDD2B47}"/>
            </c:ext>
          </c:extLst>
        </c:ser>
        <c:ser>
          <c:idx val="10"/>
          <c:order val="9"/>
          <c:tx>
            <c:strRef>
              <c:f>Hoja1!$A$639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Hoja1!$B$639:$V$639</c:f>
              <c:numCache>
                <c:formatCode>#,##0.00\ "€"</c:formatCode>
                <c:ptCount val="21"/>
                <c:pt idx="0">
                  <c:v>24688.75</c:v>
                </c:pt>
                <c:pt idx="1">
                  <c:v>25993.916366126272</c:v>
                </c:pt>
                <c:pt idx="2">
                  <c:v>27299.08273225254</c:v>
                </c:pt>
                <c:pt idx="3">
                  <c:v>28604.249098378808</c:v>
                </c:pt>
                <c:pt idx="4">
                  <c:v>29909.41546450508</c:v>
                </c:pt>
                <c:pt idx="5">
                  <c:v>31214.581830631352</c:v>
                </c:pt>
                <c:pt idx="6">
                  <c:v>32519.74819675762</c:v>
                </c:pt>
                <c:pt idx="7">
                  <c:v>33824.914562883889</c:v>
                </c:pt>
                <c:pt idx="8">
                  <c:v>35130.080929010161</c:v>
                </c:pt>
                <c:pt idx="9">
                  <c:v>36435.247295136433</c:v>
                </c:pt>
                <c:pt idx="10">
                  <c:v>37740.413661262704</c:v>
                </c:pt>
                <c:pt idx="11">
                  <c:v>39045.580027388969</c:v>
                </c:pt>
                <c:pt idx="12">
                  <c:v>40350.746393515241</c:v>
                </c:pt>
                <c:pt idx="13">
                  <c:v>41655.912759641513</c:v>
                </c:pt>
                <c:pt idx="14">
                  <c:v>42961.079125767777</c:v>
                </c:pt>
                <c:pt idx="15">
                  <c:v>44266.245491894049</c:v>
                </c:pt>
                <c:pt idx="16">
                  <c:v>45571.411858020321</c:v>
                </c:pt>
                <c:pt idx="17">
                  <c:v>46876.578224146593</c:v>
                </c:pt>
                <c:pt idx="18">
                  <c:v>48181.744590272865</c:v>
                </c:pt>
                <c:pt idx="19">
                  <c:v>49486.910956399137</c:v>
                </c:pt>
                <c:pt idx="20">
                  <c:v>50792.077322525402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3D9-430A-89C6-59085FDD2B47}"/>
            </c:ext>
          </c:extLst>
        </c:ser>
        <c:ser>
          <c:idx val="11"/>
          <c:order val="10"/>
          <c:tx>
            <c:strRef>
              <c:f>Hoja1!$A$640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Hoja1!$B$640:$V$640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F3D9-430A-89C6-59085FDD2B47}"/>
            </c:ext>
          </c:extLst>
        </c:ser>
        <c:ser>
          <c:idx val="12"/>
          <c:order val="11"/>
          <c:tx>
            <c:strRef>
              <c:f>Hoja1!$A$641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Hoja1!$B$641:$V$641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F3D9-430A-89C6-59085FDD2B47}"/>
            </c:ext>
          </c:extLst>
        </c:ser>
        <c:ser>
          <c:idx val="13"/>
          <c:order val="12"/>
          <c:tx>
            <c:strRef>
              <c:f>Hoja1!$A$642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Hoja1!$B$642:$V$642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F3D9-430A-89C6-59085FDD2B47}"/>
            </c:ext>
          </c:extLst>
        </c:ser>
        <c:ser>
          <c:idx val="14"/>
          <c:order val="13"/>
          <c:tx>
            <c:strRef>
              <c:f>Hoja1!$A$643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Hoja1!$B$643:$V$643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F3D9-430A-89C6-59085FDD2B47}"/>
            </c:ext>
          </c:extLst>
        </c:ser>
        <c:ser>
          <c:idx val="15"/>
          <c:order val="14"/>
          <c:tx>
            <c:strRef>
              <c:f>Hoja1!$A$644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Hoja1!$B$644:$V$644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F3D9-430A-89C6-59085FDD2B47}"/>
            </c:ext>
          </c:extLst>
        </c:ser>
        <c:ser>
          <c:idx val="16"/>
          <c:order val="15"/>
          <c:tx>
            <c:strRef>
              <c:f>Hoja1!$A$645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Hoja1!$B$645:$V$645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F3D9-430A-89C6-59085FDD2B47}"/>
            </c:ext>
          </c:extLst>
        </c:ser>
        <c:ser>
          <c:idx val="17"/>
          <c:order val="16"/>
          <c:tx>
            <c:strRef>
              <c:f>Hoja1!$A$646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Hoja1!$B$646:$V$646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F3D9-430A-89C6-59085FDD2B47}"/>
            </c:ext>
          </c:extLst>
        </c:ser>
        <c:ser>
          <c:idx val="18"/>
          <c:order val="17"/>
          <c:tx>
            <c:strRef>
              <c:f>Hoja1!$A$647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Hoja1!$B$647:$V$647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F3D9-430A-89C6-59085FDD2B47}"/>
            </c:ext>
          </c:extLst>
        </c:ser>
        <c:ser>
          <c:idx val="19"/>
          <c:order val="18"/>
          <c:tx>
            <c:strRef>
              <c:f>Hoja1!$A$648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Hoja1!$B$648:$V$648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F3D9-430A-89C6-59085FDD2B47}"/>
            </c:ext>
          </c:extLst>
        </c:ser>
        <c:ser>
          <c:idx val="20"/>
          <c:order val="19"/>
          <c:tx>
            <c:strRef>
              <c:f>Hoja1!$A$649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Hoja1!$B$629:$V$629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Hoja1!$B$649:$V$649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F3D9-430A-89C6-59085FDD2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767736"/>
        <c:axId val="1952222599"/>
      </c:lineChart>
      <c:catAx>
        <c:axId val="157767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2222599"/>
        <c:crosses val="autoZero"/>
        <c:auto val="1"/>
        <c:lblAlgn val="ctr"/>
        <c:lblOffset val="100"/>
        <c:noMultiLvlLbl val="0"/>
      </c:catAx>
      <c:valAx>
        <c:axId val="1952222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76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764770003938254"/>
          <c:y val="0.59253548652966803"/>
          <c:w val="0.6379487705034701"/>
          <c:h val="0.399644399288798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Amortización Precios Medios (0,182638; 0,055892) + Placas solares Redama con subvenciones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Hoja1!$A$656</c:f>
              <c:strCache>
                <c:ptCount val="1"/>
                <c:pt idx="0">
                  <c:v>Monobloc Plus 2 - 12MR Baxi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Hoja1!$B$656:$V$656</c:f>
              <c:numCache>
                <c:formatCode>#,##0.00\ "€"</c:formatCode>
                <c:ptCount val="21"/>
                <c:pt idx="0">
                  <c:v>17310</c:v>
                </c:pt>
                <c:pt idx="1">
                  <c:v>18282.882330877055</c:v>
                </c:pt>
                <c:pt idx="2">
                  <c:v>19255.764661754114</c:v>
                </c:pt>
                <c:pt idx="3">
                  <c:v>20228.646992631169</c:v>
                </c:pt>
                <c:pt idx="4">
                  <c:v>21201.529323508228</c:v>
                </c:pt>
                <c:pt idx="5">
                  <c:v>22174.411654385283</c:v>
                </c:pt>
                <c:pt idx="6">
                  <c:v>23147.293985262339</c:v>
                </c:pt>
                <c:pt idx="7">
                  <c:v>24120.176316139397</c:v>
                </c:pt>
                <c:pt idx="8">
                  <c:v>25093.058647016453</c:v>
                </c:pt>
                <c:pt idx="9">
                  <c:v>26065.940977893508</c:v>
                </c:pt>
                <c:pt idx="10">
                  <c:v>27038.823308770567</c:v>
                </c:pt>
                <c:pt idx="11">
                  <c:v>28011.705639647626</c:v>
                </c:pt>
                <c:pt idx="12">
                  <c:v>28984.587970524681</c:v>
                </c:pt>
                <c:pt idx="13">
                  <c:v>29957.470301401736</c:v>
                </c:pt>
                <c:pt idx="14">
                  <c:v>30930.352632278795</c:v>
                </c:pt>
                <c:pt idx="15">
                  <c:v>31903.23496315585</c:v>
                </c:pt>
                <c:pt idx="16">
                  <c:v>32876.117294032905</c:v>
                </c:pt>
                <c:pt idx="17">
                  <c:v>33848.999624909964</c:v>
                </c:pt>
                <c:pt idx="18">
                  <c:v>34821.881955787016</c:v>
                </c:pt>
                <c:pt idx="19">
                  <c:v>35794.764286664082</c:v>
                </c:pt>
                <c:pt idx="20">
                  <c:v>36767.646617541133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90-4F48-A52B-A9D6B87A83E6}"/>
            </c:ext>
          </c:extLst>
        </c:ser>
        <c:ser>
          <c:idx val="2"/>
          <c:order val="1"/>
          <c:tx>
            <c:strRef>
              <c:f>Hoja1!$A$657</c:f>
              <c:strCache>
                <c:ptCount val="1"/>
                <c:pt idx="0">
                  <c:v>Monobloc Plus 2 - 16MR Baxi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Hoja1!$B$657:$V$657</c:f>
              <c:numCache>
                <c:formatCode>#,##0.00\ "€"</c:formatCode>
                <c:ptCount val="21"/>
                <c:pt idx="0">
                  <c:v>17310</c:v>
                </c:pt>
                <c:pt idx="1">
                  <c:v>18199.794035921841</c:v>
                </c:pt>
                <c:pt idx="2">
                  <c:v>19089.588071843686</c:v>
                </c:pt>
                <c:pt idx="3">
                  <c:v>19979.382107765527</c:v>
                </c:pt>
                <c:pt idx="4">
                  <c:v>20869.176143687368</c:v>
                </c:pt>
                <c:pt idx="5">
                  <c:v>21758.970179609212</c:v>
                </c:pt>
                <c:pt idx="6">
                  <c:v>22648.764215531053</c:v>
                </c:pt>
                <c:pt idx="7">
                  <c:v>23538.558251452894</c:v>
                </c:pt>
                <c:pt idx="8">
                  <c:v>24428.352287374735</c:v>
                </c:pt>
                <c:pt idx="9">
                  <c:v>25318.14632329658</c:v>
                </c:pt>
                <c:pt idx="10">
                  <c:v>26207.940359218424</c:v>
                </c:pt>
                <c:pt idx="11">
                  <c:v>27097.734395140265</c:v>
                </c:pt>
                <c:pt idx="12">
                  <c:v>27987.528431062106</c:v>
                </c:pt>
                <c:pt idx="13">
                  <c:v>28877.322466983947</c:v>
                </c:pt>
                <c:pt idx="14">
                  <c:v>29767.116502905788</c:v>
                </c:pt>
                <c:pt idx="15">
                  <c:v>30656.910538827633</c:v>
                </c:pt>
                <c:pt idx="16">
                  <c:v>31546.704574749474</c:v>
                </c:pt>
                <c:pt idx="17">
                  <c:v>32436.498610671319</c:v>
                </c:pt>
                <c:pt idx="18">
                  <c:v>33326.29264659316</c:v>
                </c:pt>
                <c:pt idx="19">
                  <c:v>34216.086682515001</c:v>
                </c:pt>
                <c:pt idx="20">
                  <c:v>35105.880718436849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90-4F48-A52B-A9D6B87A83E6}"/>
            </c:ext>
          </c:extLst>
        </c:ser>
        <c:ser>
          <c:idx val="3"/>
          <c:order val="2"/>
          <c:tx>
            <c:strRef>
              <c:f>Hoja1!$A$658</c:f>
              <c:strCache>
                <c:ptCount val="1"/>
                <c:pt idx="0">
                  <c:v>Arotherm Split 12 kW Vaillant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Hoja1!$B$658:$V$658</c:f>
              <c:numCache>
                <c:formatCode>#,##0.00\ "€"</c:formatCode>
                <c:ptCount val="21"/>
                <c:pt idx="0">
                  <c:v>17934.66</c:v>
                </c:pt>
                <c:pt idx="1">
                  <c:v>18990.251702130092</c:v>
                </c:pt>
                <c:pt idx="2">
                  <c:v>20045.843404260184</c:v>
                </c:pt>
                <c:pt idx="3">
                  <c:v>21101.435106390276</c:v>
                </c:pt>
                <c:pt idx="4">
                  <c:v>22157.026808520368</c:v>
                </c:pt>
                <c:pt idx="5">
                  <c:v>23212.61851065046</c:v>
                </c:pt>
                <c:pt idx="6">
                  <c:v>24268.210212780552</c:v>
                </c:pt>
                <c:pt idx="7">
                  <c:v>25323.801914910644</c:v>
                </c:pt>
                <c:pt idx="8">
                  <c:v>26379.393617040736</c:v>
                </c:pt>
                <c:pt idx="9">
                  <c:v>27434.985319170824</c:v>
                </c:pt>
                <c:pt idx="10">
                  <c:v>28490.577021300916</c:v>
                </c:pt>
                <c:pt idx="11">
                  <c:v>29546.168723431008</c:v>
                </c:pt>
                <c:pt idx="12">
                  <c:v>30601.7604255611</c:v>
                </c:pt>
                <c:pt idx="13">
                  <c:v>31657.352127691192</c:v>
                </c:pt>
                <c:pt idx="14">
                  <c:v>32712.943829821284</c:v>
                </c:pt>
                <c:pt idx="15">
                  <c:v>33768.535531951376</c:v>
                </c:pt>
                <c:pt idx="16">
                  <c:v>34824.127234081476</c:v>
                </c:pt>
                <c:pt idx="17">
                  <c:v>35879.718936211561</c:v>
                </c:pt>
                <c:pt idx="18">
                  <c:v>36935.310638341653</c:v>
                </c:pt>
                <c:pt idx="19">
                  <c:v>37990.902340471745</c:v>
                </c:pt>
                <c:pt idx="20">
                  <c:v>39046.494042601837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90-4F48-A52B-A9D6B87A83E6}"/>
            </c:ext>
          </c:extLst>
        </c:ser>
        <c:ser>
          <c:idx val="4"/>
          <c:order val="3"/>
          <c:tx>
            <c:strRef>
              <c:f>Hoja1!$A$659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Hoja1!$B$659:$V$659</c:f>
              <c:numCache>
                <c:formatCode>#,##0.00\ "€"</c:formatCode>
                <c:ptCount val="21"/>
                <c:pt idx="0">
                  <c:v>17966.599999999999</c:v>
                </c:pt>
                <c:pt idx="1">
                  <c:v>18995.706931619949</c:v>
                </c:pt>
                <c:pt idx="2">
                  <c:v>20024.813863239899</c:v>
                </c:pt>
                <c:pt idx="3">
                  <c:v>21053.920794859849</c:v>
                </c:pt>
                <c:pt idx="4">
                  <c:v>22083.027726479799</c:v>
                </c:pt>
                <c:pt idx="5">
                  <c:v>23112.134658099749</c:v>
                </c:pt>
                <c:pt idx="6">
                  <c:v>24141.241589719699</c:v>
                </c:pt>
                <c:pt idx="7">
                  <c:v>25170.348521339649</c:v>
                </c:pt>
                <c:pt idx="8">
                  <c:v>26199.455452959599</c:v>
                </c:pt>
                <c:pt idx="9">
                  <c:v>27228.562384579549</c:v>
                </c:pt>
                <c:pt idx="10">
                  <c:v>28257.669316199499</c:v>
                </c:pt>
                <c:pt idx="11">
                  <c:v>29286.776247819449</c:v>
                </c:pt>
                <c:pt idx="12">
                  <c:v>30315.883179439403</c:v>
                </c:pt>
                <c:pt idx="13">
                  <c:v>31344.990111059353</c:v>
                </c:pt>
                <c:pt idx="14">
                  <c:v>32374.097042679303</c:v>
                </c:pt>
                <c:pt idx="15">
                  <c:v>33403.203974299249</c:v>
                </c:pt>
                <c:pt idx="16">
                  <c:v>34432.310905919207</c:v>
                </c:pt>
                <c:pt idx="17">
                  <c:v>35461.417837539149</c:v>
                </c:pt>
                <c:pt idx="18">
                  <c:v>36490.524769159107</c:v>
                </c:pt>
                <c:pt idx="19">
                  <c:v>37519.631700779049</c:v>
                </c:pt>
                <c:pt idx="20">
                  <c:v>38548.738632399007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90-4F48-A52B-A9D6B87A83E6}"/>
            </c:ext>
          </c:extLst>
        </c:ser>
        <c:ser>
          <c:idx val="5"/>
          <c:order val="4"/>
          <c:tx>
            <c:strRef>
              <c:f>Hoja1!$A$660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Hoja1!$B$660:$V$660</c:f>
              <c:numCache>
                <c:formatCode>#,##0.00\ "€"</c:formatCode>
                <c:ptCount val="21"/>
                <c:pt idx="0">
                  <c:v>22308.880000000001</c:v>
                </c:pt>
                <c:pt idx="1">
                  <c:v>23337.986931619951</c:v>
                </c:pt>
                <c:pt idx="2">
                  <c:v>24367.093863239901</c:v>
                </c:pt>
                <c:pt idx="3">
                  <c:v>25396.200794859851</c:v>
                </c:pt>
                <c:pt idx="4">
                  <c:v>26425.307726479801</c:v>
                </c:pt>
                <c:pt idx="5">
                  <c:v>27454.414658099751</c:v>
                </c:pt>
                <c:pt idx="6">
                  <c:v>28483.521589719705</c:v>
                </c:pt>
                <c:pt idx="7">
                  <c:v>29512.628521339655</c:v>
                </c:pt>
                <c:pt idx="8">
                  <c:v>30541.735452959605</c:v>
                </c:pt>
                <c:pt idx="9">
                  <c:v>31570.842384579555</c:v>
                </c:pt>
                <c:pt idx="10">
                  <c:v>32599.949316199505</c:v>
                </c:pt>
                <c:pt idx="11">
                  <c:v>33629.056247819455</c:v>
                </c:pt>
                <c:pt idx="12">
                  <c:v>34658.163179439405</c:v>
                </c:pt>
                <c:pt idx="13">
                  <c:v>35687.270111059355</c:v>
                </c:pt>
                <c:pt idx="14">
                  <c:v>36716.377042679305</c:v>
                </c:pt>
                <c:pt idx="15">
                  <c:v>37745.483974299255</c:v>
                </c:pt>
                <c:pt idx="16">
                  <c:v>38774.590905919205</c:v>
                </c:pt>
                <c:pt idx="17">
                  <c:v>39803.697837539155</c:v>
                </c:pt>
                <c:pt idx="18">
                  <c:v>40832.804769159105</c:v>
                </c:pt>
                <c:pt idx="19">
                  <c:v>41861.911700779056</c:v>
                </c:pt>
                <c:pt idx="20">
                  <c:v>42891.018632399006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490-4F48-A52B-A9D6B87A83E6}"/>
            </c:ext>
          </c:extLst>
        </c:ser>
        <c:ser>
          <c:idx val="6"/>
          <c:order val="5"/>
          <c:tx>
            <c:strRef>
              <c:f>Hoja1!$A$661</c:f>
              <c:strCache>
                <c:ptCount val="1"/>
                <c:pt idx="0">
                  <c:v>Genia Air Max 12 Saunier Duval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Hoja1!$B$661:$V$661</c:f>
              <c:numCache>
                <c:formatCode>#,##0.00\ "€"</c:formatCode>
                <c:ptCount val="21"/>
                <c:pt idx="0">
                  <c:v>21868.25</c:v>
                </c:pt>
                <c:pt idx="1">
                  <c:v>22649.771352809599</c:v>
                </c:pt>
                <c:pt idx="2">
                  <c:v>23431.292705619198</c:v>
                </c:pt>
                <c:pt idx="3">
                  <c:v>24212.814058428798</c:v>
                </c:pt>
                <c:pt idx="4">
                  <c:v>24994.335411238393</c:v>
                </c:pt>
                <c:pt idx="5">
                  <c:v>25775.856764047992</c:v>
                </c:pt>
                <c:pt idx="6">
                  <c:v>26557.378116857592</c:v>
                </c:pt>
                <c:pt idx="7">
                  <c:v>27338.899469667191</c:v>
                </c:pt>
                <c:pt idx="8">
                  <c:v>28120.420822476786</c:v>
                </c:pt>
                <c:pt idx="9">
                  <c:v>28901.942175286385</c:v>
                </c:pt>
                <c:pt idx="10">
                  <c:v>29683.463528095985</c:v>
                </c:pt>
                <c:pt idx="11">
                  <c:v>30464.984880905584</c:v>
                </c:pt>
                <c:pt idx="12">
                  <c:v>31246.506233715183</c:v>
                </c:pt>
                <c:pt idx="13">
                  <c:v>32028.027586524782</c:v>
                </c:pt>
                <c:pt idx="14">
                  <c:v>32809.548939334381</c:v>
                </c:pt>
                <c:pt idx="15">
                  <c:v>33591.070292143981</c:v>
                </c:pt>
                <c:pt idx="16">
                  <c:v>34372.591644953573</c:v>
                </c:pt>
                <c:pt idx="17">
                  <c:v>35154.112997763179</c:v>
                </c:pt>
                <c:pt idx="18">
                  <c:v>35935.634350572771</c:v>
                </c:pt>
                <c:pt idx="19">
                  <c:v>36717.15570338237</c:v>
                </c:pt>
                <c:pt idx="20">
                  <c:v>37498.677056191969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490-4F48-A52B-A9D6B87A83E6}"/>
            </c:ext>
          </c:extLst>
        </c:ser>
        <c:ser>
          <c:idx val="7"/>
          <c:order val="6"/>
          <c:tx>
            <c:strRef>
              <c:f>Hoja1!$A$662</c:f>
              <c:strCache>
                <c:ptCount val="1"/>
                <c:pt idx="0">
                  <c:v>Arotherm plus 12 Compacta Vaillant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Hoja1!$B$662:$V$662</c:f>
              <c:numCache>
                <c:formatCode>#,##0.00\ "€"</c:formatCode>
                <c:ptCount val="21"/>
                <c:pt idx="0">
                  <c:v>22199.42</c:v>
                </c:pt>
                <c:pt idx="1">
                  <c:v>23228.526931619948</c:v>
                </c:pt>
                <c:pt idx="2">
                  <c:v>24257.633863239898</c:v>
                </c:pt>
                <c:pt idx="3">
                  <c:v>25286.740794859848</c:v>
                </c:pt>
                <c:pt idx="4">
                  <c:v>26315.847726479798</c:v>
                </c:pt>
                <c:pt idx="5">
                  <c:v>27344.954658099748</c:v>
                </c:pt>
                <c:pt idx="6">
                  <c:v>28374.061589719699</c:v>
                </c:pt>
                <c:pt idx="7">
                  <c:v>29403.168521339649</c:v>
                </c:pt>
                <c:pt idx="8">
                  <c:v>30432.275452959599</c:v>
                </c:pt>
                <c:pt idx="9">
                  <c:v>31461.382384579549</c:v>
                </c:pt>
                <c:pt idx="10">
                  <c:v>32490.489316199499</c:v>
                </c:pt>
                <c:pt idx="11">
                  <c:v>33519.596247819449</c:v>
                </c:pt>
                <c:pt idx="12">
                  <c:v>34548.703179439399</c:v>
                </c:pt>
                <c:pt idx="13">
                  <c:v>35577.810111059356</c:v>
                </c:pt>
                <c:pt idx="14">
                  <c:v>36606.917042679299</c:v>
                </c:pt>
                <c:pt idx="15">
                  <c:v>37636.023974299256</c:v>
                </c:pt>
                <c:pt idx="16">
                  <c:v>38665.130905919199</c:v>
                </c:pt>
                <c:pt idx="17">
                  <c:v>39694.237837539156</c:v>
                </c:pt>
                <c:pt idx="18">
                  <c:v>40723.344769159099</c:v>
                </c:pt>
                <c:pt idx="19">
                  <c:v>41752.451700779056</c:v>
                </c:pt>
                <c:pt idx="20">
                  <c:v>42781.558632398999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490-4F48-A52B-A9D6B87A83E6}"/>
            </c:ext>
          </c:extLst>
        </c:ser>
        <c:ser>
          <c:idx val="8"/>
          <c:order val="7"/>
          <c:tx>
            <c:strRef>
              <c:f>Hoja1!$A$663</c:f>
              <c:strCache>
                <c:ptCount val="1"/>
                <c:pt idx="0">
                  <c:v>Genia Air Max 8 Saunier Duval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Hoja1!$B$663:$V$663</c:f>
              <c:numCache>
                <c:formatCode>#,##0.00\ "€"</c:formatCode>
                <c:ptCount val="21"/>
                <c:pt idx="0">
                  <c:v>19758.476900000001</c:v>
                </c:pt>
                <c:pt idx="1">
                  <c:v>20734.632113981093</c:v>
                </c:pt>
                <c:pt idx="2">
                  <c:v>21710.787327962185</c:v>
                </c:pt>
                <c:pt idx="3">
                  <c:v>22686.942541943277</c:v>
                </c:pt>
                <c:pt idx="4">
                  <c:v>23663.097755924369</c:v>
                </c:pt>
                <c:pt idx="5">
                  <c:v>24639.252969905461</c:v>
                </c:pt>
                <c:pt idx="6">
                  <c:v>25615.408183886553</c:v>
                </c:pt>
                <c:pt idx="7">
                  <c:v>26591.563397867645</c:v>
                </c:pt>
                <c:pt idx="8">
                  <c:v>27567.718611848737</c:v>
                </c:pt>
                <c:pt idx="9">
                  <c:v>28543.873825829833</c:v>
                </c:pt>
                <c:pt idx="10">
                  <c:v>29520.029039810921</c:v>
                </c:pt>
                <c:pt idx="11">
                  <c:v>30496.184253792017</c:v>
                </c:pt>
                <c:pt idx="12">
                  <c:v>31472.339467773105</c:v>
                </c:pt>
                <c:pt idx="13">
                  <c:v>32448.4946817542</c:v>
                </c:pt>
                <c:pt idx="14">
                  <c:v>33424.649895735289</c:v>
                </c:pt>
                <c:pt idx="15">
                  <c:v>34400.805109716384</c:v>
                </c:pt>
                <c:pt idx="16">
                  <c:v>35376.960323697473</c:v>
                </c:pt>
                <c:pt idx="17">
                  <c:v>36353.115537678568</c:v>
                </c:pt>
                <c:pt idx="18">
                  <c:v>37329.270751659657</c:v>
                </c:pt>
                <c:pt idx="19">
                  <c:v>38305.425965640752</c:v>
                </c:pt>
                <c:pt idx="20">
                  <c:v>39281.581179621848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490-4F48-A52B-A9D6B87A83E6}"/>
            </c:ext>
          </c:extLst>
        </c:ser>
        <c:ser>
          <c:idx val="9"/>
          <c:order val="8"/>
          <c:tx>
            <c:strRef>
              <c:f>Hoja1!$A$664</c:f>
              <c:strCache>
                <c:ptCount val="1"/>
                <c:pt idx="0">
                  <c:v> Dual Clima 9HT Domusa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Hoja1!$B$664:$V$664</c:f>
              <c:numCache>
                <c:formatCode>#,##0.00\ "€"</c:formatCode>
                <c:ptCount val="21"/>
                <c:pt idx="0">
                  <c:v>14748</c:v>
                </c:pt>
                <c:pt idx="1">
                  <c:v>15758.882436413793</c:v>
                </c:pt>
                <c:pt idx="2">
                  <c:v>16769.764872827585</c:v>
                </c:pt>
                <c:pt idx="3">
                  <c:v>17780.64730924138</c:v>
                </c:pt>
                <c:pt idx="4">
                  <c:v>18791.529745655171</c:v>
                </c:pt>
                <c:pt idx="5">
                  <c:v>19802.412182068965</c:v>
                </c:pt>
                <c:pt idx="6">
                  <c:v>20813.29461848276</c:v>
                </c:pt>
                <c:pt idx="7">
                  <c:v>21824.177054896551</c:v>
                </c:pt>
                <c:pt idx="8">
                  <c:v>22835.059491310345</c:v>
                </c:pt>
                <c:pt idx="9">
                  <c:v>23845.94192772414</c:v>
                </c:pt>
                <c:pt idx="10">
                  <c:v>24856.82436413793</c:v>
                </c:pt>
                <c:pt idx="11">
                  <c:v>25867.706800551725</c:v>
                </c:pt>
                <c:pt idx="12">
                  <c:v>26878.589236965519</c:v>
                </c:pt>
                <c:pt idx="13">
                  <c:v>27889.47167337931</c:v>
                </c:pt>
                <c:pt idx="14">
                  <c:v>28900.354109793105</c:v>
                </c:pt>
                <c:pt idx="15">
                  <c:v>29911.236546206899</c:v>
                </c:pt>
                <c:pt idx="16">
                  <c:v>30922.11898262069</c:v>
                </c:pt>
                <c:pt idx="17">
                  <c:v>31933.001419034485</c:v>
                </c:pt>
                <c:pt idx="18">
                  <c:v>32943.883855448279</c:v>
                </c:pt>
                <c:pt idx="19">
                  <c:v>33954.76629186207</c:v>
                </c:pt>
                <c:pt idx="20">
                  <c:v>34965.648728275861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490-4F48-A52B-A9D6B87A83E6}"/>
            </c:ext>
          </c:extLst>
        </c:ser>
        <c:ser>
          <c:idx val="10"/>
          <c:order val="9"/>
          <c:tx>
            <c:strRef>
              <c:f>Hoja1!$A$665</c:f>
              <c:strCache>
                <c:ptCount val="1"/>
                <c:pt idx="0">
                  <c:v>Arotherm plus 8 Compacta Vaillant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Hoja1!$B$665:$V$665</c:f>
              <c:numCache>
                <c:formatCode>#,##0.00\ "€"</c:formatCode>
                <c:ptCount val="21"/>
                <c:pt idx="0">
                  <c:v>20888.75</c:v>
                </c:pt>
                <c:pt idx="1">
                  <c:v>22193.916366126272</c:v>
                </c:pt>
                <c:pt idx="2">
                  <c:v>23499.08273225254</c:v>
                </c:pt>
                <c:pt idx="3">
                  <c:v>24804.249098378808</c:v>
                </c:pt>
                <c:pt idx="4">
                  <c:v>26109.41546450508</c:v>
                </c:pt>
                <c:pt idx="5">
                  <c:v>27414.581830631352</c:v>
                </c:pt>
                <c:pt idx="6">
                  <c:v>28719.74819675762</c:v>
                </c:pt>
                <c:pt idx="7">
                  <c:v>30024.914562883889</c:v>
                </c:pt>
                <c:pt idx="8">
                  <c:v>31330.080929010161</c:v>
                </c:pt>
                <c:pt idx="9">
                  <c:v>32635.247295136433</c:v>
                </c:pt>
                <c:pt idx="10">
                  <c:v>33940.413661262704</c:v>
                </c:pt>
                <c:pt idx="11">
                  <c:v>35245.580027388969</c:v>
                </c:pt>
                <c:pt idx="12">
                  <c:v>36550.746393515241</c:v>
                </c:pt>
                <c:pt idx="13">
                  <c:v>37855.912759641513</c:v>
                </c:pt>
                <c:pt idx="14">
                  <c:v>39161.079125767777</c:v>
                </c:pt>
                <c:pt idx="15">
                  <c:v>40466.245491894049</c:v>
                </c:pt>
                <c:pt idx="16">
                  <c:v>41771.411858020321</c:v>
                </c:pt>
                <c:pt idx="17">
                  <c:v>43076.578224146593</c:v>
                </c:pt>
                <c:pt idx="18">
                  <c:v>44381.744590272865</c:v>
                </c:pt>
                <c:pt idx="19">
                  <c:v>45686.910956399137</c:v>
                </c:pt>
                <c:pt idx="20">
                  <c:v>46992.077322525402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490-4F48-A52B-A9D6B87A83E6}"/>
            </c:ext>
          </c:extLst>
        </c:ser>
        <c:ser>
          <c:idx val="11"/>
          <c:order val="10"/>
          <c:tx>
            <c:strRef>
              <c:f>Hoja1!$A$666</c:f>
              <c:strCache>
                <c:ptCount val="1"/>
                <c:pt idx="0">
                  <c:v>ecoTEC pure 286 Vaillant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Hoja1!$B$666:$V$666</c:f>
              <c:numCache>
                <c:formatCode>#,##0.00\ "€"</c:formatCode>
                <c:ptCount val="21"/>
                <c:pt idx="0">
                  <c:v>3088.74</c:v>
                </c:pt>
                <c:pt idx="1">
                  <c:v>5895.5498090721649</c:v>
                </c:pt>
                <c:pt idx="2">
                  <c:v>8702.3596181443281</c:v>
                </c:pt>
                <c:pt idx="3">
                  <c:v>11509.169427216493</c:v>
                </c:pt>
                <c:pt idx="4">
                  <c:v>14315.979236288658</c:v>
                </c:pt>
                <c:pt idx="5">
                  <c:v>17122.78904536082</c:v>
                </c:pt>
                <c:pt idx="6">
                  <c:v>19929.598854432988</c:v>
                </c:pt>
                <c:pt idx="7">
                  <c:v>22736.40866350515</c:v>
                </c:pt>
                <c:pt idx="8">
                  <c:v>25543.218472577319</c:v>
                </c:pt>
                <c:pt idx="9">
                  <c:v>28350.02828164948</c:v>
                </c:pt>
                <c:pt idx="10">
                  <c:v>31156.838090721641</c:v>
                </c:pt>
                <c:pt idx="11">
                  <c:v>33963.64789979381</c:v>
                </c:pt>
                <c:pt idx="12">
                  <c:v>36770.457708865972</c:v>
                </c:pt>
                <c:pt idx="13">
                  <c:v>39577.267517938133</c:v>
                </c:pt>
                <c:pt idx="14">
                  <c:v>42384.077327010302</c:v>
                </c:pt>
                <c:pt idx="15">
                  <c:v>45190.887136082463</c:v>
                </c:pt>
                <c:pt idx="16">
                  <c:v>47997.696945154632</c:v>
                </c:pt>
                <c:pt idx="17">
                  <c:v>50804.506754226793</c:v>
                </c:pt>
                <c:pt idx="18">
                  <c:v>53611.316563298962</c:v>
                </c:pt>
                <c:pt idx="19">
                  <c:v>56418.126372371124</c:v>
                </c:pt>
                <c:pt idx="20">
                  <c:v>59224.936181443285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490-4F48-A52B-A9D6B87A83E6}"/>
            </c:ext>
          </c:extLst>
        </c:ser>
        <c:ser>
          <c:idx val="12"/>
          <c:order val="11"/>
          <c:tx>
            <c:strRef>
              <c:f>Hoja1!$A$667</c:f>
              <c:strCache>
                <c:ptCount val="1"/>
                <c:pt idx="0">
                  <c:v>Puma Condens 24-28 MKV Protherm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Hoja1!$B$667:$V$667</c:f>
              <c:numCache>
                <c:formatCode>#,##0.00\ "€"</c:formatCode>
                <c:ptCount val="21"/>
                <c:pt idx="0">
                  <c:v>2799.75</c:v>
                </c:pt>
                <c:pt idx="1">
                  <c:v>5727.2828116129031</c:v>
                </c:pt>
                <c:pt idx="2">
                  <c:v>8654.8156232258061</c:v>
                </c:pt>
                <c:pt idx="3">
                  <c:v>11582.348434838708</c:v>
                </c:pt>
                <c:pt idx="4">
                  <c:v>14509.881246451612</c:v>
                </c:pt>
                <c:pt idx="5">
                  <c:v>17437.414058064514</c:v>
                </c:pt>
                <c:pt idx="6">
                  <c:v>20364.946869677417</c:v>
                </c:pt>
                <c:pt idx="7">
                  <c:v>23292.479681290322</c:v>
                </c:pt>
                <c:pt idx="8">
                  <c:v>26220.012492903224</c:v>
                </c:pt>
                <c:pt idx="9">
                  <c:v>29147.545304516127</c:v>
                </c:pt>
                <c:pt idx="10">
                  <c:v>32075.078116129029</c:v>
                </c:pt>
                <c:pt idx="11">
                  <c:v>35002.610927741931</c:v>
                </c:pt>
                <c:pt idx="12">
                  <c:v>37930.143739354833</c:v>
                </c:pt>
                <c:pt idx="13">
                  <c:v>40857.676550967735</c:v>
                </c:pt>
                <c:pt idx="14">
                  <c:v>43785.209362580645</c:v>
                </c:pt>
                <c:pt idx="15">
                  <c:v>46712.742174193547</c:v>
                </c:pt>
                <c:pt idx="16">
                  <c:v>49640.274985806449</c:v>
                </c:pt>
                <c:pt idx="17">
                  <c:v>52567.807797419351</c:v>
                </c:pt>
                <c:pt idx="18">
                  <c:v>55495.340609032253</c:v>
                </c:pt>
                <c:pt idx="19">
                  <c:v>58422.873420645155</c:v>
                </c:pt>
                <c:pt idx="20">
                  <c:v>61350.406232258058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1490-4F48-A52B-A9D6B87A83E6}"/>
            </c:ext>
          </c:extLst>
        </c:ser>
        <c:ser>
          <c:idx val="13"/>
          <c:order val="12"/>
          <c:tx>
            <c:strRef>
              <c:f>Hoja1!$A$668</c:f>
              <c:strCache>
                <c:ptCount val="1"/>
                <c:pt idx="0">
                  <c:v>VMW 32CS 1-5 ecoTEC plus Vaillant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Hoja1!$B$668:$V$668</c:f>
              <c:numCache>
                <c:formatCode>#,##0.00\ "€"</c:formatCode>
                <c:ptCount val="21"/>
                <c:pt idx="0">
                  <c:v>3921.96</c:v>
                </c:pt>
                <c:pt idx="1">
                  <c:v>6705.8102196319014</c:v>
                </c:pt>
                <c:pt idx="2">
                  <c:v>9489.6604392638037</c:v>
                </c:pt>
                <c:pt idx="3">
                  <c:v>12273.510658895706</c:v>
                </c:pt>
                <c:pt idx="4">
                  <c:v>15057.360878527608</c:v>
                </c:pt>
                <c:pt idx="5">
                  <c:v>17841.211098159511</c:v>
                </c:pt>
                <c:pt idx="6">
                  <c:v>20625.061317791409</c:v>
                </c:pt>
                <c:pt idx="7">
                  <c:v>23408.911537423312</c:v>
                </c:pt>
                <c:pt idx="8">
                  <c:v>26192.761757055214</c:v>
                </c:pt>
                <c:pt idx="9">
                  <c:v>28976.611976687116</c:v>
                </c:pt>
                <c:pt idx="10">
                  <c:v>31760.462196319018</c:v>
                </c:pt>
                <c:pt idx="11">
                  <c:v>34544.312415950924</c:v>
                </c:pt>
                <c:pt idx="12">
                  <c:v>37328.162635582819</c:v>
                </c:pt>
                <c:pt idx="13">
                  <c:v>40112.012855214722</c:v>
                </c:pt>
                <c:pt idx="14">
                  <c:v>42895.863074846624</c:v>
                </c:pt>
                <c:pt idx="15">
                  <c:v>45679.713294478526</c:v>
                </c:pt>
                <c:pt idx="16">
                  <c:v>48463.563514110429</c:v>
                </c:pt>
                <c:pt idx="17">
                  <c:v>51247.413733742331</c:v>
                </c:pt>
                <c:pt idx="18">
                  <c:v>54031.263953374233</c:v>
                </c:pt>
                <c:pt idx="19">
                  <c:v>56815.114173006135</c:v>
                </c:pt>
                <c:pt idx="20">
                  <c:v>59598.964392638038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1490-4F48-A52B-A9D6B87A83E6}"/>
            </c:ext>
          </c:extLst>
        </c:ser>
        <c:ser>
          <c:idx val="14"/>
          <c:order val="13"/>
          <c:tx>
            <c:strRef>
              <c:f>Hoja1!$A$669</c:f>
              <c:strCache>
                <c:ptCount val="1"/>
                <c:pt idx="0">
                  <c:v>MicraPlus Condens 30 Hermann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Hoja1!$B$669:$V$669</c:f>
              <c:numCache>
                <c:formatCode>#,##0.00\ "€"</c:formatCode>
                <c:ptCount val="21"/>
                <c:pt idx="0">
                  <c:v>2931.76</c:v>
                </c:pt>
                <c:pt idx="1">
                  <c:v>5828.148845531915</c:v>
                </c:pt>
                <c:pt idx="2">
                  <c:v>8724.5376910638297</c:v>
                </c:pt>
                <c:pt idx="3">
                  <c:v>11620.926536595744</c:v>
                </c:pt>
                <c:pt idx="4">
                  <c:v>14517.315382127659</c:v>
                </c:pt>
                <c:pt idx="5">
                  <c:v>17413.704227659575</c:v>
                </c:pt>
                <c:pt idx="6">
                  <c:v>20310.093073191485</c:v>
                </c:pt>
                <c:pt idx="7">
                  <c:v>23206.481918723402</c:v>
                </c:pt>
                <c:pt idx="8">
                  <c:v>26102.87076425532</c:v>
                </c:pt>
                <c:pt idx="9">
                  <c:v>28999.25960978723</c:v>
                </c:pt>
                <c:pt idx="10">
                  <c:v>31895.648455319148</c:v>
                </c:pt>
                <c:pt idx="11">
                  <c:v>34792.037300851058</c:v>
                </c:pt>
                <c:pt idx="12">
                  <c:v>37688.426146382975</c:v>
                </c:pt>
                <c:pt idx="13">
                  <c:v>40584.814991914893</c:v>
                </c:pt>
                <c:pt idx="14">
                  <c:v>43481.203837446803</c:v>
                </c:pt>
                <c:pt idx="15">
                  <c:v>46377.59268297872</c:v>
                </c:pt>
                <c:pt idx="16">
                  <c:v>49273.981528510638</c:v>
                </c:pt>
                <c:pt idx="17">
                  <c:v>52170.370374042548</c:v>
                </c:pt>
                <c:pt idx="18">
                  <c:v>55066.759219574466</c:v>
                </c:pt>
                <c:pt idx="19">
                  <c:v>57963.148065106376</c:v>
                </c:pt>
                <c:pt idx="20">
                  <c:v>60859.536910638293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1490-4F48-A52B-A9D6B87A83E6}"/>
            </c:ext>
          </c:extLst>
        </c:ser>
        <c:ser>
          <c:idx val="15"/>
          <c:order val="14"/>
          <c:tx>
            <c:strRef>
              <c:f>Hoja1!$A$670</c:f>
              <c:strCache>
                <c:ptCount val="1"/>
                <c:pt idx="0">
                  <c:v>Semia Condens 30 Saunier Duval 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Hoja1!$B$670:$V$670</c:f>
              <c:numCache>
                <c:formatCode>#,##0.00\ "€"</c:formatCode>
                <c:ptCount val="21"/>
                <c:pt idx="0">
                  <c:v>3229.76</c:v>
                </c:pt>
                <c:pt idx="1">
                  <c:v>6002.2707075356411</c:v>
                </c:pt>
                <c:pt idx="2">
                  <c:v>8774.7814150712838</c:v>
                </c:pt>
                <c:pt idx="3">
                  <c:v>11547.292122606925</c:v>
                </c:pt>
                <c:pt idx="4">
                  <c:v>14319.802830142566</c:v>
                </c:pt>
                <c:pt idx="5">
                  <c:v>17092.313537678208</c:v>
                </c:pt>
                <c:pt idx="6">
                  <c:v>19864.824245213851</c:v>
                </c:pt>
                <c:pt idx="7">
                  <c:v>22637.334952749494</c:v>
                </c:pt>
                <c:pt idx="8">
                  <c:v>25409.845660285129</c:v>
                </c:pt>
                <c:pt idx="9">
                  <c:v>28182.356367820772</c:v>
                </c:pt>
                <c:pt idx="10">
                  <c:v>30954.867075356415</c:v>
                </c:pt>
                <c:pt idx="11">
                  <c:v>33727.377782892057</c:v>
                </c:pt>
                <c:pt idx="12">
                  <c:v>36499.8884904277</c:v>
                </c:pt>
                <c:pt idx="13">
                  <c:v>39272.399197963343</c:v>
                </c:pt>
                <c:pt idx="14">
                  <c:v>42044.909905498986</c:v>
                </c:pt>
                <c:pt idx="15">
                  <c:v>44817.420613034621</c:v>
                </c:pt>
                <c:pt idx="16">
                  <c:v>47589.931320570264</c:v>
                </c:pt>
                <c:pt idx="17">
                  <c:v>50362.442028105907</c:v>
                </c:pt>
                <c:pt idx="18">
                  <c:v>53134.952735641549</c:v>
                </c:pt>
                <c:pt idx="19">
                  <c:v>55907.463443177192</c:v>
                </c:pt>
                <c:pt idx="20">
                  <c:v>58679.974150712835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1490-4F48-A52B-A9D6B87A83E6}"/>
            </c:ext>
          </c:extLst>
        </c:ser>
        <c:ser>
          <c:idx val="16"/>
          <c:order val="15"/>
          <c:tx>
            <c:strRef>
              <c:f>Hoja1!$A$671</c:f>
              <c:strCache>
                <c:ptCount val="1"/>
                <c:pt idx="0">
                  <c:v>Caldera Thema Condens 31-CS/1 (N-ES) Saunier Duval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Hoja1!$B$671:$V$671</c:f>
              <c:numCache>
                <c:formatCode>#,##0.00\ "€"</c:formatCode>
                <c:ptCount val="21"/>
                <c:pt idx="0">
                  <c:v>3842.75</c:v>
                </c:pt>
                <c:pt idx="1">
                  <c:v>6620.9188926530614</c:v>
                </c:pt>
                <c:pt idx="2">
                  <c:v>9399.0877853061229</c:v>
                </c:pt>
                <c:pt idx="3">
                  <c:v>12177.256677959183</c:v>
                </c:pt>
                <c:pt idx="4">
                  <c:v>14955.425570612246</c:v>
                </c:pt>
                <c:pt idx="5">
                  <c:v>17733.594463265305</c:v>
                </c:pt>
                <c:pt idx="6">
                  <c:v>20511.763355918367</c:v>
                </c:pt>
                <c:pt idx="7">
                  <c:v>23289.932248571429</c:v>
                </c:pt>
                <c:pt idx="8">
                  <c:v>26068.101141224492</c:v>
                </c:pt>
                <c:pt idx="9">
                  <c:v>28846.27003387755</c:v>
                </c:pt>
                <c:pt idx="10">
                  <c:v>31624.438926530613</c:v>
                </c:pt>
                <c:pt idx="11">
                  <c:v>34402.607819183671</c:v>
                </c:pt>
                <c:pt idx="12">
                  <c:v>37180.776711836734</c:v>
                </c:pt>
                <c:pt idx="13">
                  <c:v>39958.945604489796</c:v>
                </c:pt>
                <c:pt idx="14">
                  <c:v>42737.114497142858</c:v>
                </c:pt>
                <c:pt idx="15">
                  <c:v>45515.283389795921</c:v>
                </c:pt>
                <c:pt idx="16">
                  <c:v>48293.452282448983</c:v>
                </c:pt>
                <c:pt idx="17">
                  <c:v>51071.621175102038</c:v>
                </c:pt>
                <c:pt idx="18">
                  <c:v>53849.790067755101</c:v>
                </c:pt>
                <c:pt idx="19">
                  <c:v>56627.958960408163</c:v>
                </c:pt>
                <c:pt idx="20">
                  <c:v>59406.127853061225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1490-4F48-A52B-A9D6B87A83E6}"/>
            </c:ext>
          </c:extLst>
        </c:ser>
        <c:ser>
          <c:idx val="17"/>
          <c:order val="16"/>
          <c:tx>
            <c:strRef>
              <c:f>Hoja1!$A$672</c:f>
              <c:strCache>
                <c:ptCount val="1"/>
                <c:pt idx="0">
                  <c:v>NEODENS PLUS 28/28 F ECO Baxi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Hoja1!$B$672:$V$672</c:f>
              <c:numCache>
                <c:formatCode>#,##0.00\ "€"</c:formatCode>
                <c:ptCount val="21"/>
                <c:pt idx="0">
                  <c:v>2860.7</c:v>
                </c:pt>
                <c:pt idx="1">
                  <c:v>5958.0896641638219</c:v>
                </c:pt>
                <c:pt idx="2">
                  <c:v>9055.4793283276449</c:v>
                </c:pt>
                <c:pt idx="3">
                  <c:v>12152.868992491465</c:v>
                </c:pt>
                <c:pt idx="4">
                  <c:v>15250.258656655289</c:v>
                </c:pt>
                <c:pt idx="5">
                  <c:v>18347.648320819109</c:v>
                </c:pt>
                <c:pt idx="6">
                  <c:v>21445.037984982933</c:v>
                </c:pt>
                <c:pt idx="7">
                  <c:v>24542.427649146754</c:v>
                </c:pt>
                <c:pt idx="8">
                  <c:v>27639.817313310577</c:v>
                </c:pt>
                <c:pt idx="9">
                  <c:v>30737.206977474398</c:v>
                </c:pt>
                <c:pt idx="10">
                  <c:v>33834.596641638214</c:v>
                </c:pt>
                <c:pt idx="11">
                  <c:v>36931.986305802035</c:v>
                </c:pt>
                <c:pt idx="12">
                  <c:v>40029.375969965862</c:v>
                </c:pt>
                <c:pt idx="13">
                  <c:v>43126.765634129682</c:v>
                </c:pt>
                <c:pt idx="14">
                  <c:v>46224.155298293503</c:v>
                </c:pt>
                <c:pt idx="15">
                  <c:v>49321.544962457323</c:v>
                </c:pt>
                <c:pt idx="16">
                  <c:v>52418.934626621151</c:v>
                </c:pt>
                <c:pt idx="17">
                  <c:v>55516.324290784971</c:v>
                </c:pt>
                <c:pt idx="18">
                  <c:v>58613.713954948791</c:v>
                </c:pt>
                <c:pt idx="19">
                  <c:v>61711.103619112611</c:v>
                </c:pt>
                <c:pt idx="20">
                  <c:v>64808.493283276432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1490-4F48-A52B-A9D6B87A83E6}"/>
            </c:ext>
          </c:extLst>
        </c:ser>
        <c:ser>
          <c:idx val="18"/>
          <c:order val="17"/>
          <c:tx>
            <c:strRef>
              <c:f>Hoja1!$A$673</c:f>
              <c:strCache>
                <c:ptCount val="1"/>
                <c:pt idx="0">
                  <c:v>NEODENS PLUS 33/33 F ECO Baxi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Hoja1!$B$673:$V$673</c:f>
              <c:numCache>
                <c:formatCode>#,##0.00\ "€"</c:formatCode>
                <c:ptCount val="21"/>
                <c:pt idx="0">
                  <c:v>2939.75</c:v>
                </c:pt>
                <c:pt idx="1">
                  <c:v>6030.1081325766172</c:v>
                </c:pt>
                <c:pt idx="2">
                  <c:v>9120.4662651532344</c:v>
                </c:pt>
                <c:pt idx="3">
                  <c:v>12210.824397729852</c:v>
                </c:pt>
                <c:pt idx="4">
                  <c:v>15301.182530306469</c:v>
                </c:pt>
                <c:pt idx="5">
                  <c:v>18391.540662883082</c:v>
                </c:pt>
                <c:pt idx="6">
                  <c:v>21481.898795459703</c:v>
                </c:pt>
                <c:pt idx="7">
                  <c:v>24572.25692803632</c:v>
                </c:pt>
                <c:pt idx="8">
                  <c:v>27662.615060612938</c:v>
                </c:pt>
                <c:pt idx="9">
                  <c:v>30752.973193189551</c:v>
                </c:pt>
                <c:pt idx="10">
                  <c:v>33843.331325766165</c:v>
                </c:pt>
                <c:pt idx="11">
                  <c:v>36933.689458342786</c:v>
                </c:pt>
                <c:pt idx="12">
                  <c:v>40024.047590919407</c:v>
                </c:pt>
                <c:pt idx="13">
                  <c:v>43114.40572349602</c:v>
                </c:pt>
                <c:pt idx="14">
                  <c:v>46204.763856072641</c:v>
                </c:pt>
                <c:pt idx="15">
                  <c:v>49295.121988649254</c:v>
                </c:pt>
                <c:pt idx="16">
                  <c:v>52385.480121225875</c:v>
                </c:pt>
                <c:pt idx="17">
                  <c:v>55475.838253802489</c:v>
                </c:pt>
                <c:pt idx="18">
                  <c:v>58566.196386379102</c:v>
                </c:pt>
                <c:pt idx="19">
                  <c:v>61656.554518955723</c:v>
                </c:pt>
                <c:pt idx="20">
                  <c:v>64746.912651532337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1490-4F48-A52B-A9D6B87A83E6}"/>
            </c:ext>
          </c:extLst>
        </c:ser>
        <c:ser>
          <c:idx val="19"/>
          <c:order val="18"/>
          <c:tx>
            <c:strRef>
              <c:f>Hoja1!$A$674</c:f>
              <c:strCache>
                <c:ptCount val="1"/>
                <c:pt idx="0">
                  <c:v> 6000 25-28 Bosch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Hoja1!$B$674:$V$674</c:f>
              <c:numCache>
                <c:formatCode>#,##0.00\ "€"</c:formatCode>
                <c:ptCount val="21"/>
                <c:pt idx="0">
                  <c:v>3193.29</c:v>
                </c:pt>
                <c:pt idx="1">
                  <c:v>6089.6788455319147</c:v>
                </c:pt>
                <c:pt idx="2">
                  <c:v>8986.0676910638285</c:v>
                </c:pt>
                <c:pt idx="3">
                  <c:v>11882.456536595742</c:v>
                </c:pt>
                <c:pt idx="4">
                  <c:v>14778.84538212766</c:v>
                </c:pt>
                <c:pt idx="5">
                  <c:v>17675.234227659574</c:v>
                </c:pt>
                <c:pt idx="6">
                  <c:v>20571.623073191487</c:v>
                </c:pt>
                <c:pt idx="7">
                  <c:v>23468.011918723401</c:v>
                </c:pt>
                <c:pt idx="8">
                  <c:v>26364.400764255319</c:v>
                </c:pt>
                <c:pt idx="9">
                  <c:v>29260.789609787233</c:v>
                </c:pt>
                <c:pt idx="10">
                  <c:v>32157.178455319146</c:v>
                </c:pt>
                <c:pt idx="11">
                  <c:v>35053.567300851057</c:v>
                </c:pt>
                <c:pt idx="12">
                  <c:v>37949.956146382974</c:v>
                </c:pt>
                <c:pt idx="13">
                  <c:v>40846.344991914892</c:v>
                </c:pt>
                <c:pt idx="14">
                  <c:v>43742.733837446802</c:v>
                </c:pt>
                <c:pt idx="15">
                  <c:v>46639.122682978719</c:v>
                </c:pt>
                <c:pt idx="16">
                  <c:v>49535.511528510637</c:v>
                </c:pt>
                <c:pt idx="17">
                  <c:v>52431.900374042547</c:v>
                </c:pt>
                <c:pt idx="18">
                  <c:v>55328.289219574464</c:v>
                </c:pt>
                <c:pt idx="19">
                  <c:v>58224.678065106375</c:v>
                </c:pt>
                <c:pt idx="20">
                  <c:v>61121.066910638292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1490-4F48-A52B-A9D6B87A83E6}"/>
            </c:ext>
          </c:extLst>
        </c:ser>
        <c:ser>
          <c:idx val="20"/>
          <c:order val="19"/>
          <c:tx>
            <c:strRef>
              <c:f>Hoja1!$A$675</c:f>
              <c:strCache>
                <c:ptCount val="1"/>
                <c:pt idx="0">
                  <c:v>6000 25-32 Bosch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Hoja1!$B$655:$V$655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cat>
          <c:val>
            <c:numRef>
              <c:f>Hoja1!$B$675:$V$675</c:f>
              <c:numCache>
                <c:formatCode>#,##0.00\ "€"</c:formatCode>
                <c:ptCount val="21"/>
                <c:pt idx="0">
                  <c:v>3273.49</c:v>
                </c:pt>
                <c:pt idx="1">
                  <c:v>6169.8788455319145</c:v>
                </c:pt>
                <c:pt idx="2">
                  <c:v>9066.2676910638293</c:v>
                </c:pt>
                <c:pt idx="3">
                  <c:v>11962.656536595743</c:v>
                </c:pt>
                <c:pt idx="4">
                  <c:v>14859.045382127659</c:v>
                </c:pt>
                <c:pt idx="5">
                  <c:v>17755.434227659571</c:v>
                </c:pt>
                <c:pt idx="6">
                  <c:v>20651.823073191488</c:v>
                </c:pt>
                <c:pt idx="7">
                  <c:v>23548.211918723398</c:v>
                </c:pt>
                <c:pt idx="8">
                  <c:v>26444.600764255316</c:v>
                </c:pt>
                <c:pt idx="9">
                  <c:v>29340.989609787233</c:v>
                </c:pt>
                <c:pt idx="10">
                  <c:v>32237.378455319144</c:v>
                </c:pt>
                <c:pt idx="11">
                  <c:v>35133.767300851061</c:v>
                </c:pt>
                <c:pt idx="12">
                  <c:v>38030.156146382971</c:v>
                </c:pt>
                <c:pt idx="13">
                  <c:v>40926.544991914889</c:v>
                </c:pt>
                <c:pt idx="14">
                  <c:v>43822.933837446799</c:v>
                </c:pt>
                <c:pt idx="15">
                  <c:v>46719.322682978716</c:v>
                </c:pt>
                <c:pt idx="16">
                  <c:v>49615.711528510634</c:v>
                </c:pt>
                <c:pt idx="17">
                  <c:v>52512.100374042544</c:v>
                </c:pt>
                <c:pt idx="18">
                  <c:v>55408.489219574461</c:v>
                </c:pt>
                <c:pt idx="19">
                  <c:v>58304.878065106372</c:v>
                </c:pt>
                <c:pt idx="20">
                  <c:v>61201.266910638289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1490-4F48-A52B-A9D6B87A8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6506775"/>
        <c:axId val="41393800"/>
      </c:lineChart>
      <c:catAx>
        <c:axId val="11665067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Años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93800"/>
        <c:crosses val="autoZero"/>
        <c:auto val="1"/>
        <c:lblAlgn val="ctr"/>
        <c:lblOffset val="100"/>
        <c:noMultiLvlLbl val="0"/>
      </c:catAx>
      <c:valAx>
        <c:axId val="4139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Inversión + gasto energético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6506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353292</xdr:colOff>
      <xdr:row>101</xdr:row>
      <xdr:rowOff>0</xdr:rowOff>
    </xdr:from>
    <xdr:to>
      <xdr:col>42</xdr:col>
      <xdr:colOff>500063</xdr:colOff>
      <xdr:row>125</xdr:row>
      <xdr:rowOff>152648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7439F82-EEF4-7771-D2AB-C7C2F8524A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710045</xdr:colOff>
      <xdr:row>131</xdr:row>
      <xdr:rowOff>95249</xdr:rowOff>
    </xdr:from>
    <xdr:to>
      <xdr:col>40</xdr:col>
      <xdr:colOff>285750</xdr:colOff>
      <xdr:row>151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8A26D1D-3866-3C2D-475B-49614F357DB2}"/>
            </a:ext>
            <a:ext uri="{147F2762-F138-4A5C-976F-8EAC2B608ADB}">
              <a16:predDERef xmlns:a16="http://schemas.microsoft.com/office/drawing/2014/main" pred="{57439F82-EEF4-7771-D2AB-C7C2F8524A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340179</xdr:colOff>
      <xdr:row>157</xdr:row>
      <xdr:rowOff>51026</xdr:rowOff>
    </xdr:from>
    <xdr:to>
      <xdr:col>42</xdr:col>
      <xdr:colOff>459241</xdr:colOff>
      <xdr:row>181</xdr:row>
      <xdr:rowOff>74838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4A9D787-45FE-E527-E022-B22ECCD38736}"/>
            </a:ext>
            <a:ext uri="{147F2762-F138-4A5C-976F-8EAC2B608ADB}">
              <a16:predDERef xmlns:a16="http://schemas.microsoft.com/office/drawing/2014/main" pred="{18A26D1D-3866-3C2D-475B-49614F357D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138546</xdr:colOff>
      <xdr:row>183</xdr:row>
      <xdr:rowOff>147637</xdr:rowOff>
    </xdr:from>
    <xdr:to>
      <xdr:col>38</xdr:col>
      <xdr:colOff>476250</xdr:colOff>
      <xdr:row>205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DB02DB3B-7117-D6DE-BE01-2C6FF976CA69}"/>
            </a:ext>
            <a:ext uri="{147F2762-F138-4A5C-976F-8EAC2B608ADB}">
              <a16:predDERef xmlns:a16="http://schemas.microsoft.com/office/drawing/2014/main" pred="{B4A9D787-45FE-E527-E022-B22ECCD387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117514</xdr:colOff>
      <xdr:row>435</xdr:row>
      <xdr:rowOff>181841</xdr:rowOff>
    </xdr:from>
    <xdr:to>
      <xdr:col>43</xdr:col>
      <xdr:colOff>0</xdr:colOff>
      <xdr:row>460</xdr:row>
      <xdr:rowOff>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8509833-47C4-4044-9263-B1934EBCCB7A}"/>
            </a:ext>
            <a:ext uri="{147F2762-F138-4A5C-976F-8EAC2B608ADB}">
              <a16:predDERef xmlns:a16="http://schemas.microsoft.com/office/drawing/2014/main" pred="{DF758CBE-855D-184B-D58D-CE3B70969D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539523</xdr:colOff>
      <xdr:row>465</xdr:row>
      <xdr:rowOff>266700</xdr:rowOff>
    </xdr:from>
    <xdr:to>
      <xdr:col>35</xdr:col>
      <xdr:colOff>85725</xdr:colOff>
      <xdr:row>487</xdr:row>
      <xdr:rowOff>127907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89707936-4A21-935B-9860-903CA574B7A9}"/>
            </a:ext>
            <a:ext uri="{147F2762-F138-4A5C-976F-8EAC2B608ADB}">
              <a16:predDERef xmlns:a16="http://schemas.microsoft.com/office/drawing/2014/main" pred="{D8509833-47C4-4044-9263-B1934EBCCB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51336</xdr:colOff>
      <xdr:row>488</xdr:row>
      <xdr:rowOff>71438</xdr:rowOff>
    </xdr:from>
    <xdr:to>
      <xdr:col>37</xdr:col>
      <xdr:colOff>214312</xdr:colOff>
      <xdr:row>512</xdr:row>
      <xdr:rowOff>142876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F751A23F-5033-BB07-415D-EC1E0B24A46D}"/>
            </a:ext>
            <a:ext uri="{147F2762-F138-4A5C-976F-8EAC2B608ADB}">
              <a16:predDERef xmlns:a16="http://schemas.microsoft.com/office/drawing/2014/main" pred="{89707936-4A21-935B-9860-903CA574B7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38100</xdr:colOff>
      <xdr:row>626</xdr:row>
      <xdr:rowOff>47625</xdr:rowOff>
    </xdr:from>
    <xdr:to>
      <xdr:col>36</xdr:col>
      <xdr:colOff>304800</xdr:colOff>
      <xdr:row>649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8CF5936-A3E2-53FE-FDD7-734104F1BCDE}"/>
            </a:ext>
            <a:ext uri="{147F2762-F138-4A5C-976F-8EAC2B608ADB}">
              <a16:predDERef xmlns:a16="http://schemas.microsoft.com/office/drawing/2014/main" pred="{F751A23F-5033-BB07-415D-EC1E0B24A4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361950</xdr:colOff>
      <xdr:row>651</xdr:row>
      <xdr:rowOff>76200</xdr:rowOff>
    </xdr:from>
    <xdr:to>
      <xdr:col>35</xdr:col>
      <xdr:colOff>266700</xdr:colOff>
      <xdr:row>674</xdr:row>
      <xdr:rowOff>152400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2D4CA7C-48C8-C30D-59CD-8E6D7812699A}"/>
            </a:ext>
            <a:ext uri="{147F2762-F138-4A5C-976F-8EAC2B608ADB}">
              <a16:predDERef xmlns:a16="http://schemas.microsoft.com/office/drawing/2014/main" pred="{78CF5936-A3E2-53FE-FDD7-734104F1BC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23</xdr:col>
      <xdr:colOff>504825</xdr:colOff>
      <xdr:row>676</xdr:row>
      <xdr:rowOff>180975</xdr:rowOff>
    </xdr:from>
    <xdr:to>
      <xdr:col>38</xdr:col>
      <xdr:colOff>438150</xdr:colOff>
      <xdr:row>703</xdr:row>
      <xdr:rowOff>114300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89EF1284-0771-D01F-1605-157A526FE9E6}"/>
            </a:ext>
            <a:ext uri="{147F2762-F138-4A5C-976F-8EAC2B608ADB}">
              <a16:predDERef xmlns:a16="http://schemas.microsoft.com/office/drawing/2014/main" pred="{E2D4CA7C-48C8-C30D-59CD-8E6D781269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692728</xdr:colOff>
      <xdr:row>703</xdr:row>
      <xdr:rowOff>121228</xdr:rowOff>
    </xdr:from>
    <xdr:to>
      <xdr:col>35</xdr:col>
      <xdr:colOff>219942</xdr:colOff>
      <xdr:row>726</xdr:row>
      <xdr:rowOff>90920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50E1129B-993E-BF6E-E519-51ED0517A144}"/>
            </a:ext>
            <a:ext uri="{147F2762-F138-4A5C-976F-8EAC2B608ADB}">
              <a16:predDERef xmlns:a16="http://schemas.microsoft.com/office/drawing/2014/main" pred="{89EF1284-0771-D01F-1605-157A526FE9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207817</xdr:colOff>
      <xdr:row>208</xdr:row>
      <xdr:rowOff>103909</xdr:rowOff>
    </xdr:from>
    <xdr:to>
      <xdr:col>42</xdr:col>
      <xdr:colOff>588818</xdr:colOff>
      <xdr:row>238</xdr:row>
      <xdr:rowOff>329045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37C63405-DF28-E91C-42C8-2513B5812C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277089</xdr:colOff>
      <xdr:row>238</xdr:row>
      <xdr:rowOff>311728</xdr:rowOff>
    </xdr:from>
    <xdr:to>
      <xdr:col>44</xdr:col>
      <xdr:colOff>432954</xdr:colOff>
      <xdr:row>264</xdr:row>
      <xdr:rowOff>47624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133EC8D1-D691-0279-E357-25EAB0EA10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23</xdr:col>
      <xdr:colOff>266700</xdr:colOff>
      <xdr:row>265</xdr:row>
      <xdr:rowOff>533400</xdr:rowOff>
    </xdr:from>
    <xdr:to>
      <xdr:col>44</xdr:col>
      <xdr:colOff>571500</xdr:colOff>
      <xdr:row>292</xdr:row>
      <xdr:rowOff>259774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C7468FEB-608C-B030-FAD8-2DD46120B1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22</xdr:col>
      <xdr:colOff>138544</xdr:colOff>
      <xdr:row>292</xdr:row>
      <xdr:rowOff>34637</xdr:rowOff>
    </xdr:from>
    <xdr:to>
      <xdr:col>44</xdr:col>
      <xdr:colOff>467589</xdr:colOff>
      <xdr:row>320</xdr:row>
      <xdr:rowOff>121227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FE68854E-0E68-F214-05F4-A8AF14B39F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23</xdr:col>
      <xdr:colOff>138545</xdr:colOff>
      <xdr:row>387</xdr:row>
      <xdr:rowOff>119062</xdr:rowOff>
    </xdr:from>
    <xdr:to>
      <xdr:col>42</xdr:col>
      <xdr:colOff>190501</xdr:colOff>
      <xdr:row>428</xdr:row>
      <xdr:rowOff>47624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A625CCA5-3170-F0B6-0A7D-0AFCC74792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22</xdr:col>
      <xdr:colOff>166686</xdr:colOff>
      <xdr:row>514</xdr:row>
      <xdr:rowOff>95250</xdr:rowOff>
    </xdr:from>
    <xdr:to>
      <xdr:col>46</xdr:col>
      <xdr:colOff>95249</xdr:colOff>
      <xdr:row>539</xdr:row>
      <xdr:rowOff>157163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703E434B-22A9-1BA4-6FC4-D0D797164F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22</xdr:col>
      <xdr:colOff>142875</xdr:colOff>
      <xdr:row>540</xdr:row>
      <xdr:rowOff>119062</xdr:rowOff>
    </xdr:from>
    <xdr:to>
      <xdr:col>42</xdr:col>
      <xdr:colOff>333375</xdr:colOff>
      <xdr:row>567</xdr:row>
      <xdr:rowOff>309562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EDC22822-3F43-C1EA-EBB4-1286CD77DA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22</xdr:col>
      <xdr:colOff>428624</xdr:colOff>
      <xdr:row>567</xdr:row>
      <xdr:rowOff>333374</xdr:rowOff>
    </xdr:from>
    <xdr:to>
      <xdr:col>42</xdr:col>
      <xdr:colOff>380999</xdr:colOff>
      <xdr:row>592</xdr:row>
      <xdr:rowOff>547686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D344708F-34F1-2237-16D5-B620FEF04B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22</xdr:col>
      <xdr:colOff>595312</xdr:colOff>
      <xdr:row>593</xdr:row>
      <xdr:rowOff>71437</xdr:rowOff>
    </xdr:from>
    <xdr:to>
      <xdr:col>38</xdr:col>
      <xdr:colOff>404812</xdr:colOff>
      <xdr:row>613</xdr:row>
      <xdr:rowOff>14287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5EEEC370-042B-1146-B35F-2CDCB4F64C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22</xdr:col>
      <xdr:colOff>333374</xdr:colOff>
      <xdr:row>729</xdr:row>
      <xdr:rowOff>95250</xdr:rowOff>
    </xdr:from>
    <xdr:to>
      <xdr:col>35</xdr:col>
      <xdr:colOff>285749</xdr:colOff>
      <xdr:row>753</xdr:row>
      <xdr:rowOff>180974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3CDCC0C4-64A3-3AFB-361A-64AE3DD65D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22</xdr:col>
      <xdr:colOff>309562</xdr:colOff>
      <xdr:row>757</xdr:row>
      <xdr:rowOff>285749</xdr:rowOff>
    </xdr:from>
    <xdr:to>
      <xdr:col>36</xdr:col>
      <xdr:colOff>452436</xdr:colOff>
      <xdr:row>780</xdr:row>
      <xdr:rowOff>14287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DE5597BF-D86A-77B7-C317-6A4C1F5653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22</xdr:col>
      <xdr:colOff>285749</xdr:colOff>
      <xdr:row>782</xdr:row>
      <xdr:rowOff>261937</xdr:rowOff>
    </xdr:from>
    <xdr:to>
      <xdr:col>38</xdr:col>
      <xdr:colOff>238124</xdr:colOff>
      <xdr:row>805</xdr:row>
      <xdr:rowOff>109537</xdr:rowOff>
    </xdr:to>
    <xdr:graphicFrame macro="">
      <xdr:nvGraphicFramePr>
        <xdr:cNvPr id="27" name="Gráfico 26">
          <a:extLst>
            <a:ext uri="{FF2B5EF4-FFF2-40B4-BE49-F238E27FC236}">
              <a16:creationId xmlns:a16="http://schemas.microsoft.com/office/drawing/2014/main" id="{5966C9AE-8B25-3A6C-26C6-E5403BF460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22</xdr:col>
      <xdr:colOff>404811</xdr:colOff>
      <xdr:row>807</xdr:row>
      <xdr:rowOff>476250</xdr:rowOff>
    </xdr:from>
    <xdr:to>
      <xdr:col>39</xdr:col>
      <xdr:colOff>404811</xdr:colOff>
      <xdr:row>832</xdr:row>
      <xdr:rowOff>0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2D868F8B-84E4-5C30-11F2-2104CC3ED0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838"/>
  <sheetViews>
    <sheetView tabSelected="1" topLeftCell="A197" zoomScale="55" zoomScaleNormal="55" workbookViewId="0">
      <selection activeCell="A209" sqref="A209:XFD212"/>
    </sheetView>
  </sheetViews>
  <sheetFormatPr defaultColWidth="9" defaultRowHeight="15"/>
  <cols>
    <col min="1" max="1" width="50.28515625" customWidth="1"/>
    <col min="2" max="2" width="54.7109375" customWidth="1"/>
    <col min="3" max="3" width="34.85546875" customWidth="1"/>
    <col min="4" max="4" width="27" customWidth="1"/>
    <col min="5" max="5" width="41.5703125" customWidth="1"/>
    <col min="6" max="6" width="36.85546875" customWidth="1"/>
    <col min="7" max="7" width="34.85546875" customWidth="1"/>
    <col min="8" max="8" width="25.7109375" customWidth="1"/>
    <col min="9" max="9" width="19.42578125" customWidth="1"/>
    <col min="10" max="10" width="25.28515625" customWidth="1"/>
    <col min="11" max="11" width="19.5703125" customWidth="1"/>
    <col min="12" max="12" width="25.85546875" customWidth="1"/>
    <col min="13" max="13" width="24.140625" customWidth="1"/>
    <col min="14" max="14" width="22.42578125" customWidth="1"/>
    <col min="15" max="15" width="19.5703125" customWidth="1"/>
    <col min="16" max="16" width="17" customWidth="1"/>
    <col min="17" max="17" width="15.5703125" customWidth="1"/>
    <col min="18" max="18" width="21.85546875" customWidth="1"/>
    <col min="19" max="19" width="23.85546875" customWidth="1"/>
    <col min="20" max="20" width="48.85546875" customWidth="1"/>
    <col min="21" max="21" width="18.28515625" customWidth="1"/>
    <col min="22" max="22" width="14.140625" customWidth="1"/>
    <col min="23" max="23" width="12.85546875" customWidth="1"/>
    <col min="24" max="24" width="13.42578125" customWidth="1"/>
    <col min="25" max="25" width="25.42578125" customWidth="1"/>
    <col min="26" max="26" width="17" customWidth="1"/>
    <col min="27" max="27" width="12.85546875" customWidth="1"/>
    <col min="28" max="28" width="14.140625" customWidth="1"/>
    <col min="29" max="29" width="12.42578125" customWidth="1"/>
    <col min="30" max="30" width="11.85546875" customWidth="1"/>
  </cols>
  <sheetData>
    <row r="1" spans="1:46" ht="43.5" customHeight="1">
      <c r="A1" s="102" t="s">
        <v>0</v>
      </c>
      <c r="B1" s="137" t="s">
        <v>1</v>
      </c>
      <c r="C1" s="137"/>
      <c r="D1" s="137"/>
      <c r="E1" s="137"/>
      <c r="F1" s="137"/>
      <c r="G1" s="137"/>
      <c r="H1" s="137"/>
      <c r="I1" s="137"/>
      <c r="J1" s="137"/>
      <c r="K1" s="137"/>
      <c r="M1" s="8"/>
      <c r="N1" s="8"/>
      <c r="O1" s="8"/>
      <c r="P1" s="8"/>
      <c r="Q1" s="8"/>
      <c r="S1" s="141" t="s">
        <v>2</v>
      </c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</row>
    <row r="2" spans="1:46" ht="60">
      <c r="A2" s="4" t="s">
        <v>3</v>
      </c>
      <c r="B2" s="35" t="s">
        <v>4</v>
      </c>
      <c r="C2" s="35" t="s">
        <v>5</v>
      </c>
      <c r="D2" s="35" t="s">
        <v>6</v>
      </c>
      <c r="E2" s="35" t="s">
        <v>7</v>
      </c>
      <c r="F2" s="35" t="s">
        <v>7</v>
      </c>
      <c r="G2" s="4" t="s">
        <v>8</v>
      </c>
      <c r="H2" s="35" t="s">
        <v>7</v>
      </c>
      <c r="I2" s="35" t="s">
        <v>9</v>
      </c>
      <c r="J2" s="4" t="s">
        <v>10</v>
      </c>
      <c r="K2" s="35" t="s">
        <v>11</v>
      </c>
      <c r="S2" s="141"/>
      <c r="T2" s="77"/>
      <c r="U2" s="77" t="str">
        <f t="shared" ref="U2:AD2" si="0">C94</f>
        <v>ecoTEC pure 286 Vaillant</v>
      </c>
      <c r="V2" s="77" t="str">
        <f t="shared" si="0"/>
        <v>Puma Condens 24-28 MKV Protherm</v>
      </c>
      <c r="W2" s="77" t="str">
        <f t="shared" si="0"/>
        <v>VMW 32CS 1-5 ecoTEC plus Vaillant</v>
      </c>
      <c r="X2" s="77" t="str">
        <f t="shared" si="0"/>
        <v>MicraPlus Condens 30 Hermann</v>
      </c>
      <c r="Y2" s="77" t="str">
        <f t="shared" si="0"/>
        <v xml:space="preserve">Semia Condens 30 Saunier Duval </v>
      </c>
      <c r="Z2" s="77" t="str">
        <f t="shared" si="0"/>
        <v>Caldera Thema Condens 31-CS/1 (N-ES) Saunier Duval</v>
      </c>
      <c r="AA2" s="77" t="str">
        <f t="shared" si="0"/>
        <v>NEODENS PLUS 28/28 F ECO Baxi</v>
      </c>
      <c r="AB2" s="77" t="str">
        <f t="shared" si="0"/>
        <v>NEODENS PLUS 33/33 F ECO Baxi</v>
      </c>
      <c r="AC2" s="77" t="str">
        <f t="shared" si="0"/>
        <v xml:space="preserve"> 6000 25-28 Bosch</v>
      </c>
      <c r="AD2" s="77" t="str">
        <f t="shared" si="0"/>
        <v>6000 25-32 Bosch</v>
      </c>
      <c r="AT2" s="24" t="s">
        <v>12</v>
      </c>
    </row>
    <row r="3" spans="1:46" ht="15" customHeight="1">
      <c r="A3" s="4" t="s">
        <v>13</v>
      </c>
      <c r="B3" s="4">
        <v>12.1</v>
      </c>
      <c r="C3" s="4">
        <v>15.9</v>
      </c>
      <c r="D3" s="4">
        <v>12.23</v>
      </c>
      <c r="E3" s="4">
        <v>11.6</v>
      </c>
      <c r="F3" s="4">
        <v>11.6</v>
      </c>
      <c r="G3" s="4">
        <v>11.6</v>
      </c>
      <c r="H3" s="4">
        <v>11.6</v>
      </c>
      <c r="I3" s="4">
        <v>7.37</v>
      </c>
      <c r="J3" s="4">
        <v>9.15</v>
      </c>
      <c r="K3" s="4">
        <v>7.37</v>
      </c>
      <c r="N3" s="1"/>
      <c r="O3" s="1"/>
      <c r="P3" s="1"/>
      <c r="S3" s="123" t="str">
        <f>C79</f>
        <v>Monobloc Plus 2 - 12MR Baxi</v>
      </c>
      <c r="T3" s="123" t="s">
        <v>14</v>
      </c>
      <c r="U3" s="78">
        <f t="shared" ref="U3:AD3" si="1">C98-$C$83</f>
        <v>-68.744052590220917</v>
      </c>
      <c r="V3" s="78">
        <f t="shared" si="1"/>
        <v>-28.503051743308106</v>
      </c>
      <c r="W3" s="78">
        <f t="shared" si="1"/>
        <v>-76.397249070308476</v>
      </c>
      <c r="X3" s="78">
        <f t="shared" si="1"/>
        <v>-38.884373770304251</v>
      </c>
      <c r="Y3" s="78">
        <f t="shared" si="1"/>
        <v>-80.177086435728597</v>
      </c>
      <c r="Z3" s="78">
        <f t="shared" si="1"/>
        <v>-78.291024729922015</v>
      </c>
      <c r="AA3" s="78">
        <f t="shared" si="1"/>
        <v>28.115899106998199</v>
      </c>
      <c r="AB3" s="78">
        <f t="shared" si="1"/>
        <v>25.772055244596572</v>
      </c>
      <c r="AC3" s="78">
        <f t="shared" si="1"/>
        <v>-38.884373770304251</v>
      </c>
      <c r="AD3" s="78">
        <f t="shared" si="1"/>
        <v>-38.884373770304251</v>
      </c>
    </row>
    <row r="4" spans="1:46" ht="15" customHeight="1">
      <c r="A4" s="4" t="s">
        <v>15</v>
      </c>
      <c r="B4" s="4">
        <f>N34</f>
        <v>4.9493038407614911</v>
      </c>
      <c r="C4" s="4">
        <f>N35</f>
        <v>4.6330480216821588</v>
      </c>
      <c r="D4" s="4">
        <f>N36</f>
        <v>4.1664753527342304</v>
      </c>
      <c r="E4" s="4">
        <f>N37</f>
        <v>4.731281869557928</v>
      </c>
      <c r="F4" s="4">
        <f>N38</f>
        <v>4.731281869557928</v>
      </c>
      <c r="G4" s="4">
        <f>N39</f>
        <v>4.731206668663261</v>
      </c>
      <c r="H4" s="4">
        <f>N40</f>
        <v>4.731281869557928</v>
      </c>
      <c r="I4" s="4">
        <f>N41</f>
        <v>4.3669541318639187</v>
      </c>
      <c r="J4" s="4">
        <f>N42</f>
        <v>4.3</v>
      </c>
      <c r="K4" s="4">
        <f>N43</f>
        <v>4.3453567220491163</v>
      </c>
      <c r="N4" s="1"/>
      <c r="O4" s="1"/>
      <c r="P4" s="1"/>
      <c r="S4" s="123"/>
      <c r="T4" s="123"/>
      <c r="U4" s="79">
        <f t="shared" ref="U4:AD4" si="2">U3/C98</f>
        <v>-7.3475643808882107E-2</v>
      </c>
      <c r="V4" s="79">
        <f t="shared" si="2"/>
        <v>-2.9208606950783814E-2</v>
      </c>
      <c r="W4" s="79">
        <f t="shared" si="2"/>
        <v>-8.2329051180501586E-2</v>
      </c>
      <c r="X4" s="79">
        <f t="shared" si="2"/>
        <v>-4.0275366165308406E-2</v>
      </c>
      <c r="Y4" s="79">
        <f t="shared" si="2"/>
        <v>-8.675575486631143E-2</v>
      </c>
      <c r="Z4" s="79">
        <f t="shared" si="2"/>
        <v>-8.4542403023406501E-2</v>
      </c>
      <c r="AA4" s="79">
        <f t="shared" si="2"/>
        <v>2.7231865043291312E-2</v>
      </c>
      <c r="AB4" s="79">
        <f t="shared" si="2"/>
        <v>2.5018513200386453E-2</v>
      </c>
      <c r="AC4" s="79">
        <f t="shared" si="2"/>
        <v>-4.0275366165308406E-2</v>
      </c>
      <c r="AD4" s="79">
        <f t="shared" si="2"/>
        <v>-4.0275366165308406E-2</v>
      </c>
    </row>
    <row r="5" spans="1:46">
      <c r="A5" s="4" t="s">
        <v>16</v>
      </c>
      <c r="B5" s="4">
        <f>N54</f>
        <v>2.9527116084354508</v>
      </c>
      <c r="C5" s="4">
        <f>N55</f>
        <v>3.074918859413216</v>
      </c>
      <c r="D5" s="4">
        <f>N56</f>
        <v>2.8403420111114377</v>
      </c>
      <c r="E5" s="4">
        <f>N57</f>
        <v>2.8753820716970155</v>
      </c>
      <c r="F5" s="4">
        <f>N58</f>
        <v>2.8753820716970155</v>
      </c>
      <c r="G5" s="4">
        <f>N59</f>
        <v>3.2502127521828719</v>
      </c>
      <c r="H5" s="4">
        <f>N60</f>
        <v>2.8753820716970155</v>
      </c>
      <c r="I5" s="4">
        <f>N61</f>
        <v>2.9480963541360707</v>
      </c>
      <c r="J5" s="4">
        <f>N62</f>
        <v>2.9</v>
      </c>
      <c r="K5" s="4">
        <f>N63</f>
        <v>2.5868271985982405</v>
      </c>
      <c r="N5" s="1"/>
      <c r="O5" s="1"/>
      <c r="P5" s="1"/>
      <c r="S5" s="123"/>
      <c r="T5" s="123" t="s">
        <v>17</v>
      </c>
      <c r="U5" s="78">
        <f t="shared" ref="U5:AD5" si="3">(C97*$M$71)-($C$82*$M$70)</f>
        <v>423.19612507346073</v>
      </c>
      <c r="V5" s="78">
        <f t="shared" si="3"/>
        <v>474.8185354492507</v>
      </c>
      <c r="W5" s="78">
        <f t="shared" si="3"/>
        <v>413.37836604493646</v>
      </c>
      <c r="X5" s="78">
        <f t="shared" si="3"/>
        <v>461.50105192145384</v>
      </c>
      <c r="Y5" s="78">
        <f t="shared" si="3"/>
        <v>408.52947283838421</v>
      </c>
      <c r="Z5" s="78">
        <f t="shared" si="3"/>
        <v>410.94897159144944</v>
      </c>
      <c r="AA5" s="78">
        <f t="shared" si="3"/>
        <v>547.45109066228588</v>
      </c>
      <c r="AB5" s="78">
        <f t="shared" si="3"/>
        <v>544.44433468765283</v>
      </c>
      <c r="AC5" s="78">
        <f t="shared" si="3"/>
        <v>461.50105192145384</v>
      </c>
      <c r="AD5" s="78">
        <f t="shared" si="3"/>
        <v>461.50105192145384</v>
      </c>
    </row>
    <row r="6" spans="1:46">
      <c r="A6" s="4" t="s">
        <v>18</v>
      </c>
      <c r="B6" s="4">
        <v>12000</v>
      </c>
      <c r="C6" s="4">
        <v>12000</v>
      </c>
      <c r="D6" s="4">
        <v>12624.66</v>
      </c>
      <c r="E6" s="4">
        <f>10460*1.21</f>
        <v>12656.6</v>
      </c>
      <c r="F6" s="4">
        <v>16998.88</v>
      </c>
      <c r="G6" s="4">
        <v>16558.25</v>
      </c>
      <c r="H6" s="4">
        <v>16889.419999999998</v>
      </c>
      <c r="I6" s="4">
        <f>(14581.28-2640.39)*1.21</f>
        <v>14448.476900000001</v>
      </c>
      <c r="J6" s="4">
        <f>7800*1.21</f>
        <v>9438</v>
      </c>
      <c r="K6" s="4">
        <f>(10900+1975)*1.21</f>
        <v>15578.75</v>
      </c>
      <c r="N6" s="1"/>
      <c r="O6" s="1"/>
      <c r="P6" s="1"/>
      <c r="S6" s="123"/>
      <c r="T6" s="123"/>
      <c r="U6" s="79">
        <f t="shared" ref="U6:AD6" si="4">U5/(C97*$M$71)</f>
        <v>0.35259848855612169</v>
      </c>
      <c r="V6" s="79">
        <f t="shared" si="4"/>
        <v>0.37929545810019921</v>
      </c>
      <c r="W6" s="79">
        <f t="shared" si="4"/>
        <v>0.34725909464730631</v>
      </c>
      <c r="X6" s="79">
        <f t="shared" si="4"/>
        <v>0.37262121571417983</v>
      </c>
      <c r="Y6" s="79">
        <f t="shared" si="4"/>
        <v>0.34458939769289859</v>
      </c>
      <c r="Z6" s="79">
        <f t="shared" si="4"/>
        <v>0.34592424617010237</v>
      </c>
      <c r="AA6" s="79">
        <f t="shared" si="4"/>
        <v>0.41333409426889789</v>
      </c>
      <c r="AB6" s="79">
        <f t="shared" si="4"/>
        <v>0.41199924579169411</v>
      </c>
      <c r="AC6" s="79">
        <f t="shared" si="4"/>
        <v>0.37262121571417983</v>
      </c>
      <c r="AD6" s="79">
        <f t="shared" si="4"/>
        <v>0.37262121571417983</v>
      </c>
    </row>
    <row r="7" spans="1:46">
      <c r="A7" s="4" t="s">
        <v>19</v>
      </c>
      <c r="B7" s="70">
        <f t="shared" ref="B7:K7" si="5">B6/B3</f>
        <v>991.73553719008271</v>
      </c>
      <c r="C7" s="70">
        <f t="shared" si="5"/>
        <v>754.71698113207549</v>
      </c>
      <c r="D7" s="70">
        <f t="shared" si="5"/>
        <v>1032.2698282910874</v>
      </c>
      <c r="E7" s="70">
        <f t="shared" si="5"/>
        <v>1091.0862068965519</v>
      </c>
      <c r="F7" s="70">
        <f t="shared" si="5"/>
        <v>1465.4206896551725</v>
      </c>
      <c r="G7" s="70">
        <f t="shared" si="5"/>
        <v>1427.4353448275863</v>
      </c>
      <c r="H7" s="70">
        <f t="shared" si="5"/>
        <v>1455.9844827586205</v>
      </c>
      <c r="I7" s="70">
        <f t="shared" si="5"/>
        <v>1960.4446268656718</v>
      </c>
      <c r="J7" s="70">
        <f t="shared" si="5"/>
        <v>1031.4754098360656</v>
      </c>
      <c r="K7" s="70">
        <f t="shared" si="5"/>
        <v>2113.8059701492539</v>
      </c>
      <c r="N7" s="1"/>
      <c r="O7" s="1"/>
      <c r="P7" s="1"/>
      <c r="S7" s="123"/>
      <c r="T7" s="123" t="s">
        <v>20</v>
      </c>
      <c r="U7" s="78">
        <f t="shared" ref="U7:AD7" si="6">(C97*$K$71)-($C$82*$N$70)</f>
        <v>-176.31773560503586</v>
      </c>
      <c r="V7" s="78">
        <f t="shared" si="6"/>
        <v>-136.07673475812305</v>
      </c>
      <c r="W7" s="78">
        <f t="shared" si="6"/>
        <v>-183.97093208512342</v>
      </c>
      <c r="X7" s="78">
        <f t="shared" si="6"/>
        <v>-146.4580567851192</v>
      </c>
      <c r="Y7" s="78">
        <f t="shared" si="6"/>
        <v>-187.75076945054354</v>
      </c>
      <c r="Z7" s="78">
        <f t="shared" si="6"/>
        <v>-185.86470774473696</v>
      </c>
      <c r="AA7" s="78">
        <f t="shared" si="6"/>
        <v>-79.457783907816747</v>
      </c>
      <c r="AB7" s="78">
        <f t="shared" si="6"/>
        <v>-81.801627770218374</v>
      </c>
      <c r="AC7" s="78">
        <f t="shared" si="6"/>
        <v>-146.4580567851192</v>
      </c>
      <c r="AD7" s="78">
        <f t="shared" si="6"/>
        <v>-146.4580567851192</v>
      </c>
    </row>
    <row r="8" spans="1:4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S8" s="123"/>
      <c r="T8" s="123"/>
      <c r="U8" s="79">
        <f t="shared" ref="U8:AD8" si="7">U7/(C97*$K$71)</f>
        <v>-0.18845352652873956</v>
      </c>
      <c r="V8" s="79">
        <f t="shared" si="7"/>
        <v>-0.13944513368219352</v>
      </c>
      <c r="W8" s="79">
        <f t="shared" si="7"/>
        <v>-0.19825520509804859</v>
      </c>
      <c r="X8" s="79">
        <f t="shared" si="7"/>
        <v>-0.15169723189383008</v>
      </c>
      <c r="Y8" s="79">
        <f t="shared" si="7"/>
        <v>-0.20315604438270321</v>
      </c>
      <c r="Z8" s="79">
        <f t="shared" si="7"/>
        <v>-0.20070562474037587</v>
      </c>
      <c r="AA8" s="79">
        <f t="shared" si="7"/>
        <v>-7.695943280284756E-2</v>
      </c>
      <c r="AB8" s="79">
        <f t="shared" si="7"/>
        <v>-7.9409852445174803E-2</v>
      </c>
      <c r="AC8" s="79">
        <f t="shared" si="7"/>
        <v>-0.15169723189383008</v>
      </c>
      <c r="AD8" s="79">
        <f t="shared" si="7"/>
        <v>-0.15169723189383008</v>
      </c>
    </row>
    <row r="9" spans="1:46" ht="45" customHeight="1">
      <c r="A9" s="102" t="s">
        <v>21</v>
      </c>
      <c r="B9" s="137" t="s">
        <v>1</v>
      </c>
      <c r="C9" s="137"/>
      <c r="D9" s="137"/>
      <c r="E9" s="137"/>
      <c r="F9" s="137"/>
      <c r="G9" s="137"/>
      <c r="H9" s="137"/>
      <c r="I9" s="137"/>
      <c r="J9" s="137"/>
      <c r="K9" s="137"/>
      <c r="M9" s="8"/>
      <c r="N9" s="8"/>
      <c r="O9" s="8"/>
      <c r="P9" s="8"/>
      <c r="Q9" s="8"/>
      <c r="S9" s="123"/>
      <c r="T9" s="123" t="s">
        <v>22</v>
      </c>
      <c r="U9" s="78">
        <f t="shared" ref="U9:AD9" si="8">(C97*$M$71)-($C$82*$N$70)</f>
        <v>88.300035941355873</v>
      </c>
      <c r="V9" s="78">
        <f t="shared" si="8"/>
        <v>139.92244631714584</v>
      </c>
      <c r="W9" s="78">
        <f t="shared" si="8"/>
        <v>78.482276912831594</v>
      </c>
      <c r="X9" s="78">
        <f t="shared" si="8"/>
        <v>126.60496278934897</v>
      </c>
      <c r="Y9" s="78">
        <f t="shared" si="8"/>
        <v>73.633383706279346</v>
      </c>
      <c r="Z9" s="78">
        <f t="shared" si="8"/>
        <v>76.052882459344573</v>
      </c>
      <c r="AA9" s="78">
        <f t="shared" si="8"/>
        <v>212.55500153018102</v>
      </c>
      <c r="AB9" s="78">
        <f t="shared" si="8"/>
        <v>209.54824555554796</v>
      </c>
      <c r="AC9" s="78">
        <f t="shared" si="8"/>
        <v>126.60496278934897</v>
      </c>
      <c r="AD9" s="78">
        <f t="shared" si="8"/>
        <v>126.60496278934897</v>
      </c>
    </row>
    <row r="10" spans="1:46" ht="30">
      <c r="A10" s="4" t="s">
        <v>3</v>
      </c>
      <c r="B10" s="4" t="s">
        <v>23</v>
      </c>
      <c r="C10" s="35" t="s">
        <v>24</v>
      </c>
      <c r="D10" s="65" t="s">
        <v>25</v>
      </c>
      <c r="E10" s="4" t="s">
        <v>26</v>
      </c>
      <c r="F10" s="69" t="s">
        <v>27</v>
      </c>
      <c r="G10" s="36" t="s">
        <v>28</v>
      </c>
      <c r="H10" s="35" t="s">
        <v>29</v>
      </c>
      <c r="I10" s="35" t="s">
        <v>30</v>
      </c>
      <c r="J10" s="4" t="s">
        <v>31</v>
      </c>
      <c r="K10" s="35" t="s">
        <v>32</v>
      </c>
      <c r="S10" s="123"/>
      <c r="T10" s="123"/>
      <c r="U10" s="80">
        <f t="shared" ref="U10:AD10" si="9">U9/(C97*$M$71)</f>
        <v>7.3569811649312269E-2</v>
      </c>
      <c r="V10" s="80">
        <f t="shared" si="9"/>
        <v>0.11177311838542321</v>
      </c>
      <c r="W10" s="80">
        <f t="shared" si="9"/>
        <v>6.5929150302090234E-2</v>
      </c>
      <c r="X10" s="80">
        <f t="shared" si="9"/>
        <v>0.10222229170139549</v>
      </c>
      <c r="Y10" s="80">
        <f t="shared" si="9"/>
        <v>6.2108819628479188E-2</v>
      </c>
      <c r="Z10" s="80">
        <f t="shared" si="9"/>
        <v>6.4018984965284603E-2</v>
      </c>
      <c r="AA10" s="80">
        <f t="shared" si="9"/>
        <v>0.1604823344739644</v>
      </c>
      <c r="AB10" s="80">
        <f t="shared" si="9"/>
        <v>0.15857216913715899</v>
      </c>
      <c r="AC10" s="80">
        <f t="shared" si="9"/>
        <v>0.10222229170139549</v>
      </c>
      <c r="AD10" s="80">
        <f t="shared" si="9"/>
        <v>0.10222229170139549</v>
      </c>
    </row>
    <row r="11" spans="1:46">
      <c r="A11" s="4" t="s">
        <v>33</v>
      </c>
      <c r="B11" s="4">
        <v>7.5</v>
      </c>
      <c r="C11" s="4">
        <v>6.9</v>
      </c>
      <c r="D11" s="68">
        <v>3.5</v>
      </c>
      <c r="E11" s="4">
        <v>0</v>
      </c>
      <c r="F11" s="69">
        <v>6</v>
      </c>
      <c r="G11" s="4">
        <v>3.4</v>
      </c>
      <c r="H11" s="4">
        <v>3.8</v>
      </c>
      <c r="I11" s="4">
        <v>4.7</v>
      </c>
      <c r="J11" s="4">
        <v>0</v>
      </c>
      <c r="K11" s="4">
        <v>0</v>
      </c>
      <c r="L11" s="1"/>
      <c r="M11" s="1"/>
      <c r="N11" s="1"/>
      <c r="O11" s="1"/>
      <c r="P11" s="1"/>
      <c r="S11" s="123" t="str">
        <f>D79</f>
        <v>Monobloc Plus 2 - 16MR Baxi</v>
      </c>
      <c r="T11" s="123" t="s">
        <v>14</v>
      </c>
      <c r="U11" s="78">
        <f t="shared" ref="U11:AD11" si="10">C98-$D$83</f>
        <v>-28.828031747233354</v>
      </c>
      <c r="V11" s="78">
        <f t="shared" si="10"/>
        <v>11.412969099679458</v>
      </c>
      <c r="W11" s="78">
        <f t="shared" si="10"/>
        <v>-36.481228227320912</v>
      </c>
      <c r="X11" s="78">
        <f t="shared" si="10"/>
        <v>1.0316470726833131</v>
      </c>
      <c r="Y11" s="78">
        <f t="shared" si="10"/>
        <v>-40.261065592741033</v>
      </c>
      <c r="Z11" s="78">
        <f t="shared" si="10"/>
        <v>-38.375003886934451</v>
      </c>
      <c r="AA11" s="78">
        <f t="shared" si="10"/>
        <v>68.031919949985763</v>
      </c>
      <c r="AB11" s="78">
        <f t="shared" si="10"/>
        <v>65.688076087584136</v>
      </c>
      <c r="AC11" s="78">
        <f t="shared" si="10"/>
        <v>1.0316470726833131</v>
      </c>
      <c r="AD11" s="78">
        <f t="shared" si="10"/>
        <v>1.0316470726833131</v>
      </c>
    </row>
    <row r="12" spans="1:46">
      <c r="A12" s="4" t="s">
        <v>34</v>
      </c>
      <c r="B12" s="4">
        <v>24</v>
      </c>
      <c r="C12" s="4">
        <v>25.9</v>
      </c>
      <c r="D12" s="68">
        <v>27</v>
      </c>
      <c r="E12" s="4">
        <v>25</v>
      </c>
      <c r="F12" s="69">
        <v>25</v>
      </c>
      <c r="G12" s="4">
        <v>25</v>
      </c>
      <c r="H12" s="4">
        <v>24</v>
      </c>
      <c r="I12" s="4">
        <v>28</v>
      </c>
      <c r="J12" s="4">
        <v>24</v>
      </c>
      <c r="K12" s="4">
        <v>24</v>
      </c>
      <c r="L12" s="1"/>
      <c r="M12" s="1"/>
      <c r="N12" s="1"/>
      <c r="O12" s="1"/>
      <c r="P12" s="1"/>
      <c r="S12" s="123"/>
      <c r="T12" s="123"/>
      <c r="U12" s="79">
        <f t="shared" ref="U12:AD12" si="11">U11/C98</f>
        <v>-3.0812239205580072E-2</v>
      </c>
      <c r="V12" s="79">
        <f t="shared" si="11"/>
        <v>1.1695481998773806E-2</v>
      </c>
      <c r="W12" s="79">
        <f t="shared" si="11"/>
        <v>-3.9313783446450673E-2</v>
      </c>
      <c r="X12" s="79">
        <f t="shared" si="11"/>
        <v>1.0685516976853158E-3</v>
      </c>
      <c r="Y12" s="79">
        <f t="shared" si="11"/>
        <v>-4.3564555566886085E-2</v>
      </c>
      <c r="Z12" s="79">
        <f t="shared" si="11"/>
        <v>-4.1439169506668365E-2</v>
      </c>
      <c r="AA12" s="79">
        <f t="shared" si="11"/>
        <v>6.5892826534324808E-2</v>
      </c>
      <c r="AB12" s="79">
        <f t="shared" si="11"/>
        <v>6.3767440474107165E-2</v>
      </c>
      <c r="AC12" s="79">
        <f t="shared" si="11"/>
        <v>1.0685516976853158E-3</v>
      </c>
      <c r="AD12" s="79">
        <f t="shared" si="11"/>
        <v>1.0685516976853158E-3</v>
      </c>
    </row>
    <row r="13" spans="1:46">
      <c r="A13" s="4" t="s">
        <v>35</v>
      </c>
      <c r="B13" s="4">
        <v>97</v>
      </c>
      <c r="C13" s="4">
        <v>93</v>
      </c>
      <c r="D13" s="4">
        <v>97.8</v>
      </c>
      <c r="E13" s="4">
        <v>94</v>
      </c>
      <c r="F13" s="4">
        <v>98.2</v>
      </c>
      <c r="G13" s="4">
        <v>98</v>
      </c>
      <c r="H13" s="4">
        <v>87.9</v>
      </c>
      <c r="I13" s="4">
        <v>88.1</v>
      </c>
      <c r="J13" s="4">
        <v>94</v>
      </c>
      <c r="K13" s="4">
        <v>94</v>
      </c>
      <c r="L13" s="1"/>
      <c r="M13" s="1"/>
      <c r="N13" s="1"/>
      <c r="O13" s="1"/>
      <c r="P13" s="1"/>
      <c r="S13" s="123"/>
      <c r="T13" s="123" t="s">
        <v>17</v>
      </c>
      <c r="U13" s="78">
        <f t="shared" ref="U13:AD13" si="12">(C97*$M$71)-($D$82*$M$70)</f>
        <v>454.07761602887047</v>
      </c>
      <c r="V13" s="78">
        <f t="shared" si="12"/>
        <v>505.70002640466043</v>
      </c>
      <c r="W13" s="78">
        <f t="shared" si="12"/>
        <v>444.25985700034619</v>
      </c>
      <c r="X13" s="78">
        <f t="shared" si="12"/>
        <v>492.38254287686357</v>
      </c>
      <c r="Y13" s="78">
        <f t="shared" si="12"/>
        <v>439.41096379379394</v>
      </c>
      <c r="Z13" s="78">
        <f t="shared" si="12"/>
        <v>441.83046254685917</v>
      </c>
      <c r="AA13" s="78">
        <f t="shared" si="12"/>
        <v>578.33258161769561</v>
      </c>
      <c r="AB13" s="78">
        <f t="shared" si="12"/>
        <v>575.32582564306256</v>
      </c>
      <c r="AC13" s="78">
        <f t="shared" si="12"/>
        <v>492.38254287686357</v>
      </c>
      <c r="AD13" s="78">
        <f t="shared" si="12"/>
        <v>492.38254287686357</v>
      </c>
    </row>
    <row r="14" spans="1:46">
      <c r="A14" s="4" t="s">
        <v>36</v>
      </c>
      <c r="B14" s="4">
        <f t="shared" ref="B14:K14" si="13">(B11*100)/(B13)</f>
        <v>7.731958762886598</v>
      </c>
      <c r="C14" s="4">
        <f t="shared" si="13"/>
        <v>7.419354838709677</v>
      </c>
      <c r="D14" s="4">
        <f t="shared" si="13"/>
        <v>3.5787321063394684</v>
      </c>
      <c r="E14" s="4">
        <f t="shared" si="13"/>
        <v>0</v>
      </c>
      <c r="F14" s="4">
        <f t="shared" si="13"/>
        <v>6.1099796334012222</v>
      </c>
      <c r="G14" s="4">
        <f t="shared" si="13"/>
        <v>3.4693877551020407</v>
      </c>
      <c r="H14" s="4">
        <f t="shared" si="13"/>
        <v>4.3230944254835038</v>
      </c>
      <c r="I14" s="4">
        <f t="shared" si="13"/>
        <v>5.3348467650397282</v>
      </c>
      <c r="J14" s="4">
        <f t="shared" si="13"/>
        <v>0</v>
      </c>
      <c r="K14" s="4">
        <f t="shared" si="13"/>
        <v>0</v>
      </c>
      <c r="L14" s="1"/>
      <c r="M14" s="1"/>
      <c r="N14" s="1"/>
      <c r="O14" s="1"/>
      <c r="P14" s="1"/>
      <c r="S14" s="123"/>
      <c r="T14" s="123"/>
      <c r="U14" s="80">
        <f t="shared" ref="U14:AD14" si="14">U13/(C97*$M$71)</f>
        <v>0.37832832488991819</v>
      </c>
      <c r="V14" s="80">
        <f t="shared" si="14"/>
        <v>0.40396427025528248</v>
      </c>
      <c r="W14" s="80">
        <f t="shared" si="14"/>
        <v>0.37320113581684544</v>
      </c>
      <c r="X14" s="80">
        <f t="shared" si="14"/>
        <v>0.3975552839139414</v>
      </c>
      <c r="Y14" s="80">
        <f t="shared" si="14"/>
        <v>0.37063754128030901</v>
      </c>
      <c r="Z14" s="80">
        <f t="shared" si="14"/>
        <v>0.37191933854857717</v>
      </c>
      <c r="AA14" s="80">
        <f t="shared" si="14"/>
        <v>0.43665010059612175</v>
      </c>
      <c r="AB14" s="80">
        <f t="shared" si="14"/>
        <v>0.43536830332785359</v>
      </c>
      <c r="AC14" s="80">
        <f t="shared" si="14"/>
        <v>0.3975552839139414</v>
      </c>
      <c r="AD14" s="80">
        <f t="shared" si="14"/>
        <v>0.3975552839139414</v>
      </c>
    </row>
    <row r="15" spans="1:46">
      <c r="A15" s="4" t="s">
        <v>37</v>
      </c>
      <c r="B15" s="4">
        <f t="shared" ref="B15:K15" si="15">(B12*100)/B13</f>
        <v>24.742268041237114</v>
      </c>
      <c r="C15" s="4">
        <f t="shared" si="15"/>
        <v>27.849462365591396</v>
      </c>
      <c r="D15" s="4">
        <f t="shared" si="15"/>
        <v>27.607361963190186</v>
      </c>
      <c r="E15" s="4">
        <f t="shared" si="15"/>
        <v>26.595744680851062</v>
      </c>
      <c r="F15" s="4">
        <f t="shared" si="15"/>
        <v>25.45824847250509</v>
      </c>
      <c r="G15" s="4">
        <f t="shared" si="15"/>
        <v>25.510204081632654</v>
      </c>
      <c r="H15" s="4">
        <f t="shared" si="15"/>
        <v>27.303754266211602</v>
      </c>
      <c r="I15" s="4">
        <f t="shared" si="15"/>
        <v>31.78206583427923</v>
      </c>
      <c r="J15" s="4">
        <f t="shared" si="15"/>
        <v>25.531914893617021</v>
      </c>
      <c r="K15" s="4">
        <f t="shared" si="15"/>
        <v>25.531914893617021</v>
      </c>
      <c r="L15" s="1"/>
      <c r="M15" s="1"/>
      <c r="N15" s="1"/>
      <c r="O15" s="1"/>
      <c r="P15" s="1"/>
      <c r="S15" s="123"/>
      <c r="T15" s="123" t="s">
        <v>20</v>
      </c>
      <c r="U15" s="78">
        <f t="shared" ref="U15:AD15" si="16">(C97*$K$71)-($D$82*$N$70)</f>
        <v>-132.12638761364281</v>
      </c>
      <c r="V15" s="78">
        <f t="shared" si="16"/>
        <v>-91.885386766729994</v>
      </c>
      <c r="W15" s="78">
        <f t="shared" si="16"/>
        <v>-139.77958409373036</v>
      </c>
      <c r="X15" s="78">
        <f t="shared" si="16"/>
        <v>-102.26670879372614</v>
      </c>
      <c r="Y15" s="78">
        <f t="shared" si="16"/>
        <v>-143.55942145915049</v>
      </c>
      <c r="Z15" s="78">
        <f t="shared" si="16"/>
        <v>-141.6733597533439</v>
      </c>
      <c r="AA15" s="78">
        <f t="shared" si="16"/>
        <v>-35.266435916423688</v>
      </c>
      <c r="AB15" s="78">
        <f t="shared" si="16"/>
        <v>-37.610279778825316</v>
      </c>
      <c r="AC15" s="78">
        <f t="shared" si="16"/>
        <v>-102.26670879372614</v>
      </c>
      <c r="AD15" s="78">
        <f t="shared" si="16"/>
        <v>-102.26670879372614</v>
      </c>
    </row>
    <row r="16" spans="1:46">
      <c r="A16" s="41" t="s">
        <v>18</v>
      </c>
      <c r="B16" s="41">
        <v>3088.74</v>
      </c>
      <c r="C16" s="41">
        <v>2799.75</v>
      </c>
      <c r="D16" s="41">
        <v>3921.96</v>
      </c>
      <c r="E16" s="41">
        <v>2931.76</v>
      </c>
      <c r="F16" s="41">
        <v>3229.76</v>
      </c>
      <c r="G16" s="41">
        <v>3842.75</v>
      </c>
      <c r="H16" s="41">
        <v>2860.7</v>
      </c>
      <c r="I16" s="59">
        <v>2939.75</v>
      </c>
      <c r="J16" s="41">
        <v>3193.29</v>
      </c>
      <c r="K16" s="41">
        <v>3273.49</v>
      </c>
      <c r="L16" s="1"/>
      <c r="M16" s="1"/>
      <c r="N16" s="1"/>
      <c r="O16" s="1"/>
      <c r="P16" s="1"/>
      <c r="S16" s="123"/>
      <c r="T16" s="123"/>
      <c r="U16" s="80">
        <f t="shared" ref="U16:AD16" si="17">U15/(C97*$K$71)</f>
        <v>-0.14122052786040315</v>
      </c>
      <c r="V16" s="80">
        <f t="shared" si="17"/>
        <v>-9.415988753626274E-2</v>
      </c>
      <c r="W16" s="80">
        <f t="shared" si="17"/>
        <v>-0.15063265592523103</v>
      </c>
      <c r="X16" s="80">
        <f t="shared" si="17"/>
        <v>-0.10592504761729786</v>
      </c>
      <c r="Y16" s="80">
        <f t="shared" si="17"/>
        <v>-0.15533871995764509</v>
      </c>
      <c r="Z16" s="80">
        <f t="shared" si="17"/>
        <v>-0.15298568794143805</v>
      </c>
      <c r="AA16" s="80">
        <f t="shared" si="17"/>
        <v>-3.4157571122983933E-2</v>
      </c>
      <c r="AB16" s="80">
        <f t="shared" si="17"/>
        <v>-3.6510603139190898E-2</v>
      </c>
      <c r="AC16" s="80">
        <f t="shared" si="17"/>
        <v>-0.10592504761729786</v>
      </c>
      <c r="AD16" s="80">
        <f t="shared" si="17"/>
        <v>-0.10592504761729786</v>
      </c>
    </row>
    <row r="17" spans="1:30">
      <c r="A17" s="4" t="s">
        <v>38</v>
      </c>
      <c r="B17" s="70">
        <f>B16/B12</f>
        <v>128.69749999999999</v>
      </c>
      <c r="C17" s="70">
        <f t="shared" ref="C17:K17" si="18">C16/C12</f>
        <v>108.0984555984556</v>
      </c>
      <c r="D17" s="70">
        <f t="shared" si="18"/>
        <v>145.25777777777779</v>
      </c>
      <c r="E17" s="70">
        <f t="shared" si="18"/>
        <v>117.27040000000001</v>
      </c>
      <c r="F17" s="70">
        <f t="shared" si="18"/>
        <v>129.19040000000001</v>
      </c>
      <c r="G17" s="70">
        <f t="shared" si="18"/>
        <v>153.71</v>
      </c>
      <c r="H17" s="70">
        <f t="shared" si="18"/>
        <v>119.19583333333333</v>
      </c>
      <c r="I17" s="70">
        <f t="shared" si="18"/>
        <v>104.99107142857143</v>
      </c>
      <c r="J17" s="70">
        <f t="shared" si="18"/>
        <v>133.05375000000001</v>
      </c>
      <c r="K17" s="70">
        <f t="shared" si="18"/>
        <v>136.39541666666665</v>
      </c>
      <c r="L17" s="1"/>
      <c r="M17" s="1"/>
      <c r="N17" s="1"/>
      <c r="O17" s="1"/>
      <c r="P17" s="1"/>
      <c r="S17" s="123"/>
      <c r="T17" s="123" t="s">
        <v>22</v>
      </c>
      <c r="U17" s="78">
        <f t="shared" ref="U17:AD17" si="19">(C97*$M$71)-($D$82*$N$70)</f>
        <v>132.49138393274893</v>
      </c>
      <c r="V17" s="78">
        <f t="shared" si="19"/>
        <v>184.1137943085389</v>
      </c>
      <c r="W17" s="78">
        <f t="shared" si="19"/>
        <v>122.67362490422465</v>
      </c>
      <c r="X17" s="78">
        <f t="shared" si="19"/>
        <v>170.79631078074203</v>
      </c>
      <c r="Y17" s="78">
        <f t="shared" si="19"/>
        <v>117.82473169767241</v>
      </c>
      <c r="Z17" s="78">
        <f t="shared" si="19"/>
        <v>120.24423045073763</v>
      </c>
      <c r="AA17" s="78">
        <f t="shared" si="19"/>
        <v>256.74634952157407</v>
      </c>
      <c r="AB17" s="78">
        <f t="shared" si="19"/>
        <v>253.73959354694102</v>
      </c>
      <c r="AC17" s="78">
        <f t="shared" si="19"/>
        <v>170.79631078074203</v>
      </c>
      <c r="AD17" s="78">
        <f t="shared" si="19"/>
        <v>170.79631078074203</v>
      </c>
    </row>
    <row r="18" spans="1:30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S18" s="123"/>
      <c r="T18" s="123"/>
      <c r="U18" s="80">
        <f t="shared" ref="U18:AD18" si="20">U17/(C97*$M$71)</f>
        <v>0.11038915281487237</v>
      </c>
      <c r="V18" s="80">
        <f t="shared" si="20"/>
        <v>0.14707413620394991</v>
      </c>
      <c r="W18" s="80">
        <f t="shared" si="20"/>
        <v>0.10305215613705701</v>
      </c>
      <c r="X18" s="80">
        <f t="shared" si="20"/>
        <v>0.13790289035668055</v>
      </c>
      <c r="Y18" s="80">
        <f t="shared" si="20"/>
        <v>9.9383657798149311E-2</v>
      </c>
      <c r="Z18" s="80">
        <f t="shared" si="20"/>
        <v>0.10121790696760306</v>
      </c>
      <c r="AA18" s="80">
        <f t="shared" si="20"/>
        <v>0.19384749002502352</v>
      </c>
      <c r="AB18" s="80">
        <f t="shared" si="20"/>
        <v>0.19201324085556976</v>
      </c>
      <c r="AC18" s="80">
        <f t="shared" si="20"/>
        <v>0.13790289035668055</v>
      </c>
      <c r="AD18" s="80">
        <f t="shared" si="20"/>
        <v>0.13790289035668055</v>
      </c>
    </row>
    <row r="19" spans="1:30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S19" s="123" t="str">
        <f>E79</f>
        <v>Arotherm Split 12 kW Vaillant</v>
      </c>
      <c r="T19" s="123" t="s">
        <v>14</v>
      </c>
      <c r="U19" s="78">
        <f t="shared" ref="U19:AD19" si="21">C98-$E$83</f>
        <v>-108.47803664448577</v>
      </c>
      <c r="V19" s="78">
        <f t="shared" si="21"/>
        <v>-68.237035797572958</v>
      </c>
      <c r="W19" s="78">
        <f t="shared" si="21"/>
        <v>-116.13123312457333</v>
      </c>
      <c r="X19" s="78">
        <f t="shared" si="21"/>
        <v>-78.618357824569102</v>
      </c>
      <c r="Y19" s="78">
        <f t="shared" si="21"/>
        <v>-119.91107048999345</v>
      </c>
      <c r="Z19" s="78">
        <f t="shared" si="21"/>
        <v>-118.02500878418687</v>
      </c>
      <c r="AA19" s="78">
        <f t="shared" si="21"/>
        <v>-11.618084947266652</v>
      </c>
      <c r="AB19" s="78">
        <f t="shared" si="21"/>
        <v>-13.961928809668279</v>
      </c>
      <c r="AC19" s="78">
        <f t="shared" si="21"/>
        <v>-78.618357824569102</v>
      </c>
      <c r="AD19" s="78">
        <f t="shared" si="21"/>
        <v>-78.618357824569102</v>
      </c>
    </row>
    <row r="20" spans="1:30" ht="30">
      <c r="A20" s="133" t="s">
        <v>39</v>
      </c>
      <c r="B20" s="4" t="s">
        <v>40</v>
      </c>
      <c r="C20" s="4" t="s">
        <v>41</v>
      </c>
      <c r="D20" s="4" t="s">
        <v>42</v>
      </c>
      <c r="E20" s="4" t="s">
        <v>43</v>
      </c>
      <c r="F20" s="4" t="s">
        <v>44</v>
      </c>
      <c r="G20" s="4" t="s">
        <v>45</v>
      </c>
      <c r="H20" s="4" t="s">
        <v>46</v>
      </c>
      <c r="I20" s="4" t="s">
        <v>47</v>
      </c>
      <c r="J20" s="4" t="s">
        <v>48</v>
      </c>
      <c r="K20" s="4" t="s">
        <v>49</v>
      </c>
      <c r="M20" s="35" t="s">
        <v>50</v>
      </c>
      <c r="N20" s="69" t="s">
        <v>51</v>
      </c>
      <c r="P20" s="1"/>
      <c r="S20" s="123"/>
      <c r="T20" s="123"/>
      <c r="U20" s="79">
        <f t="shared" ref="U20:AD20" si="22">U19/C98</f>
        <v>-0.11594448219526307</v>
      </c>
      <c r="V20" s="79">
        <f t="shared" si="22"/>
        <v>-6.9926153032571742E-2</v>
      </c>
      <c r="W20" s="79">
        <f t="shared" si="22"/>
        <v>-0.12514814802780114</v>
      </c>
      <c r="X20" s="79">
        <f t="shared" si="22"/>
        <v>-8.1430735323244602E-2</v>
      </c>
      <c r="Y20" s="79">
        <f t="shared" si="22"/>
        <v>-0.12974998094407031</v>
      </c>
      <c r="Z20" s="79">
        <f t="shared" si="22"/>
        <v>-0.12744906448593571</v>
      </c>
      <c r="AA20" s="79">
        <f t="shared" si="22"/>
        <v>-1.1252783350140509E-2</v>
      </c>
      <c r="AB20" s="79">
        <f t="shared" si="22"/>
        <v>-1.3553699808275019E-2</v>
      </c>
      <c r="AC20" s="79">
        <f t="shared" si="22"/>
        <v>-8.1430735323244602E-2</v>
      </c>
      <c r="AD20" s="79">
        <f t="shared" si="22"/>
        <v>-8.1430735323244602E-2</v>
      </c>
    </row>
    <row r="21" spans="1:30">
      <c r="A21" s="134"/>
      <c r="B21" s="4" t="s">
        <v>52</v>
      </c>
      <c r="C21" s="4">
        <v>31</v>
      </c>
      <c r="D21" s="4">
        <v>28</v>
      </c>
      <c r="E21" s="4">
        <v>31</v>
      </c>
      <c r="F21" s="4">
        <v>30</v>
      </c>
      <c r="G21" s="4">
        <v>31</v>
      </c>
      <c r="H21" s="4">
        <v>31</v>
      </c>
      <c r="I21" s="4">
        <v>30</v>
      </c>
      <c r="J21" s="4">
        <v>31</v>
      </c>
      <c r="K21" s="4"/>
      <c r="M21" s="72"/>
      <c r="N21" s="67"/>
      <c r="P21" s="1"/>
      <c r="S21" s="123"/>
      <c r="T21" s="123" t="s">
        <v>17</v>
      </c>
      <c r="U21" s="78">
        <f t="shared" ref="U21:AD21" si="23">(C97*$M$71)-($E$82*$M$70)</f>
        <v>392.45546898399618</v>
      </c>
      <c r="V21" s="78">
        <f t="shared" si="23"/>
        <v>444.07787935978615</v>
      </c>
      <c r="W21" s="78">
        <f t="shared" si="23"/>
        <v>382.63770995547191</v>
      </c>
      <c r="X21" s="78">
        <f t="shared" si="23"/>
        <v>430.76039583198929</v>
      </c>
      <c r="Y21" s="78">
        <f t="shared" si="23"/>
        <v>377.78881674891966</v>
      </c>
      <c r="Z21" s="78">
        <f t="shared" si="23"/>
        <v>380.20831550198488</v>
      </c>
      <c r="AA21" s="78">
        <f t="shared" si="23"/>
        <v>516.71043457282133</v>
      </c>
      <c r="AB21" s="78">
        <f t="shared" si="23"/>
        <v>513.70367859818828</v>
      </c>
      <c r="AC21" s="78">
        <f t="shared" si="23"/>
        <v>430.76039583198929</v>
      </c>
      <c r="AD21" s="78">
        <f t="shared" si="23"/>
        <v>430.76039583198929</v>
      </c>
    </row>
    <row r="22" spans="1:30" ht="18.75">
      <c r="A22" s="134"/>
      <c r="B22" s="60" t="s">
        <v>53</v>
      </c>
      <c r="C22" s="41">
        <v>3313.2</v>
      </c>
      <c r="D22" s="41">
        <v>2430.1</v>
      </c>
      <c r="E22" s="41">
        <v>2061.1</v>
      </c>
      <c r="F22" s="41">
        <v>1348.1</v>
      </c>
      <c r="G22" s="41">
        <v>694</v>
      </c>
      <c r="H22" s="41">
        <v>867.7</v>
      </c>
      <c r="I22" s="41">
        <v>2279.4</v>
      </c>
      <c r="J22" s="41">
        <v>3243.7</v>
      </c>
      <c r="K22" s="61">
        <f>SUM(C22:J22)</f>
        <v>16237.3</v>
      </c>
      <c r="M22" s="72"/>
      <c r="N22" s="67"/>
      <c r="P22" s="1"/>
      <c r="S22" s="123"/>
      <c r="T22" s="123"/>
      <c r="U22" s="80">
        <f t="shared" ref="U22:AD22" si="24">U21/(C97*$M$71)</f>
        <v>0.32698599299632131</v>
      </c>
      <c r="V22" s="80">
        <f t="shared" si="24"/>
        <v>0.35473914792430816</v>
      </c>
      <c r="W22" s="80">
        <f t="shared" si="24"/>
        <v>0.32143536201072404</v>
      </c>
      <c r="X22" s="80">
        <f t="shared" si="24"/>
        <v>0.34780085919231146</v>
      </c>
      <c r="Y22" s="80">
        <f t="shared" si="24"/>
        <v>0.3186600465179254</v>
      </c>
      <c r="Z22" s="80">
        <f t="shared" si="24"/>
        <v>0.32004770426432466</v>
      </c>
      <c r="AA22" s="80">
        <f t="shared" si="24"/>
        <v>0.39012442045749118</v>
      </c>
      <c r="AB22" s="80">
        <f t="shared" si="24"/>
        <v>0.38873676271109192</v>
      </c>
      <c r="AC22" s="80">
        <f t="shared" si="24"/>
        <v>0.34780085919231146</v>
      </c>
      <c r="AD22" s="80">
        <f t="shared" si="24"/>
        <v>0.34780085919231146</v>
      </c>
    </row>
    <row r="23" spans="1:30">
      <c r="A23" s="135"/>
      <c r="B23" s="62" t="s">
        <v>54</v>
      </c>
      <c r="C23" s="63">
        <f t="shared" ref="C23:G23" si="25">C22/116.85</f>
        <v>28.354300385109113</v>
      </c>
      <c r="D23" s="63">
        <f t="shared" si="25"/>
        <v>20.796747967479675</v>
      </c>
      <c r="E23" s="63">
        <f t="shared" si="25"/>
        <v>17.638853230637569</v>
      </c>
      <c r="F23" s="63">
        <f t="shared" si="25"/>
        <v>11.53701326486949</v>
      </c>
      <c r="G23" s="63">
        <f t="shared" si="25"/>
        <v>5.9392383397518191</v>
      </c>
      <c r="H23" s="63">
        <f>H22/116.85</f>
        <v>7.4257595207531031</v>
      </c>
      <c r="I23" s="63">
        <f>I22/116.85</f>
        <v>19.507060333761235</v>
      </c>
      <c r="J23" s="63">
        <f>J22/116.85</f>
        <v>27.759520753102269</v>
      </c>
      <c r="K23" s="64">
        <f>K22/116.85</f>
        <v>138.95849379546428</v>
      </c>
      <c r="M23" s="72"/>
      <c r="N23" s="67"/>
      <c r="P23" s="1"/>
      <c r="S23" s="123"/>
      <c r="T23" s="123" t="s">
        <v>20</v>
      </c>
      <c r="U23" s="78">
        <f t="shared" ref="U23:AD23" si="26">(C97*$K$71)-($E$82*$N$70)</f>
        <v>-220.30754920227389</v>
      </c>
      <c r="V23" s="78">
        <f t="shared" si="26"/>
        <v>-180.06654835536108</v>
      </c>
      <c r="W23" s="78">
        <f t="shared" si="26"/>
        <v>-227.96074568236145</v>
      </c>
      <c r="X23" s="78">
        <f t="shared" si="26"/>
        <v>-190.44787038235722</v>
      </c>
      <c r="Y23" s="78">
        <f t="shared" si="26"/>
        <v>-231.74058304778157</v>
      </c>
      <c r="Z23" s="78">
        <f t="shared" si="26"/>
        <v>-229.85452134197499</v>
      </c>
      <c r="AA23" s="78">
        <f t="shared" si="26"/>
        <v>-123.44759750505477</v>
      </c>
      <c r="AB23" s="78">
        <f t="shared" si="26"/>
        <v>-125.7914413674564</v>
      </c>
      <c r="AC23" s="78">
        <f t="shared" si="26"/>
        <v>-190.44787038235722</v>
      </c>
      <c r="AD23" s="78">
        <f t="shared" si="26"/>
        <v>-190.44787038235722</v>
      </c>
    </row>
    <row r="24" spans="1:30">
      <c r="A24" s="131" t="s">
        <v>55</v>
      </c>
      <c r="B24" s="81" t="str">
        <f t="shared" ref="B24:B33" si="27">A106</f>
        <v>Monobloc Plus 2 - 12MR Baxi</v>
      </c>
      <c r="C24" s="84">
        <v>741.8</v>
      </c>
      <c r="D24" s="81">
        <v>528.70000000000005</v>
      </c>
      <c r="E24" s="84">
        <v>429.2</v>
      </c>
      <c r="F24" s="81">
        <v>269.3</v>
      </c>
      <c r="G24" s="84">
        <v>128.30000000000001</v>
      </c>
      <c r="H24" s="81">
        <v>150.5</v>
      </c>
      <c r="I24" s="81">
        <v>454.7</v>
      </c>
      <c r="J24" s="7">
        <v>716</v>
      </c>
      <c r="K24" s="42">
        <f t="shared" ref="K24:K31" si="28">SUM(C24:J24)</f>
        <v>3418.5</v>
      </c>
      <c r="M24" s="72"/>
      <c r="N24" s="67"/>
      <c r="P24" s="1"/>
      <c r="S24" s="123"/>
      <c r="T24" s="123"/>
      <c r="U24" s="80">
        <f t="shared" ref="U24:AD24" si="29">U23/(C97*$K$71)</f>
        <v>-0.23547111937210313</v>
      </c>
      <c r="V24" s="80">
        <f t="shared" si="29"/>
        <v>-0.18452385671758334</v>
      </c>
      <c r="W24" s="80">
        <f t="shared" si="29"/>
        <v>-0.24566057190300689</v>
      </c>
      <c r="X24" s="80">
        <f t="shared" si="29"/>
        <v>-0.19726067238121331</v>
      </c>
      <c r="Y24" s="80">
        <f t="shared" si="29"/>
        <v>-0.25075529816845887</v>
      </c>
      <c r="Z24" s="80">
        <f t="shared" si="29"/>
        <v>-0.24820793503573288</v>
      </c>
      <c r="AA24" s="80">
        <f t="shared" si="29"/>
        <v>-0.11956609683307085</v>
      </c>
      <c r="AB24" s="80">
        <f t="shared" si="29"/>
        <v>-0.12211345996579677</v>
      </c>
      <c r="AC24" s="80">
        <f t="shared" si="29"/>
        <v>-0.19726067238121331</v>
      </c>
      <c r="AD24" s="80">
        <f t="shared" si="29"/>
        <v>-0.19726067238121331</v>
      </c>
    </row>
    <row r="25" spans="1:30">
      <c r="A25" s="132"/>
      <c r="B25" s="71" t="str">
        <f t="shared" si="27"/>
        <v>Monobloc Plus 2 - 16MR Baxi</v>
      </c>
      <c r="C25" s="42">
        <v>766.9</v>
      </c>
      <c r="D25" s="44">
        <v>546.9</v>
      </c>
      <c r="E25" s="42">
        <v>445.5</v>
      </c>
      <c r="F25" s="44">
        <v>280</v>
      </c>
      <c r="G25" s="42">
        <v>133.6</v>
      </c>
      <c r="H25" s="44">
        <v>156.9</v>
      </c>
      <c r="I25" s="44">
        <v>473.5</v>
      </c>
      <c r="J25" s="1">
        <v>739.7</v>
      </c>
      <c r="K25" s="42">
        <f t="shared" si="28"/>
        <v>3543</v>
      </c>
      <c r="M25" s="72"/>
      <c r="N25" s="67"/>
      <c r="P25" s="1"/>
      <c r="S25" s="123"/>
      <c r="T25" s="123" t="s">
        <v>22</v>
      </c>
      <c r="U25" s="78">
        <f t="shared" ref="U25:AD25" si="30">(C97*$M$71)-($E$82*$N$70)</f>
        <v>44.310222344117847</v>
      </c>
      <c r="V25" s="78">
        <f t="shared" si="30"/>
        <v>95.932632719907815</v>
      </c>
      <c r="W25" s="78">
        <f t="shared" si="30"/>
        <v>34.492463315593568</v>
      </c>
      <c r="X25" s="78">
        <f t="shared" si="30"/>
        <v>82.615149192110948</v>
      </c>
      <c r="Y25" s="78">
        <f t="shared" si="30"/>
        <v>29.64357010904132</v>
      </c>
      <c r="Z25" s="78">
        <f t="shared" si="30"/>
        <v>32.063068862106547</v>
      </c>
      <c r="AA25" s="78">
        <f t="shared" si="30"/>
        <v>168.56518793294299</v>
      </c>
      <c r="AB25" s="78">
        <f t="shared" si="30"/>
        <v>165.55843195830994</v>
      </c>
      <c r="AC25" s="78">
        <f t="shared" si="30"/>
        <v>82.615149192110948</v>
      </c>
      <c r="AD25" s="78">
        <f t="shared" si="30"/>
        <v>82.615149192110948</v>
      </c>
    </row>
    <row r="26" spans="1:30">
      <c r="A26" s="132"/>
      <c r="B26" s="71" t="str">
        <f t="shared" si="27"/>
        <v>Arotherm Split 12 kW Vaillant</v>
      </c>
      <c r="C26" s="42">
        <v>838.6</v>
      </c>
      <c r="D26" s="44">
        <v>594.9</v>
      </c>
      <c r="E26" s="42">
        <v>481.3</v>
      </c>
      <c r="F26" s="44">
        <v>301.2</v>
      </c>
      <c r="G26" s="42">
        <v>142.4</v>
      </c>
      <c r="H26" s="44">
        <v>166.6</v>
      </c>
      <c r="I26" s="44">
        <v>507.9</v>
      </c>
      <c r="J26" s="1">
        <v>806.9</v>
      </c>
      <c r="K26" s="42">
        <f t="shared" si="28"/>
        <v>3839.8</v>
      </c>
      <c r="M26" s="72"/>
      <c r="N26" s="67"/>
      <c r="P26" s="1"/>
      <c r="S26" s="123"/>
      <c r="T26" s="123"/>
      <c r="U26" s="80">
        <f t="shared" ref="U26:AD26" si="31">U25/(C97*$M$71)</f>
        <v>3.691838488220938E-2</v>
      </c>
      <c r="V26" s="80">
        <f t="shared" si="31"/>
        <v>7.663309066026272E-2</v>
      </c>
      <c r="W26" s="80">
        <f t="shared" si="31"/>
        <v>2.8975443726598875E-2</v>
      </c>
      <c r="X26" s="80">
        <f t="shared" si="31"/>
        <v>6.6704414215749394E-2</v>
      </c>
      <c r="Y26" s="80">
        <f t="shared" si="31"/>
        <v>2.5003973148793594E-2</v>
      </c>
      <c r="Z26" s="80">
        <f t="shared" si="31"/>
        <v>2.6989708437696127E-2</v>
      </c>
      <c r="AA26" s="80">
        <f t="shared" si="31"/>
        <v>0.12726934052728045</v>
      </c>
      <c r="AB26" s="80">
        <f t="shared" si="31"/>
        <v>0.12528360523837792</v>
      </c>
      <c r="AC26" s="80">
        <f t="shared" si="31"/>
        <v>6.6704414215749394E-2</v>
      </c>
      <c r="AD26" s="80">
        <f t="shared" si="31"/>
        <v>6.6704414215749394E-2</v>
      </c>
    </row>
    <row r="27" spans="1:30">
      <c r="A27" s="132"/>
      <c r="B27" s="71" t="str">
        <f t="shared" si="27"/>
        <v>Arotherm plus 12 Compacta Vaillant</v>
      </c>
      <c r="C27" s="42">
        <v>695</v>
      </c>
      <c r="D27" s="44">
        <v>498.3</v>
      </c>
      <c r="E27" s="42">
        <v>406.9</v>
      </c>
      <c r="F27" s="44">
        <v>257</v>
      </c>
      <c r="G27" s="42">
        <v>123.7</v>
      </c>
      <c r="H27" s="44">
        <v>146.80000000000001</v>
      </c>
      <c r="I27" s="44">
        <v>435.2</v>
      </c>
      <c r="J27" s="1">
        <v>672</v>
      </c>
      <c r="K27" s="42">
        <f t="shared" si="28"/>
        <v>3234.8999999999996</v>
      </c>
      <c r="M27" s="72"/>
      <c r="N27" s="67"/>
      <c r="P27" s="1"/>
      <c r="S27" s="123" t="str">
        <f>F79</f>
        <v>Arotherm plus 12 Compacta Vaillant</v>
      </c>
      <c r="T27" s="123" t="s">
        <v>14</v>
      </c>
      <c r="U27" s="78">
        <f t="shared" ref="U27:AD27" si="32">C98-$F$83</f>
        <v>-95.754624131635751</v>
      </c>
      <c r="V27" s="78">
        <f t="shared" si="32"/>
        <v>-55.513623284722939</v>
      </c>
      <c r="W27" s="78">
        <f t="shared" si="32"/>
        <v>-103.40782061172331</v>
      </c>
      <c r="X27" s="78">
        <f t="shared" si="32"/>
        <v>-65.894945311719084</v>
      </c>
      <c r="Y27" s="78">
        <f t="shared" si="32"/>
        <v>-107.18765797714343</v>
      </c>
      <c r="Z27" s="78">
        <f t="shared" si="32"/>
        <v>-105.30159627133685</v>
      </c>
      <c r="AA27" s="78">
        <f t="shared" si="32"/>
        <v>1.1053275655833659</v>
      </c>
      <c r="AB27" s="78">
        <f t="shared" si="32"/>
        <v>-1.2385162968182613</v>
      </c>
      <c r="AC27" s="78">
        <f t="shared" si="32"/>
        <v>-65.894945311719084</v>
      </c>
      <c r="AD27" s="78">
        <f t="shared" si="32"/>
        <v>-65.894945311719084</v>
      </c>
    </row>
    <row r="28" spans="1:30">
      <c r="A28" s="132"/>
      <c r="B28" s="71" t="str">
        <f t="shared" si="27"/>
        <v>Arotherm plus 12 Compacta Vaillant</v>
      </c>
      <c r="C28" s="42">
        <f t="shared" ref="C28:G28" si="33">C27</f>
        <v>695</v>
      </c>
      <c r="D28" s="44">
        <f t="shared" si="33"/>
        <v>498.3</v>
      </c>
      <c r="E28" s="42">
        <f t="shared" si="33"/>
        <v>406.9</v>
      </c>
      <c r="F28" s="44">
        <f t="shared" si="33"/>
        <v>257</v>
      </c>
      <c r="G28" s="42">
        <f t="shared" si="33"/>
        <v>123.7</v>
      </c>
      <c r="H28" s="44">
        <f>H27</f>
        <v>146.80000000000001</v>
      </c>
      <c r="I28" s="44">
        <f>I27</f>
        <v>435.2</v>
      </c>
      <c r="J28" s="1">
        <f>J27</f>
        <v>672</v>
      </c>
      <c r="K28" s="42">
        <f t="shared" si="28"/>
        <v>3234.8999999999996</v>
      </c>
      <c r="M28" s="72"/>
      <c r="N28" s="67"/>
      <c r="P28" s="1"/>
      <c r="S28" s="123"/>
      <c r="T28" s="123"/>
      <c r="U28" s="79">
        <f t="shared" ref="U28:AD28" si="34">U27/C98</f>
        <v>-0.10234532865975229</v>
      </c>
      <c r="V28" s="79">
        <f t="shared" si="34"/>
        <v>-5.6887789333576876E-2</v>
      </c>
      <c r="W28" s="79">
        <f t="shared" si="34"/>
        <v>-0.11143683652498719</v>
      </c>
      <c r="X28" s="79">
        <f t="shared" si="34"/>
        <v>-6.8252174165120749E-2</v>
      </c>
      <c r="Y28" s="79">
        <f t="shared" si="34"/>
        <v>-0.11598259045760476</v>
      </c>
      <c r="Z28" s="79">
        <f t="shared" si="34"/>
        <v>-0.11370971349129595</v>
      </c>
      <c r="AA28" s="79">
        <f t="shared" si="34"/>
        <v>1.0705733072965773E-3</v>
      </c>
      <c r="AB28" s="79">
        <f t="shared" si="34"/>
        <v>-1.2023036590121379E-3</v>
      </c>
      <c r="AC28" s="79">
        <f t="shared" si="34"/>
        <v>-6.8252174165120749E-2</v>
      </c>
      <c r="AD28" s="79">
        <f t="shared" si="34"/>
        <v>-6.8252174165120749E-2</v>
      </c>
    </row>
    <row r="29" spans="1:30">
      <c r="A29" s="132"/>
      <c r="B29" s="71" t="str">
        <f t="shared" si="27"/>
        <v>Genia Air Max 12 Saunier Duval</v>
      </c>
      <c r="C29" s="42">
        <v>695</v>
      </c>
      <c r="D29" s="44">
        <v>498.3</v>
      </c>
      <c r="E29" s="42">
        <v>406.9</v>
      </c>
      <c r="F29" s="44">
        <v>257</v>
      </c>
      <c r="G29" s="42">
        <v>123.7</v>
      </c>
      <c r="H29" s="44">
        <v>146.80000000000001</v>
      </c>
      <c r="I29" s="44">
        <v>435.3</v>
      </c>
      <c r="J29" s="1">
        <v>672</v>
      </c>
      <c r="K29" s="42">
        <f t="shared" si="28"/>
        <v>3235</v>
      </c>
      <c r="M29" s="72"/>
      <c r="N29" s="67"/>
      <c r="P29" s="1"/>
      <c r="S29" s="123"/>
      <c r="T29" s="123" t="s">
        <v>17</v>
      </c>
      <c r="U29" s="78">
        <f t="shared" ref="U29:AD29" si="35">(C97*$M$71)-($F$82*$M$70)</f>
        <v>402.29908415754016</v>
      </c>
      <c r="V29" s="78">
        <f t="shared" si="35"/>
        <v>453.92149453333013</v>
      </c>
      <c r="W29" s="78">
        <f t="shared" si="35"/>
        <v>392.48132512901589</v>
      </c>
      <c r="X29" s="78">
        <f t="shared" si="35"/>
        <v>440.60401100553327</v>
      </c>
      <c r="Y29" s="78">
        <f t="shared" si="35"/>
        <v>387.63243192246364</v>
      </c>
      <c r="Z29" s="78">
        <f t="shared" si="35"/>
        <v>390.05193067552887</v>
      </c>
      <c r="AA29" s="78">
        <f t="shared" si="35"/>
        <v>526.55404974636531</v>
      </c>
      <c r="AB29" s="78">
        <f t="shared" si="35"/>
        <v>523.54729377173226</v>
      </c>
      <c r="AC29" s="78">
        <f t="shared" si="35"/>
        <v>440.60401100553327</v>
      </c>
      <c r="AD29" s="78">
        <f t="shared" si="35"/>
        <v>440.60401100553327</v>
      </c>
    </row>
    <row r="30" spans="1:30">
      <c r="A30" s="132"/>
      <c r="B30" s="71" t="str">
        <f t="shared" si="27"/>
        <v>Arotherm plus 12 Compacta Vaillant</v>
      </c>
      <c r="C30" s="42">
        <f t="shared" ref="C30:G30" si="36">C27</f>
        <v>695</v>
      </c>
      <c r="D30" s="44">
        <f t="shared" si="36"/>
        <v>498.3</v>
      </c>
      <c r="E30" s="42">
        <f t="shared" si="36"/>
        <v>406.9</v>
      </c>
      <c r="F30" s="44">
        <f t="shared" si="36"/>
        <v>257</v>
      </c>
      <c r="G30" s="42">
        <f t="shared" si="36"/>
        <v>123.7</v>
      </c>
      <c r="H30" s="44">
        <f>H27</f>
        <v>146.80000000000001</v>
      </c>
      <c r="I30" s="44">
        <f>I27</f>
        <v>435.2</v>
      </c>
      <c r="J30" s="1">
        <f>J27</f>
        <v>672</v>
      </c>
      <c r="K30" s="42">
        <f t="shared" si="28"/>
        <v>3234.8999999999996</v>
      </c>
      <c r="M30" s="72"/>
      <c r="N30" s="67"/>
      <c r="P30" s="1"/>
      <c r="S30" s="123"/>
      <c r="T30" s="123"/>
      <c r="U30" s="80">
        <f t="shared" ref="U30:AD30" si="37">U29/(C97*$M$71)</f>
        <v>0.33518749491583255</v>
      </c>
      <c r="V30" s="80">
        <f t="shared" si="37"/>
        <v>0.36260244357909727</v>
      </c>
      <c r="W30" s="80">
        <f t="shared" si="37"/>
        <v>0.32970450518317973</v>
      </c>
      <c r="X30" s="80">
        <f t="shared" si="37"/>
        <v>0.3557487064132811</v>
      </c>
      <c r="Y30" s="80">
        <f t="shared" si="37"/>
        <v>0.32696301031685332</v>
      </c>
      <c r="Z30" s="80">
        <f t="shared" si="37"/>
        <v>0.32833375775001644</v>
      </c>
      <c r="AA30" s="80">
        <f t="shared" si="37"/>
        <v>0.3975565031247596</v>
      </c>
      <c r="AB30" s="80">
        <f t="shared" si="37"/>
        <v>0.39618575569159648</v>
      </c>
      <c r="AC30" s="80">
        <f t="shared" si="37"/>
        <v>0.3557487064132811</v>
      </c>
      <c r="AD30" s="80">
        <f t="shared" si="37"/>
        <v>0.3557487064132811</v>
      </c>
    </row>
    <row r="31" spans="1:30">
      <c r="A31" s="132"/>
      <c r="B31" s="71" t="str">
        <f t="shared" si="27"/>
        <v>Genia Air Max 8 Saunier Duval</v>
      </c>
      <c r="C31" s="42">
        <v>781.1</v>
      </c>
      <c r="D31" s="44">
        <v>553.29999999999995</v>
      </c>
      <c r="E31" s="42">
        <v>450.4</v>
      </c>
      <c r="F31" s="44">
        <v>283.5</v>
      </c>
      <c r="G31" s="42">
        <v>135.69999999999999</v>
      </c>
      <c r="H31" s="44">
        <v>161.5</v>
      </c>
      <c r="I31" s="44">
        <v>482.8</v>
      </c>
      <c r="J31" s="1">
        <v>754.7</v>
      </c>
      <c r="K31" s="42">
        <f t="shared" si="28"/>
        <v>3603</v>
      </c>
      <c r="M31" s="72"/>
      <c r="N31" s="67"/>
      <c r="P31" s="1"/>
      <c r="S31" s="123"/>
      <c r="T31" s="123" t="s">
        <v>20</v>
      </c>
      <c r="U31" s="78">
        <f t="shared" ref="U31:AD31" si="38">(C97*$K$71)-($F$82*$N$70)</f>
        <v>-206.22135678832785</v>
      </c>
      <c r="V31" s="78">
        <f t="shared" si="38"/>
        <v>-165.98035594141504</v>
      </c>
      <c r="W31" s="78">
        <f t="shared" si="38"/>
        <v>-213.87455326841541</v>
      </c>
      <c r="X31" s="78">
        <f t="shared" si="38"/>
        <v>-176.36167796841119</v>
      </c>
      <c r="Y31" s="78">
        <f t="shared" si="38"/>
        <v>-217.65439063383553</v>
      </c>
      <c r="Z31" s="78">
        <f t="shared" si="38"/>
        <v>-215.76832892802895</v>
      </c>
      <c r="AA31" s="78">
        <f t="shared" si="38"/>
        <v>-109.36140509110874</v>
      </c>
      <c r="AB31" s="78">
        <f t="shared" si="38"/>
        <v>-111.70524895351036</v>
      </c>
      <c r="AC31" s="78">
        <f t="shared" si="38"/>
        <v>-176.36167796841119</v>
      </c>
      <c r="AD31" s="78">
        <f t="shared" si="38"/>
        <v>-176.36167796841119</v>
      </c>
    </row>
    <row r="32" spans="1:30">
      <c r="A32" s="132"/>
      <c r="B32" s="71" t="str">
        <f t="shared" si="27"/>
        <v xml:space="preserve"> Dual Clima 9HT Domusa</v>
      </c>
      <c r="C32" s="42" t="s">
        <v>56</v>
      </c>
      <c r="D32" s="44" t="s">
        <v>56</v>
      </c>
      <c r="E32" s="42" t="s">
        <v>56</v>
      </c>
      <c r="F32" s="44" t="s">
        <v>56</v>
      </c>
      <c r="G32" s="42" t="s">
        <v>56</v>
      </c>
      <c r="H32" s="44" t="s">
        <v>56</v>
      </c>
      <c r="I32" s="44" t="s">
        <v>56</v>
      </c>
      <c r="J32" s="1" t="s">
        <v>56</v>
      </c>
      <c r="K32" s="42" t="s">
        <v>56</v>
      </c>
      <c r="M32" s="72"/>
      <c r="N32" s="67"/>
      <c r="P32" s="1"/>
      <c r="S32" s="123"/>
      <c r="T32" s="123"/>
      <c r="U32" s="80">
        <f t="shared" ref="U32:AD32" si="39">U31/(C97*$K$71)</f>
        <v>-0.22041538702242627</v>
      </c>
      <c r="V32" s="80">
        <f t="shared" si="39"/>
        <v>-0.1700889793101612</v>
      </c>
      <c r="W32" s="80">
        <f t="shared" si="39"/>
        <v>-0.23048066856487909</v>
      </c>
      <c r="X32" s="80">
        <f t="shared" si="39"/>
        <v>-0.18267058123822749</v>
      </c>
      <c r="Y32" s="80">
        <f t="shared" si="39"/>
        <v>-0.23551330933610562</v>
      </c>
      <c r="Z32" s="80">
        <f t="shared" si="39"/>
        <v>-0.23299698895049234</v>
      </c>
      <c r="AA32" s="80">
        <f t="shared" si="39"/>
        <v>-0.10592280947702347</v>
      </c>
      <c r="AB32" s="80">
        <f t="shared" si="39"/>
        <v>-0.10843912986263667</v>
      </c>
      <c r="AC32" s="80">
        <f t="shared" si="39"/>
        <v>-0.18267058123822749</v>
      </c>
      <c r="AD32" s="80">
        <f t="shared" si="39"/>
        <v>-0.18267058123822749</v>
      </c>
    </row>
    <row r="33" spans="1:30">
      <c r="A33" s="132"/>
      <c r="B33" s="82" t="str">
        <f t="shared" si="27"/>
        <v>Arotherm plus 8 Compacta Vaillant</v>
      </c>
      <c r="C33" s="42">
        <v>793.7</v>
      </c>
      <c r="D33" s="44">
        <v>564.29999999999995</v>
      </c>
      <c r="E33" s="42">
        <v>456.3</v>
      </c>
      <c r="F33" s="44">
        <v>285.10000000000002</v>
      </c>
      <c r="G33" s="42">
        <v>135.80000000000001</v>
      </c>
      <c r="H33" s="44">
        <v>161.5</v>
      </c>
      <c r="I33" s="44">
        <v>485</v>
      </c>
      <c r="J33" s="1">
        <v>769.3</v>
      </c>
      <c r="K33" s="42">
        <f>SUM(C33:J33)</f>
        <v>3651</v>
      </c>
      <c r="M33" s="72"/>
      <c r="N33" s="46"/>
      <c r="P33" s="1"/>
      <c r="S33" s="123"/>
      <c r="T33" s="123" t="s">
        <v>22</v>
      </c>
      <c r="U33" s="78">
        <f t="shared" ref="U33:AD33" si="40">(C97*$M$71)-($F$82*$N$70)</f>
        <v>58.396414758063884</v>
      </c>
      <c r="V33" s="78">
        <f t="shared" si="40"/>
        <v>110.01882513385385</v>
      </c>
      <c r="W33" s="78">
        <f t="shared" si="40"/>
        <v>48.578655729539605</v>
      </c>
      <c r="X33" s="78">
        <f t="shared" si="40"/>
        <v>96.701341606056985</v>
      </c>
      <c r="Y33" s="78">
        <f t="shared" si="40"/>
        <v>43.729762522987357</v>
      </c>
      <c r="Z33" s="78">
        <f t="shared" si="40"/>
        <v>46.149261276052584</v>
      </c>
      <c r="AA33" s="78">
        <f t="shared" si="40"/>
        <v>182.65138034688903</v>
      </c>
      <c r="AB33" s="78">
        <f t="shared" si="40"/>
        <v>179.64462437225598</v>
      </c>
      <c r="AC33" s="78">
        <f t="shared" si="40"/>
        <v>96.701341606056985</v>
      </c>
      <c r="AD33" s="78">
        <f t="shared" si="40"/>
        <v>96.701341606056985</v>
      </c>
    </row>
    <row r="34" spans="1:30">
      <c r="A34" s="131" t="s">
        <v>57</v>
      </c>
      <c r="B34" s="71" t="str">
        <f t="shared" ref="B34:B43" si="41">B24</f>
        <v>Monobloc Plus 2 - 12MR Baxi</v>
      </c>
      <c r="C34" s="41">
        <f>C$22/C24</f>
        <v>4.4664330008088431</v>
      </c>
      <c r="D34" s="43">
        <f t="shared" ref="D34:G34" si="42">D$22/D24</f>
        <v>4.5963684509173435</v>
      </c>
      <c r="E34" s="41">
        <f t="shared" si="42"/>
        <v>4.8021901211556379</v>
      </c>
      <c r="F34" s="43">
        <f t="shared" si="42"/>
        <v>5.0059413293724466</v>
      </c>
      <c r="G34" s="41">
        <f t="shared" si="42"/>
        <v>5.4091971940763832</v>
      </c>
      <c r="H34" s="43">
        <f t="shared" ref="H34:J41" si="43">H$22/H24</f>
        <v>5.7654485049833886</v>
      </c>
      <c r="I34" s="43">
        <f t="shared" si="43"/>
        <v>5.0129755882999785</v>
      </c>
      <c r="J34" s="38">
        <f t="shared" si="43"/>
        <v>4.5303072625698322</v>
      </c>
      <c r="K34" s="41">
        <f>(SUM(C34:J34))/8</f>
        <v>4.948607681522982</v>
      </c>
      <c r="M34" s="41">
        <v>4.95</v>
      </c>
      <c r="N34" s="74">
        <f t="shared" ref="N34:N63" si="44">(M34+K34)/2</f>
        <v>4.9493038407614911</v>
      </c>
      <c r="P34" s="1"/>
      <c r="S34" s="123"/>
      <c r="T34" s="123"/>
      <c r="U34" s="80">
        <f t="shared" ref="U34:AD34" si="45">U33/(C97*$M$71)</f>
        <v>4.8654716716074638E-2</v>
      </c>
      <c r="V34" s="80">
        <f t="shared" si="45"/>
        <v>8.7885450047370639E-2</v>
      </c>
      <c r="W34" s="80">
        <f t="shared" si="45"/>
        <v>4.0808570049815598E-2</v>
      </c>
      <c r="X34" s="80">
        <f t="shared" si="45"/>
        <v>7.8077766714546651E-2</v>
      </c>
      <c r="Y34" s="80">
        <f t="shared" si="45"/>
        <v>3.6885496716686048E-2</v>
      </c>
      <c r="Z34" s="80">
        <f t="shared" si="45"/>
        <v>3.8847033383250719E-2</v>
      </c>
      <c r="AA34" s="80">
        <f t="shared" si="45"/>
        <v>0.13790463504477279</v>
      </c>
      <c r="AB34" s="80">
        <f t="shared" si="45"/>
        <v>0.13594309837820812</v>
      </c>
      <c r="AC34" s="80">
        <f t="shared" si="45"/>
        <v>7.8077766714546651E-2</v>
      </c>
      <c r="AD34" s="80">
        <f t="shared" si="45"/>
        <v>7.8077766714546651E-2</v>
      </c>
    </row>
    <row r="35" spans="1:30">
      <c r="A35" s="132"/>
      <c r="B35" s="71" t="str">
        <f t="shared" si="41"/>
        <v>Monobloc Plus 2 - 16MR Baxi</v>
      </c>
      <c r="C35" s="42">
        <f t="shared" ref="C35:C43" si="46">C$22/C25</f>
        <v>4.3202503585865166</v>
      </c>
      <c r="D35" s="44">
        <f t="shared" ref="D35:G35" si="47">D$22/D25</f>
        <v>4.443408301334796</v>
      </c>
      <c r="E35" s="42">
        <f t="shared" si="47"/>
        <v>4.6264870931537594</v>
      </c>
      <c r="F35" s="44">
        <f t="shared" si="47"/>
        <v>4.8146428571428572</v>
      </c>
      <c r="G35" s="42">
        <f t="shared" si="47"/>
        <v>5.1946107784431144</v>
      </c>
      <c r="H35" s="44">
        <f t="shared" si="43"/>
        <v>5.5302740599107709</v>
      </c>
      <c r="I35" s="44">
        <f t="shared" si="43"/>
        <v>4.8139387539598735</v>
      </c>
      <c r="J35" s="1">
        <f t="shared" si="43"/>
        <v>4.3851561443828571</v>
      </c>
      <c r="K35" s="42">
        <f t="shared" ref="K35:K43" si="48">(SUM(C35:J35))/8</f>
        <v>4.7660960433643176</v>
      </c>
      <c r="M35" s="42">
        <v>4.5</v>
      </c>
      <c r="N35" s="74">
        <f t="shared" si="44"/>
        <v>4.6330480216821588</v>
      </c>
      <c r="P35" s="1"/>
      <c r="S35" s="123" t="str">
        <f>G79</f>
        <v>Arotherm plus 12 Compacta Vaillant</v>
      </c>
      <c r="T35" s="123" t="s">
        <v>14</v>
      </c>
      <c r="U35" s="78">
        <f t="shared" ref="U35:AD35" si="49">C98-$G$83</f>
        <v>-95.754624131635751</v>
      </c>
      <c r="V35" s="78">
        <f t="shared" si="49"/>
        <v>-55.513623284722939</v>
      </c>
      <c r="W35" s="78">
        <f t="shared" si="49"/>
        <v>-103.40782061172331</v>
      </c>
      <c r="X35" s="78">
        <f t="shared" si="49"/>
        <v>-65.894945311719084</v>
      </c>
      <c r="Y35" s="78">
        <f t="shared" si="49"/>
        <v>-107.18765797714343</v>
      </c>
      <c r="Z35" s="78">
        <f t="shared" si="49"/>
        <v>-105.30159627133685</v>
      </c>
      <c r="AA35" s="78">
        <f t="shared" si="49"/>
        <v>1.1053275655833659</v>
      </c>
      <c r="AB35" s="78">
        <f t="shared" si="49"/>
        <v>-1.2385162968182613</v>
      </c>
      <c r="AC35" s="78">
        <f t="shared" si="49"/>
        <v>-65.894945311719084</v>
      </c>
      <c r="AD35" s="78">
        <f t="shared" si="49"/>
        <v>-65.894945311719084</v>
      </c>
    </row>
    <row r="36" spans="1:30">
      <c r="A36" s="132"/>
      <c r="B36" s="71" t="str">
        <f t="shared" si="41"/>
        <v>Arotherm Split 12 kW Vaillant</v>
      </c>
      <c r="C36" s="42">
        <f t="shared" si="46"/>
        <v>3.9508704984497971</v>
      </c>
      <c r="D36" s="44">
        <f t="shared" ref="D36:G36" si="50">D$22/D26</f>
        <v>4.0848882165069762</v>
      </c>
      <c r="E36" s="42">
        <f t="shared" si="50"/>
        <v>4.2823602742572193</v>
      </c>
      <c r="F36" s="44">
        <f t="shared" si="50"/>
        <v>4.4757636122177953</v>
      </c>
      <c r="G36" s="42">
        <f t="shared" si="50"/>
        <v>4.8735955056179776</v>
      </c>
      <c r="H36" s="44">
        <f t="shared" si="43"/>
        <v>5.2082833133253308</v>
      </c>
      <c r="I36" s="44">
        <f t="shared" si="43"/>
        <v>4.4878913171884234</v>
      </c>
      <c r="J36" s="1">
        <f t="shared" si="43"/>
        <v>4.0199529061841615</v>
      </c>
      <c r="K36" s="42">
        <f t="shared" si="48"/>
        <v>4.4229507054684607</v>
      </c>
      <c r="M36" s="42">
        <v>3.91</v>
      </c>
      <c r="N36" s="74">
        <f t="shared" si="44"/>
        <v>4.1664753527342304</v>
      </c>
      <c r="P36" s="1"/>
      <c r="S36" s="123"/>
      <c r="T36" s="123"/>
      <c r="U36" s="79">
        <f t="shared" ref="U36:AD36" si="51">U35/C98</f>
        <v>-0.10234532865975229</v>
      </c>
      <c r="V36" s="79">
        <f t="shared" si="51"/>
        <v>-5.6887789333576876E-2</v>
      </c>
      <c r="W36" s="79">
        <f t="shared" si="51"/>
        <v>-0.11143683652498719</v>
      </c>
      <c r="X36" s="79">
        <f t="shared" si="51"/>
        <v>-6.8252174165120749E-2</v>
      </c>
      <c r="Y36" s="79">
        <f t="shared" si="51"/>
        <v>-0.11598259045760476</v>
      </c>
      <c r="Z36" s="79">
        <f t="shared" si="51"/>
        <v>-0.11370971349129595</v>
      </c>
      <c r="AA36" s="79">
        <f t="shared" si="51"/>
        <v>1.0705733072965773E-3</v>
      </c>
      <c r="AB36" s="79">
        <f t="shared" si="51"/>
        <v>-1.2023036590121379E-3</v>
      </c>
      <c r="AC36" s="79">
        <f t="shared" si="51"/>
        <v>-6.8252174165120749E-2</v>
      </c>
      <c r="AD36" s="79">
        <f t="shared" si="51"/>
        <v>-6.8252174165120749E-2</v>
      </c>
    </row>
    <row r="37" spans="1:30">
      <c r="A37" s="132"/>
      <c r="B37" s="71" t="str">
        <f t="shared" si="41"/>
        <v>Arotherm plus 12 Compacta Vaillant</v>
      </c>
      <c r="C37" s="42">
        <f t="shared" si="46"/>
        <v>4.7671942446043163</v>
      </c>
      <c r="D37" s="44">
        <f t="shared" ref="D37:G37" si="52">D$22/D27</f>
        <v>4.8767810555890021</v>
      </c>
      <c r="E37" s="42">
        <f t="shared" si="52"/>
        <v>5.0653723273531579</v>
      </c>
      <c r="F37" s="44">
        <f t="shared" si="52"/>
        <v>5.2455252918287938</v>
      </c>
      <c r="G37" s="42">
        <f t="shared" si="52"/>
        <v>5.6103476151980596</v>
      </c>
      <c r="H37" s="44">
        <f t="shared" si="43"/>
        <v>5.9107629427792912</v>
      </c>
      <c r="I37" s="44">
        <f t="shared" si="43"/>
        <v>5.2375919117647065</v>
      </c>
      <c r="J37" s="1">
        <f t="shared" si="43"/>
        <v>4.8269345238095234</v>
      </c>
      <c r="K37" s="42">
        <f t="shared" si="48"/>
        <v>5.1925637391158563</v>
      </c>
      <c r="M37" s="42">
        <v>4.2699999999999996</v>
      </c>
      <c r="N37" s="74">
        <f t="shared" si="44"/>
        <v>4.731281869557928</v>
      </c>
      <c r="P37" s="1"/>
      <c r="S37" s="123"/>
      <c r="T37" s="123" t="s">
        <v>17</v>
      </c>
      <c r="U37" s="78">
        <f t="shared" ref="U37:AD37" si="53">(C97*$M$71)-($G$82*$M$70)</f>
        <v>402.29908415754016</v>
      </c>
      <c r="V37" s="78">
        <f t="shared" si="53"/>
        <v>453.92149453333013</v>
      </c>
      <c r="W37" s="78">
        <f t="shared" si="53"/>
        <v>392.48132512901589</v>
      </c>
      <c r="X37" s="78">
        <f t="shared" si="53"/>
        <v>440.60401100553327</v>
      </c>
      <c r="Y37" s="78">
        <f t="shared" si="53"/>
        <v>387.63243192246364</v>
      </c>
      <c r="Z37" s="78">
        <f t="shared" si="53"/>
        <v>390.05193067552887</v>
      </c>
      <c r="AA37" s="78">
        <f t="shared" si="53"/>
        <v>526.55404974636531</v>
      </c>
      <c r="AB37" s="78">
        <f t="shared" si="53"/>
        <v>523.54729377173226</v>
      </c>
      <c r="AC37" s="78">
        <f t="shared" si="53"/>
        <v>440.60401100553327</v>
      </c>
      <c r="AD37" s="78">
        <f t="shared" si="53"/>
        <v>440.60401100553327</v>
      </c>
    </row>
    <row r="38" spans="1:30">
      <c r="A38" s="132"/>
      <c r="B38" s="71" t="str">
        <f t="shared" si="41"/>
        <v>Arotherm plus 12 Compacta Vaillant</v>
      </c>
      <c r="C38" s="42">
        <f t="shared" si="46"/>
        <v>4.7671942446043163</v>
      </c>
      <c r="D38" s="44">
        <f t="shared" ref="D38:G38" si="54">D$22/D28</f>
        <v>4.8767810555890021</v>
      </c>
      <c r="E38" s="42">
        <f t="shared" si="54"/>
        <v>5.0653723273531579</v>
      </c>
      <c r="F38" s="44">
        <f t="shared" si="54"/>
        <v>5.2455252918287938</v>
      </c>
      <c r="G38" s="42">
        <f t="shared" si="54"/>
        <v>5.6103476151980596</v>
      </c>
      <c r="H38" s="44">
        <f t="shared" si="43"/>
        <v>5.9107629427792912</v>
      </c>
      <c r="I38" s="44">
        <f t="shared" si="43"/>
        <v>5.2375919117647065</v>
      </c>
      <c r="J38" s="1">
        <f t="shared" si="43"/>
        <v>4.8269345238095234</v>
      </c>
      <c r="K38" s="42">
        <f t="shared" si="48"/>
        <v>5.1925637391158563</v>
      </c>
      <c r="M38" s="42">
        <v>4.2699999999999996</v>
      </c>
      <c r="N38" s="74">
        <f t="shared" si="44"/>
        <v>4.731281869557928</v>
      </c>
      <c r="P38" s="1"/>
      <c r="S38" s="123"/>
      <c r="T38" s="123"/>
      <c r="U38" s="80">
        <f t="shared" ref="U38:AD38" si="55">U37/(C97*$M$71)</f>
        <v>0.33518749491583255</v>
      </c>
      <c r="V38" s="80">
        <f t="shared" si="55"/>
        <v>0.36260244357909727</v>
      </c>
      <c r="W38" s="80">
        <f t="shared" si="55"/>
        <v>0.32970450518317973</v>
      </c>
      <c r="X38" s="80">
        <f t="shared" si="55"/>
        <v>0.3557487064132811</v>
      </c>
      <c r="Y38" s="80">
        <f t="shared" si="55"/>
        <v>0.32696301031685332</v>
      </c>
      <c r="Z38" s="80">
        <f t="shared" si="55"/>
        <v>0.32833375775001644</v>
      </c>
      <c r="AA38" s="80">
        <f t="shared" si="55"/>
        <v>0.3975565031247596</v>
      </c>
      <c r="AB38" s="80">
        <f t="shared" si="55"/>
        <v>0.39618575569159648</v>
      </c>
      <c r="AC38" s="80">
        <f t="shared" si="55"/>
        <v>0.3557487064132811</v>
      </c>
      <c r="AD38" s="80">
        <f t="shared" si="55"/>
        <v>0.3557487064132811</v>
      </c>
    </row>
    <row r="39" spans="1:30">
      <c r="A39" s="132"/>
      <c r="B39" s="71" t="str">
        <f t="shared" si="41"/>
        <v>Genia Air Max 12 Saunier Duval</v>
      </c>
      <c r="C39" s="42">
        <f t="shared" si="46"/>
        <v>4.7671942446043163</v>
      </c>
      <c r="D39" s="44">
        <f t="shared" ref="D39:G39" si="56">D$22/D29</f>
        <v>4.8767810555890021</v>
      </c>
      <c r="E39" s="42">
        <f t="shared" si="56"/>
        <v>5.0653723273531579</v>
      </c>
      <c r="F39" s="44">
        <f t="shared" si="56"/>
        <v>5.2455252918287938</v>
      </c>
      <c r="G39" s="42">
        <f t="shared" si="56"/>
        <v>5.6103476151980596</v>
      </c>
      <c r="H39" s="44">
        <f t="shared" si="43"/>
        <v>5.9107629427792912</v>
      </c>
      <c r="I39" s="44">
        <f t="shared" si="43"/>
        <v>5.2363886974500344</v>
      </c>
      <c r="J39" s="1">
        <f t="shared" si="43"/>
        <v>4.8269345238095234</v>
      </c>
      <c r="K39" s="42">
        <f t="shared" si="48"/>
        <v>5.1924133373265224</v>
      </c>
      <c r="M39" s="42">
        <v>4.2699999999999996</v>
      </c>
      <c r="N39" s="74">
        <f t="shared" si="44"/>
        <v>4.731206668663261</v>
      </c>
      <c r="P39" s="1"/>
      <c r="S39" s="123"/>
      <c r="T39" s="123" t="s">
        <v>20</v>
      </c>
      <c r="U39" s="78">
        <f t="shared" ref="U39:AD39" si="57">(C97*$K$71)-($G$82*$N$70)</f>
        <v>-206.22135678832785</v>
      </c>
      <c r="V39" s="78">
        <f t="shared" si="57"/>
        <v>-165.98035594141504</v>
      </c>
      <c r="W39" s="78">
        <f t="shared" si="57"/>
        <v>-213.87455326841541</v>
      </c>
      <c r="X39" s="78">
        <f t="shared" si="57"/>
        <v>-176.36167796841119</v>
      </c>
      <c r="Y39" s="78">
        <f t="shared" si="57"/>
        <v>-217.65439063383553</v>
      </c>
      <c r="Z39" s="78">
        <f t="shared" si="57"/>
        <v>-215.76832892802895</v>
      </c>
      <c r="AA39" s="78">
        <f t="shared" si="57"/>
        <v>-109.36140509110874</v>
      </c>
      <c r="AB39" s="78">
        <f t="shared" si="57"/>
        <v>-111.70524895351036</v>
      </c>
      <c r="AC39" s="78">
        <f t="shared" si="57"/>
        <v>-176.36167796841119</v>
      </c>
      <c r="AD39" s="78">
        <f t="shared" si="57"/>
        <v>-176.36167796841119</v>
      </c>
    </row>
    <row r="40" spans="1:30">
      <c r="A40" s="132"/>
      <c r="B40" s="71" t="str">
        <f t="shared" si="41"/>
        <v>Arotherm plus 12 Compacta Vaillant</v>
      </c>
      <c r="C40" s="42">
        <f t="shared" si="46"/>
        <v>4.7671942446043163</v>
      </c>
      <c r="D40" s="44">
        <f t="shared" ref="D40:G40" si="58">D$22/D30</f>
        <v>4.8767810555890021</v>
      </c>
      <c r="E40" s="42">
        <f t="shared" si="58"/>
        <v>5.0653723273531579</v>
      </c>
      <c r="F40" s="44">
        <f t="shared" si="58"/>
        <v>5.2455252918287938</v>
      </c>
      <c r="G40" s="42">
        <f t="shared" si="58"/>
        <v>5.6103476151980596</v>
      </c>
      <c r="H40" s="44">
        <f t="shared" si="43"/>
        <v>5.9107629427792912</v>
      </c>
      <c r="I40" s="44">
        <f t="shared" si="43"/>
        <v>5.2375919117647065</v>
      </c>
      <c r="J40" s="1">
        <f t="shared" si="43"/>
        <v>4.8269345238095234</v>
      </c>
      <c r="K40" s="42">
        <f t="shared" si="48"/>
        <v>5.1925637391158563</v>
      </c>
      <c r="M40" s="42">
        <v>4.2699999999999996</v>
      </c>
      <c r="N40" s="74">
        <f t="shared" si="44"/>
        <v>4.731281869557928</v>
      </c>
      <c r="P40" s="1"/>
      <c r="S40" s="123"/>
      <c r="T40" s="123"/>
      <c r="U40" s="80">
        <f t="shared" ref="U40:AD40" si="59">U39/(C97*$K$71)</f>
        <v>-0.22041538702242627</v>
      </c>
      <c r="V40" s="80">
        <f t="shared" si="59"/>
        <v>-0.1700889793101612</v>
      </c>
      <c r="W40" s="80">
        <f t="shared" si="59"/>
        <v>-0.23048066856487909</v>
      </c>
      <c r="X40" s="80">
        <f t="shared" si="59"/>
        <v>-0.18267058123822749</v>
      </c>
      <c r="Y40" s="80">
        <f t="shared" si="59"/>
        <v>-0.23551330933610562</v>
      </c>
      <c r="Z40" s="80">
        <f t="shared" si="59"/>
        <v>-0.23299698895049234</v>
      </c>
      <c r="AA40" s="80">
        <f t="shared" si="59"/>
        <v>-0.10592280947702347</v>
      </c>
      <c r="AB40" s="80">
        <f t="shared" si="59"/>
        <v>-0.10843912986263667</v>
      </c>
      <c r="AC40" s="80">
        <f t="shared" si="59"/>
        <v>-0.18267058123822749</v>
      </c>
      <c r="AD40" s="80">
        <f t="shared" si="59"/>
        <v>-0.18267058123822749</v>
      </c>
    </row>
    <row r="41" spans="1:30">
      <c r="A41" s="132"/>
      <c r="B41" s="71" t="str">
        <f t="shared" si="41"/>
        <v>Genia Air Max 8 Saunier Duval</v>
      </c>
      <c r="C41" s="42">
        <f t="shared" si="46"/>
        <v>4.2417104083984123</v>
      </c>
      <c r="D41" s="44">
        <f t="shared" ref="D41:G41" si="60">D$22/D31</f>
        <v>4.3920115669618651</v>
      </c>
      <c r="E41" s="42">
        <f t="shared" si="60"/>
        <v>4.5761545293072823</v>
      </c>
      <c r="F41" s="44">
        <f t="shared" si="60"/>
        <v>4.7552028218694886</v>
      </c>
      <c r="G41" s="42">
        <f t="shared" si="60"/>
        <v>5.1142225497420783</v>
      </c>
      <c r="H41" s="44">
        <f t="shared" si="43"/>
        <v>5.3727554179566566</v>
      </c>
      <c r="I41" s="44">
        <f t="shared" si="43"/>
        <v>4.7212096106048058</v>
      </c>
      <c r="J41" s="1">
        <f t="shared" si="43"/>
        <v>4.2979992049821112</v>
      </c>
      <c r="K41" s="42">
        <f t="shared" si="48"/>
        <v>4.6839082637278375</v>
      </c>
      <c r="M41" s="42">
        <v>4.05</v>
      </c>
      <c r="N41" s="74">
        <f t="shared" si="44"/>
        <v>4.3669541318639187</v>
      </c>
      <c r="P41" s="1"/>
      <c r="S41" s="123"/>
      <c r="T41" s="123" t="s">
        <v>22</v>
      </c>
      <c r="U41" s="78">
        <f t="shared" ref="U41:AD41" si="61">(C97*$M$71)-($G$82*$N$70)</f>
        <v>58.396414758063884</v>
      </c>
      <c r="V41" s="78">
        <f t="shared" si="61"/>
        <v>110.01882513385385</v>
      </c>
      <c r="W41" s="78">
        <f t="shared" si="61"/>
        <v>48.578655729539605</v>
      </c>
      <c r="X41" s="78">
        <f t="shared" si="61"/>
        <v>96.701341606056985</v>
      </c>
      <c r="Y41" s="78">
        <f t="shared" si="61"/>
        <v>43.729762522987357</v>
      </c>
      <c r="Z41" s="78">
        <f t="shared" si="61"/>
        <v>46.149261276052584</v>
      </c>
      <c r="AA41" s="78">
        <f t="shared" si="61"/>
        <v>182.65138034688903</v>
      </c>
      <c r="AB41" s="78">
        <f t="shared" si="61"/>
        <v>179.64462437225598</v>
      </c>
      <c r="AC41" s="78">
        <f t="shared" si="61"/>
        <v>96.701341606056985</v>
      </c>
      <c r="AD41" s="78">
        <f t="shared" si="61"/>
        <v>96.701341606056985</v>
      </c>
    </row>
    <row r="42" spans="1:30">
      <c r="A42" s="132"/>
      <c r="B42" s="71" t="str">
        <f t="shared" si="41"/>
        <v xml:space="preserve"> Dual Clima 9HT Domusa</v>
      </c>
      <c r="C42" s="42" t="s">
        <v>56</v>
      </c>
      <c r="D42" s="44" t="s">
        <v>56</v>
      </c>
      <c r="E42" s="42" t="s">
        <v>56</v>
      </c>
      <c r="F42" s="44" t="s">
        <v>56</v>
      </c>
      <c r="G42" s="42" t="s">
        <v>56</v>
      </c>
      <c r="H42" s="44" t="s">
        <v>56</v>
      </c>
      <c r="I42" s="44" t="s">
        <v>56</v>
      </c>
      <c r="J42" s="1" t="s">
        <v>56</v>
      </c>
      <c r="K42" s="42" t="s">
        <v>56</v>
      </c>
      <c r="M42" s="42">
        <v>4.3</v>
      </c>
      <c r="N42" s="74">
        <v>4.3</v>
      </c>
      <c r="P42" s="1"/>
      <c r="S42" s="123"/>
      <c r="T42" s="123"/>
      <c r="U42" s="80">
        <f t="shared" ref="U42:AD42" si="62">U41/(C97*$M$71)</f>
        <v>4.8654716716074638E-2</v>
      </c>
      <c r="V42" s="80">
        <f t="shared" si="62"/>
        <v>8.7885450047370639E-2</v>
      </c>
      <c r="W42" s="80">
        <f t="shared" si="62"/>
        <v>4.0808570049815598E-2</v>
      </c>
      <c r="X42" s="80">
        <f t="shared" si="62"/>
        <v>7.8077766714546651E-2</v>
      </c>
      <c r="Y42" s="80">
        <f t="shared" si="62"/>
        <v>3.6885496716686048E-2</v>
      </c>
      <c r="Z42" s="80">
        <f t="shared" si="62"/>
        <v>3.8847033383250719E-2</v>
      </c>
      <c r="AA42" s="80">
        <f t="shared" si="62"/>
        <v>0.13790463504477279</v>
      </c>
      <c r="AB42" s="80">
        <f t="shared" si="62"/>
        <v>0.13594309837820812</v>
      </c>
      <c r="AC42" s="80">
        <f t="shared" si="62"/>
        <v>7.8077766714546651E-2</v>
      </c>
      <c r="AD42" s="80">
        <f t="shared" si="62"/>
        <v>7.8077766714546651E-2</v>
      </c>
    </row>
    <row r="43" spans="1:30">
      <c r="A43" s="132"/>
      <c r="B43" s="82" t="str">
        <f t="shared" si="41"/>
        <v>Arotherm plus 8 Compacta Vaillant</v>
      </c>
      <c r="C43" s="5">
        <f t="shared" si="46"/>
        <v>4.1743731888622904</v>
      </c>
      <c r="D43" s="3">
        <f t="shared" ref="D43:G43" si="63">D$22/D33</f>
        <v>4.3063973063973062</v>
      </c>
      <c r="E43" s="5">
        <f t="shared" si="63"/>
        <v>4.5169844400613632</v>
      </c>
      <c r="F43" s="3">
        <f t="shared" si="63"/>
        <v>4.7285163100666425</v>
      </c>
      <c r="G43" s="5">
        <f t="shared" si="63"/>
        <v>5.1104565537555224</v>
      </c>
      <c r="H43" s="3">
        <f>H$22/H33</f>
        <v>5.3727554179566566</v>
      </c>
      <c r="I43" s="3">
        <f>I$22/I33</f>
        <v>4.69979381443299</v>
      </c>
      <c r="J43" s="2">
        <f>J$22/J33</f>
        <v>4.2164305212530868</v>
      </c>
      <c r="K43" s="5">
        <f t="shared" si="48"/>
        <v>4.6407134440982318</v>
      </c>
      <c r="M43" s="5">
        <v>4.05</v>
      </c>
      <c r="N43" s="75">
        <f t="shared" si="44"/>
        <v>4.3453567220491163</v>
      </c>
      <c r="P43" s="1"/>
      <c r="S43" s="123" t="str">
        <f>H79</f>
        <v>Genia Air Max 12 Saunier Duval</v>
      </c>
      <c r="T43" s="123" t="s">
        <v>14</v>
      </c>
      <c r="U43" s="78">
        <f t="shared" ref="U43:AD43" si="64">C98-$H$83</f>
        <v>23.186691604160387</v>
      </c>
      <c r="V43" s="78">
        <f t="shared" si="64"/>
        <v>63.427692451073199</v>
      </c>
      <c r="W43" s="78">
        <f t="shared" si="64"/>
        <v>15.533495124072829</v>
      </c>
      <c r="X43" s="78">
        <f t="shared" si="64"/>
        <v>53.046370424077054</v>
      </c>
      <c r="Y43" s="78">
        <f t="shared" si="64"/>
        <v>11.753657758652707</v>
      </c>
      <c r="Z43" s="78">
        <f t="shared" si="64"/>
        <v>13.63971946445929</v>
      </c>
      <c r="AA43" s="78">
        <f t="shared" si="64"/>
        <v>120.0466433013795</v>
      </c>
      <c r="AB43" s="78">
        <f t="shared" si="64"/>
        <v>117.70279943897788</v>
      </c>
      <c r="AC43" s="78">
        <f t="shared" si="64"/>
        <v>53.046370424077054</v>
      </c>
      <c r="AD43" s="78">
        <f t="shared" si="64"/>
        <v>53.046370424077054</v>
      </c>
    </row>
    <row r="44" spans="1:30">
      <c r="A44" s="131" t="s">
        <v>58</v>
      </c>
      <c r="B44" s="71" t="str">
        <f t="shared" ref="B44:B53" si="65">B34</f>
        <v>Monobloc Plus 2 - 12MR Baxi</v>
      </c>
      <c r="C44" s="72">
        <v>1210.7</v>
      </c>
      <c r="D44" s="71">
        <v>869</v>
      </c>
      <c r="E44" s="72">
        <v>712.9</v>
      </c>
      <c r="F44" s="71">
        <v>452.9</v>
      </c>
      <c r="G44" s="72">
        <v>219.6</v>
      </c>
      <c r="H44" s="71">
        <v>263.7</v>
      </c>
      <c r="I44" s="71">
        <v>762</v>
      </c>
      <c r="J44" s="7">
        <v>1167.3</v>
      </c>
      <c r="K44" s="42">
        <f t="shared" ref="K44:K51" si="66">SUM(C44:J44)</f>
        <v>5658.0999999999995</v>
      </c>
      <c r="M44" s="72"/>
      <c r="N44" s="71"/>
      <c r="P44" s="1"/>
      <c r="S44" s="123"/>
      <c r="T44" s="123"/>
      <c r="U44" s="79">
        <f t="shared" ref="U44:AD44" si="67">U43/C98</f>
        <v>2.4782610701889824E-2</v>
      </c>
      <c r="V44" s="79">
        <f t="shared" si="67"/>
        <v>6.4997760776038749E-2</v>
      </c>
      <c r="W44" s="79">
        <f t="shared" si="67"/>
        <v>1.6739580687060201E-2</v>
      </c>
      <c r="X44" s="79">
        <f t="shared" si="67"/>
        <v>5.4943973257501499E-2</v>
      </c>
      <c r="Y44" s="79">
        <f t="shared" si="67"/>
        <v>1.271806567964529E-2</v>
      </c>
      <c r="Z44" s="79">
        <f t="shared" si="67"/>
        <v>1.4728823183352759E-2</v>
      </c>
      <c r="AA44" s="79">
        <f t="shared" si="67"/>
        <v>0.11627207712057847</v>
      </c>
      <c r="AB44" s="79">
        <f t="shared" si="67"/>
        <v>0.11426131961687107</v>
      </c>
      <c r="AC44" s="79">
        <f t="shared" si="67"/>
        <v>5.4943973257501499E-2</v>
      </c>
      <c r="AD44" s="79">
        <f t="shared" si="67"/>
        <v>5.4943973257501499E-2</v>
      </c>
    </row>
    <row r="45" spans="1:30">
      <c r="A45" s="132"/>
      <c r="B45" s="71" t="str">
        <f t="shared" si="65"/>
        <v>Monobloc Plus 2 - 16MR Baxi</v>
      </c>
      <c r="C45" s="42">
        <v>1163.5</v>
      </c>
      <c r="D45" s="44">
        <v>834.2</v>
      </c>
      <c r="E45" s="42">
        <v>685.1</v>
      </c>
      <c r="F45" s="44">
        <v>434.5</v>
      </c>
      <c r="G45" s="42">
        <v>210.5</v>
      </c>
      <c r="H45" s="44">
        <v>251.6</v>
      </c>
      <c r="I45" s="44">
        <v>735.5</v>
      </c>
      <c r="J45" s="1">
        <v>1125.2</v>
      </c>
      <c r="K45" s="42">
        <f t="shared" si="66"/>
        <v>5440.0999999999995</v>
      </c>
      <c r="M45" s="72"/>
      <c r="N45" s="71"/>
      <c r="P45" s="1"/>
      <c r="S45" s="123"/>
      <c r="T45" s="123" t="s">
        <v>17</v>
      </c>
      <c r="U45" s="78">
        <f t="shared" ref="U45:AD45" si="68">(C97*$M$71)-($H$82*$M$70)</f>
        <v>494.31940804122246</v>
      </c>
      <c r="V45" s="78">
        <f t="shared" si="68"/>
        <v>545.94181841701243</v>
      </c>
      <c r="W45" s="78">
        <f t="shared" si="68"/>
        <v>484.50164901269818</v>
      </c>
      <c r="X45" s="78">
        <f t="shared" si="68"/>
        <v>532.62433488921556</v>
      </c>
      <c r="Y45" s="78">
        <f t="shared" si="68"/>
        <v>479.65275580614593</v>
      </c>
      <c r="Z45" s="78">
        <f t="shared" si="68"/>
        <v>482.07225455921116</v>
      </c>
      <c r="AA45" s="78">
        <f t="shared" si="68"/>
        <v>618.5743736300476</v>
      </c>
      <c r="AB45" s="78">
        <f t="shared" si="68"/>
        <v>615.56761765541455</v>
      </c>
      <c r="AC45" s="78">
        <f t="shared" si="68"/>
        <v>532.62433488921556</v>
      </c>
      <c r="AD45" s="78">
        <f t="shared" si="68"/>
        <v>532.62433488921556</v>
      </c>
    </row>
    <row r="46" spans="1:30">
      <c r="A46" s="132"/>
      <c r="B46" s="71" t="str">
        <f t="shared" si="65"/>
        <v>Arotherm Split 12 kW Vaillant</v>
      </c>
      <c r="C46" s="42">
        <v>1258</v>
      </c>
      <c r="D46" s="44">
        <v>903.8</v>
      </c>
      <c r="E46" s="42">
        <v>743.9</v>
      </c>
      <c r="F46" s="44">
        <v>474.8</v>
      </c>
      <c r="G46" s="42">
        <v>231.2</v>
      </c>
      <c r="H46" s="44">
        <v>277</v>
      </c>
      <c r="I46" s="44">
        <v>802.9</v>
      </c>
      <c r="J46" s="1">
        <v>1219.5</v>
      </c>
      <c r="K46" s="42">
        <f t="shared" si="66"/>
        <v>5911.1</v>
      </c>
      <c r="M46" s="72"/>
      <c r="N46" s="71"/>
      <c r="P46" s="1"/>
      <c r="S46" s="123"/>
      <c r="T46" s="123"/>
      <c r="U46" s="80">
        <f t="shared" ref="U46:AD46" si="69">U45/(C97*$M$71)</f>
        <v>0.41185697555486006</v>
      </c>
      <c r="V46" s="80">
        <f t="shared" si="69"/>
        <v>0.43611029615053604</v>
      </c>
      <c r="W46" s="80">
        <f t="shared" si="69"/>
        <v>0.40700631143572497</v>
      </c>
      <c r="X46" s="80">
        <f t="shared" si="69"/>
        <v>0.43004696600161701</v>
      </c>
      <c r="Y46" s="80">
        <f t="shared" si="69"/>
        <v>0.40458097937615745</v>
      </c>
      <c r="Z46" s="80">
        <f t="shared" si="69"/>
        <v>0.40579364540594115</v>
      </c>
      <c r="AA46" s="80">
        <f t="shared" si="69"/>
        <v>0.46703327991002269</v>
      </c>
      <c r="AB46" s="80">
        <f t="shared" si="69"/>
        <v>0.46582061388023899</v>
      </c>
      <c r="AC46" s="80">
        <f t="shared" si="69"/>
        <v>0.43004696600161701</v>
      </c>
      <c r="AD46" s="80">
        <f t="shared" si="69"/>
        <v>0.43004696600161701</v>
      </c>
    </row>
    <row r="47" spans="1:30">
      <c r="A47" s="132"/>
      <c r="B47" s="71" t="str">
        <f t="shared" si="65"/>
        <v>Arotherm plus 12 Compacta Vaillant</v>
      </c>
      <c r="C47" s="42">
        <v>1116.5999999999999</v>
      </c>
      <c r="D47" s="44">
        <v>798.4</v>
      </c>
      <c r="E47" s="42">
        <v>649.1</v>
      </c>
      <c r="F47" s="44">
        <v>409.1</v>
      </c>
      <c r="G47" s="42">
        <v>196.4</v>
      </c>
      <c r="H47" s="44">
        <v>234.5</v>
      </c>
      <c r="I47" s="44">
        <v>693.8</v>
      </c>
      <c r="J47" s="1">
        <v>1079.3</v>
      </c>
      <c r="K47" s="42">
        <f t="shared" si="66"/>
        <v>5177.2</v>
      </c>
      <c r="M47" s="72"/>
      <c r="N47" s="71"/>
      <c r="P47" s="1"/>
      <c r="S47" s="123"/>
      <c r="T47" s="123" t="s">
        <v>20</v>
      </c>
      <c r="U47" s="78">
        <f t="shared" ref="U47:AD47" si="70">(C97*$K$71)-($H$82*$N$70)</f>
        <v>-74.540468683015888</v>
      </c>
      <c r="V47" s="78">
        <f t="shared" si="70"/>
        <v>-34.299467836103076</v>
      </c>
      <c r="W47" s="78">
        <f t="shared" si="70"/>
        <v>-82.193665163103447</v>
      </c>
      <c r="X47" s="78">
        <f t="shared" si="70"/>
        <v>-44.680789863099221</v>
      </c>
      <c r="Y47" s="78">
        <f t="shared" si="70"/>
        <v>-85.973502528523568</v>
      </c>
      <c r="Z47" s="78">
        <f t="shared" si="70"/>
        <v>-84.087440822716985</v>
      </c>
      <c r="AA47" s="78">
        <f t="shared" si="70"/>
        <v>22.319483014203229</v>
      </c>
      <c r="AB47" s="78">
        <f t="shared" si="70"/>
        <v>19.975639151801602</v>
      </c>
      <c r="AC47" s="78">
        <f t="shared" si="70"/>
        <v>-44.680789863099221</v>
      </c>
      <c r="AD47" s="78">
        <f t="shared" si="70"/>
        <v>-44.680789863099221</v>
      </c>
    </row>
    <row r="48" spans="1:30">
      <c r="A48" s="132"/>
      <c r="B48" s="71" t="str">
        <f t="shared" si="65"/>
        <v>Arotherm plus 12 Compacta Vaillant</v>
      </c>
      <c r="C48" s="42">
        <f t="shared" ref="C48:J48" si="71">C47</f>
        <v>1116.5999999999999</v>
      </c>
      <c r="D48" s="44">
        <f t="shared" si="71"/>
        <v>798.4</v>
      </c>
      <c r="E48" s="42">
        <f t="shared" si="71"/>
        <v>649.1</v>
      </c>
      <c r="F48" s="44">
        <f t="shared" si="71"/>
        <v>409.1</v>
      </c>
      <c r="G48" s="42">
        <f t="shared" si="71"/>
        <v>196.4</v>
      </c>
      <c r="H48" s="44">
        <f t="shared" si="71"/>
        <v>234.5</v>
      </c>
      <c r="I48" s="44">
        <f t="shared" si="71"/>
        <v>693.8</v>
      </c>
      <c r="J48" s="1">
        <f t="shared" si="71"/>
        <v>1079.3</v>
      </c>
      <c r="K48" s="42">
        <f t="shared" si="66"/>
        <v>5177.2</v>
      </c>
      <c r="M48" s="72"/>
      <c r="N48" s="71"/>
      <c r="P48" s="1"/>
      <c r="S48" s="123"/>
      <c r="T48" s="123"/>
      <c r="U48" s="80">
        <f t="shared" ref="U48:AD48" si="72">U47/(C97*$K$71)</f>
        <v>-7.9671022000229241E-2</v>
      </c>
      <c r="V48" s="80">
        <f t="shared" si="72"/>
        <v>-3.5148505629085711E-2</v>
      </c>
      <c r="W48" s="80">
        <f t="shared" si="72"/>
        <v>-8.8575525274457778E-2</v>
      </c>
      <c r="X48" s="80">
        <f t="shared" si="72"/>
        <v>-4.6279134721871611E-2</v>
      </c>
      <c r="Y48" s="80">
        <f t="shared" si="72"/>
        <v>-9.3027776911572144E-2</v>
      </c>
      <c r="Z48" s="80">
        <f t="shared" si="72"/>
        <v>-9.080165109301494E-2</v>
      </c>
      <c r="AA48" s="80">
        <f t="shared" si="72"/>
        <v>2.16177027441221E-2</v>
      </c>
      <c r="AB48" s="80">
        <f t="shared" si="72"/>
        <v>1.9391576925564979E-2</v>
      </c>
      <c r="AC48" s="80">
        <f t="shared" si="72"/>
        <v>-4.6279134721871611E-2</v>
      </c>
      <c r="AD48" s="80">
        <f t="shared" si="72"/>
        <v>-4.6279134721871611E-2</v>
      </c>
    </row>
    <row r="49" spans="1:30">
      <c r="A49" s="132"/>
      <c r="B49" s="71" t="str">
        <f t="shared" si="65"/>
        <v>Genia Air Max 12 Saunier Duval</v>
      </c>
      <c r="C49" s="42">
        <v>1113.2</v>
      </c>
      <c r="D49" s="44">
        <v>793.2</v>
      </c>
      <c r="E49" s="42">
        <v>647.5</v>
      </c>
      <c r="F49" s="44">
        <v>408.3</v>
      </c>
      <c r="G49" s="42">
        <v>196.2</v>
      </c>
      <c r="H49" s="44">
        <v>234.4</v>
      </c>
      <c r="I49" s="44">
        <v>692.7</v>
      </c>
      <c r="J49" s="1">
        <v>1070.9000000000001</v>
      </c>
      <c r="K49" s="42">
        <f t="shared" si="66"/>
        <v>5156.3999999999996</v>
      </c>
      <c r="M49" s="72"/>
      <c r="N49" s="71"/>
      <c r="P49" s="1"/>
      <c r="S49" s="123"/>
      <c r="T49" s="123" t="s">
        <v>22</v>
      </c>
      <c r="U49" s="78">
        <f t="shared" ref="U49:AD49" si="73">(C97*$M$71)-($H$82*$N$70)</f>
        <v>190.07730286337585</v>
      </c>
      <c r="V49" s="78">
        <f t="shared" si="73"/>
        <v>241.69971323916582</v>
      </c>
      <c r="W49" s="78">
        <f t="shared" si="73"/>
        <v>180.25954383485157</v>
      </c>
      <c r="X49" s="78">
        <f t="shared" si="73"/>
        <v>228.38222971136895</v>
      </c>
      <c r="Y49" s="78">
        <f t="shared" si="73"/>
        <v>175.41065062829932</v>
      </c>
      <c r="Z49" s="78">
        <f t="shared" si="73"/>
        <v>177.83014938136455</v>
      </c>
      <c r="AA49" s="78">
        <f t="shared" si="73"/>
        <v>314.33226845220099</v>
      </c>
      <c r="AB49" s="78">
        <f t="shared" si="73"/>
        <v>311.32551247756794</v>
      </c>
      <c r="AC49" s="78">
        <f t="shared" si="73"/>
        <v>228.38222971136895</v>
      </c>
      <c r="AD49" s="78">
        <f t="shared" si="73"/>
        <v>228.38222971136895</v>
      </c>
    </row>
    <row r="50" spans="1:30">
      <c r="A50" s="132"/>
      <c r="B50" s="71" t="str">
        <f t="shared" si="65"/>
        <v>Arotherm plus 12 Compacta Vaillant</v>
      </c>
      <c r="C50" s="42">
        <f t="shared" ref="C50:J50" si="74">C48</f>
        <v>1116.5999999999999</v>
      </c>
      <c r="D50" s="44">
        <f t="shared" si="74"/>
        <v>798.4</v>
      </c>
      <c r="E50" s="42">
        <f t="shared" si="74"/>
        <v>649.1</v>
      </c>
      <c r="F50" s="44">
        <f t="shared" si="74"/>
        <v>409.1</v>
      </c>
      <c r="G50" s="42">
        <f t="shared" si="74"/>
        <v>196.4</v>
      </c>
      <c r="H50" s="44">
        <f t="shared" si="74"/>
        <v>234.5</v>
      </c>
      <c r="I50" s="44">
        <f t="shared" si="74"/>
        <v>693.8</v>
      </c>
      <c r="J50" s="1">
        <f t="shared" si="74"/>
        <v>1079.3</v>
      </c>
      <c r="K50" s="42">
        <f t="shared" si="66"/>
        <v>5177.2</v>
      </c>
      <c r="M50" s="72"/>
      <c r="N50" s="71"/>
      <c r="P50" s="1"/>
      <c r="S50" s="123"/>
      <c r="T50" s="123"/>
      <c r="U50" s="80">
        <f t="shared" ref="U50:AD50" si="75">U49/(C97*$M$71)</f>
        <v>0.15836858073030946</v>
      </c>
      <c r="V50" s="80">
        <f t="shared" si="75"/>
        <v>0.19307503100947204</v>
      </c>
      <c r="W50" s="80">
        <f t="shared" si="75"/>
        <v>0.15142729067447708</v>
      </c>
      <c r="X50" s="80">
        <f t="shared" si="75"/>
        <v>0.18439841843968141</v>
      </c>
      <c r="Y50" s="80">
        <f t="shared" si="75"/>
        <v>0.14795664564656086</v>
      </c>
      <c r="Z50" s="80">
        <f t="shared" si="75"/>
        <v>0.14969196816051888</v>
      </c>
      <c r="AA50" s="80">
        <f t="shared" si="75"/>
        <v>0.23732575511540413</v>
      </c>
      <c r="AB50" s="80">
        <f t="shared" si="75"/>
        <v>0.2355904326014461</v>
      </c>
      <c r="AC50" s="80">
        <f t="shared" si="75"/>
        <v>0.18439841843968141</v>
      </c>
      <c r="AD50" s="80">
        <f t="shared" si="75"/>
        <v>0.18439841843968141</v>
      </c>
    </row>
    <row r="51" spans="1:30">
      <c r="A51" s="132"/>
      <c r="B51" s="71" t="str">
        <f t="shared" si="65"/>
        <v>Genia Air Max 8 Saunier Duval</v>
      </c>
      <c r="C51" s="42">
        <v>1233.2</v>
      </c>
      <c r="D51" s="44">
        <v>883.7</v>
      </c>
      <c r="E51" s="42">
        <v>737.9</v>
      </c>
      <c r="F51" s="44">
        <v>473.6</v>
      </c>
      <c r="G51" s="42">
        <v>230.7</v>
      </c>
      <c r="H51" s="44">
        <v>275</v>
      </c>
      <c r="I51" s="44">
        <v>805.3</v>
      </c>
      <c r="J51" s="1">
        <v>1201.7</v>
      </c>
      <c r="K51" s="42">
        <f t="shared" si="66"/>
        <v>5841.0999999999995</v>
      </c>
      <c r="M51" s="72"/>
      <c r="N51" s="71"/>
      <c r="P51" s="1"/>
      <c r="S51" s="123" t="str">
        <f>I79</f>
        <v>Arotherm plus 12 Compacta Vaillant</v>
      </c>
      <c r="T51" s="123" t="s">
        <v>14</v>
      </c>
      <c r="U51" s="78">
        <f t="shared" ref="U51:AD51" si="76">C98-$I$83</f>
        <v>-95.754624131635751</v>
      </c>
      <c r="V51" s="78">
        <f t="shared" si="76"/>
        <v>-55.513623284722939</v>
      </c>
      <c r="W51" s="78">
        <f t="shared" si="76"/>
        <v>-103.40782061172331</v>
      </c>
      <c r="X51" s="78">
        <f t="shared" si="76"/>
        <v>-65.894945311719084</v>
      </c>
      <c r="Y51" s="78">
        <f t="shared" si="76"/>
        <v>-107.18765797714343</v>
      </c>
      <c r="Z51" s="78">
        <f t="shared" si="76"/>
        <v>-105.30159627133685</v>
      </c>
      <c r="AA51" s="78">
        <f t="shared" si="76"/>
        <v>1.1053275655833659</v>
      </c>
      <c r="AB51" s="78">
        <f t="shared" si="76"/>
        <v>-1.2385162968182613</v>
      </c>
      <c r="AC51" s="78">
        <f t="shared" si="76"/>
        <v>-65.894945311719084</v>
      </c>
      <c r="AD51" s="78">
        <f t="shared" si="76"/>
        <v>-65.894945311719084</v>
      </c>
    </row>
    <row r="52" spans="1:30">
      <c r="A52" s="132"/>
      <c r="B52" s="71" t="str">
        <f t="shared" si="65"/>
        <v xml:space="preserve"> Dual Clima 9HT Domusa</v>
      </c>
      <c r="C52" s="42" t="s">
        <v>56</v>
      </c>
      <c r="D52" s="44" t="s">
        <v>56</v>
      </c>
      <c r="E52" s="42" t="s">
        <v>56</v>
      </c>
      <c r="F52" s="44" t="s">
        <v>56</v>
      </c>
      <c r="G52" s="42" t="s">
        <v>56</v>
      </c>
      <c r="H52" s="44" t="s">
        <v>56</v>
      </c>
      <c r="I52" s="44" t="s">
        <v>56</v>
      </c>
      <c r="J52" s="1" t="s">
        <v>56</v>
      </c>
      <c r="K52" s="42" t="s">
        <v>56</v>
      </c>
      <c r="M52" s="72"/>
      <c r="N52" s="71"/>
      <c r="P52" s="1"/>
      <c r="S52" s="123"/>
      <c r="T52" s="123"/>
      <c r="U52" s="79">
        <f t="shared" ref="U52:AD52" si="77">U51/C98</f>
        <v>-0.10234532865975229</v>
      </c>
      <c r="V52" s="79">
        <f t="shared" si="77"/>
        <v>-5.6887789333576876E-2</v>
      </c>
      <c r="W52" s="79">
        <f t="shared" si="77"/>
        <v>-0.11143683652498719</v>
      </c>
      <c r="X52" s="79">
        <f t="shared" si="77"/>
        <v>-6.8252174165120749E-2</v>
      </c>
      <c r="Y52" s="79">
        <f t="shared" si="77"/>
        <v>-0.11598259045760476</v>
      </c>
      <c r="Z52" s="79">
        <f t="shared" si="77"/>
        <v>-0.11370971349129595</v>
      </c>
      <c r="AA52" s="79">
        <f t="shared" si="77"/>
        <v>1.0705733072965773E-3</v>
      </c>
      <c r="AB52" s="79">
        <f t="shared" si="77"/>
        <v>-1.2023036590121379E-3</v>
      </c>
      <c r="AC52" s="79">
        <f t="shared" si="77"/>
        <v>-6.8252174165120749E-2</v>
      </c>
      <c r="AD52" s="79">
        <f t="shared" si="77"/>
        <v>-6.8252174165120749E-2</v>
      </c>
    </row>
    <row r="53" spans="1:30">
      <c r="A53" s="132"/>
      <c r="B53" s="71" t="str">
        <f t="shared" si="65"/>
        <v>Arotherm plus 8 Compacta Vaillant</v>
      </c>
      <c r="C53" s="42">
        <v>1295.9000000000001</v>
      </c>
      <c r="D53" s="44">
        <v>929.8</v>
      </c>
      <c r="E53" s="42">
        <v>760.6</v>
      </c>
      <c r="F53" s="44">
        <v>480.4</v>
      </c>
      <c r="G53" s="42">
        <v>232.2</v>
      </c>
      <c r="H53" s="44">
        <v>276.39999999999998</v>
      </c>
      <c r="I53" s="44">
        <v>816.5</v>
      </c>
      <c r="J53" s="1">
        <v>1255.7</v>
      </c>
      <c r="K53" s="42">
        <f>SUM(C53:J53)</f>
        <v>6047.4999999999991</v>
      </c>
      <c r="M53" s="72"/>
      <c r="N53" s="71"/>
      <c r="P53" s="1"/>
      <c r="S53" s="123"/>
      <c r="T53" s="123" t="s">
        <v>17</v>
      </c>
      <c r="U53" s="78">
        <f t="shared" ref="U53:AD53" si="78">(C97*$M$71)-($I$82*$M$70)</f>
        <v>402.29908415754016</v>
      </c>
      <c r="V53" s="78">
        <f t="shared" si="78"/>
        <v>453.92149453333013</v>
      </c>
      <c r="W53" s="78">
        <f t="shared" si="78"/>
        <v>392.48132512901589</v>
      </c>
      <c r="X53" s="78">
        <f t="shared" si="78"/>
        <v>440.60401100553327</v>
      </c>
      <c r="Y53" s="78">
        <f t="shared" si="78"/>
        <v>387.63243192246364</v>
      </c>
      <c r="Z53" s="78">
        <f t="shared" si="78"/>
        <v>390.05193067552887</v>
      </c>
      <c r="AA53" s="78">
        <f t="shared" si="78"/>
        <v>526.55404974636531</v>
      </c>
      <c r="AB53" s="78">
        <f t="shared" si="78"/>
        <v>523.54729377173226</v>
      </c>
      <c r="AC53" s="78">
        <f t="shared" si="78"/>
        <v>440.60401100553327</v>
      </c>
      <c r="AD53" s="78">
        <f t="shared" si="78"/>
        <v>440.60401100553327</v>
      </c>
    </row>
    <row r="54" spans="1:30">
      <c r="A54" s="131" t="s">
        <v>59</v>
      </c>
      <c r="B54" s="83" t="str">
        <f t="shared" ref="B54:B63" si="79">B34</f>
        <v>Monobloc Plus 2 - 12MR Baxi</v>
      </c>
      <c r="C54" s="41">
        <f>C$22/C44</f>
        <v>2.7365986619311138</v>
      </c>
      <c r="D54" s="43">
        <f t="shared" ref="D54:J54" si="80">D$22/D44</f>
        <v>2.7964326812428077</v>
      </c>
      <c r="E54" s="41">
        <f t="shared" si="80"/>
        <v>2.8911488287277316</v>
      </c>
      <c r="F54" s="43">
        <f t="shared" si="80"/>
        <v>2.9765952748951201</v>
      </c>
      <c r="G54" s="41">
        <f t="shared" si="80"/>
        <v>3.1602914389799635</v>
      </c>
      <c r="H54" s="43">
        <f t="shared" si="80"/>
        <v>3.2904816078877515</v>
      </c>
      <c r="I54" s="43">
        <f t="shared" si="80"/>
        <v>2.9913385826771655</v>
      </c>
      <c r="J54" s="38">
        <f t="shared" si="80"/>
        <v>2.7788057911419513</v>
      </c>
      <c r="K54" s="41">
        <f>(SUM(C54:J54))/8</f>
        <v>2.9527116084354508</v>
      </c>
      <c r="M54" s="41"/>
      <c r="N54" s="73">
        <f>K54</f>
        <v>2.9527116084354508</v>
      </c>
      <c r="P54" s="1"/>
      <c r="S54" s="123"/>
      <c r="T54" s="123"/>
      <c r="U54" s="80">
        <f t="shared" ref="U54:AD54" si="81">U53/(C97*$M$71)</f>
        <v>0.33518749491583255</v>
      </c>
      <c r="V54" s="80">
        <f t="shared" si="81"/>
        <v>0.36260244357909727</v>
      </c>
      <c r="W54" s="80">
        <f t="shared" si="81"/>
        <v>0.32970450518317973</v>
      </c>
      <c r="X54" s="80">
        <f t="shared" si="81"/>
        <v>0.3557487064132811</v>
      </c>
      <c r="Y54" s="80">
        <f t="shared" si="81"/>
        <v>0.32696301031685332</v>
      </c>
      <c r="Z54" s="80">
        <f t="shared" si="81"/>
        <v>0.32833375775001644</v>
      </c>
      <c r="AA54" s="80">
        <f t="shared" si="81"/>
        <v>0.3975565031247596</v>
      </c>
      <c r="AB54" s="80">
        <f t="shared" si="81"/>
        <v>0.39618575569159648</v>
      </c>
      <c r="AC54" s="80">
        <f t="shared" si="81"/>
        <v>0.3557487064132811</v>
      </c>
      <c r="AD54" s="80">
        <f t="shared" si="81"/>
        <v>0.3557487064132811</v>
      </c>
    </row>
    <row r="55" spans="1:30">
      <c r="A55" s="132"/>
      <c r="B55" s="71" t="str">
        <f t="shared" si="79"/>
        <v>Monobloc Plus 2 - 16MR Baxi</v>
      </c>
      <c r="C55" s="42">
        <f t="shared" ref="C55:J63" si="82">C$22/C45</f>
        <v>2.8476149548775247</v>
      </c>
      <c r="D55" s="44">
        <f t="shared" si="82"/>
        <v>2.9130903859985611</v>
      </c>
      <c r="E55" s="42">
        <f t="shared" si="82"/>
        <v>3.0084659173843233</v>
      </c>
      <c r="F55" s="44">
        <f t="shared" si="82"/>
        <v>3.1026467203682393</v>
      </c>
      <c r="G55" s="42">
        <f t="shared" si="82"/>
        <v>3.2969121140142517</v>
      </c>
      <c r="H55" s="44">
        <f t="shared" si="82"/>
        <v>3.4487281399046106</v>
      </c>
      <c r="I55" s="44">
        <f t="shared" si="82"/>
        <v>3.0991162474507141</v>
      </c>
      <c r="J55" s="1">
        <f t="shared" si="82"/>
        <v>2.8827763953075007</v>
      </c>
      <c r="K55" s="42">
        <f t="shared" ref="K55:K63" si="83">(SUM(C55:J55))/8</f>
        <v>3.074918859413216</v>
      </c>
      <c r="M55" s="42"/>
      <c r="N55" s="74">
        <f>K55</f>
        <v>3.074918859413216</v>
      </c>
      <c r="P55" s="1"/>
      <c r="S55" s="123"/>
      <c r="T55" s="123" t="s">
        <v>20</v>
      </c>
      <c r="U55" s="78">
        <f t="shared" ref="U55:AD55" si="84">(C97*$K$71)-($I$82*$N$70)</f>
        <v>-206.22135678832785</v>
      </c>
      <c r="V55" s="78">
        <f t="shared" si="84"/>
        <v>-165.98035594141504</v>
      </c>
      <c r="W55" s="78">
        <f t="shared" si="84"/>
        <v>-213.87455326841541</v>
      </c>
      <c r="X55" s="78">
        <f t="shared" si="84"/>
        <v>-176.36167796841119</v>
      </c>
      <c r="Y55" s="78">
        <f t="shared" si="84"/>
        <v>-217.65439063383553</v>
      </c>
      <c r="Z55" s="78">
        <f t="shared" si="84"/>
        <v>-215.76832892802895</v>
      </c>
      <c r="AA55" s="78">
        <f t="shared" si="84"/>
        <v>-109.36140509110874</v>
      </c>
      <c r="AB55" s="78">
        <f t="shared" si="84"/>
        <v>-111.70524895351036</v>
      </c>
      <c r="AC55" s="78">
        <f t="shared" si="84"/>
        <v>-176.36167796841119</v>
      </c>
      <c r="AD55" s="78">
        <f t="shared" si="84"/>
        <v>-176.36167796841119</v>
      </c>
    </row>
    <row r="56" spans="1:30">
      <c r="A56" s="132"/>
      <c r="B56" s="71" t="str">
        <f t="shared" si="79"/>
        <v>Arotherm Split 12 kW Vaillant</v>
      </c>
      <c r="C56" s="42">
        <f t="shared" si="82"/>
        <v>2.6337042925278218</v>
      </c>
      <c r="D56" s="44">
        <f t="shared" si="82"/>
        <v>2.6887585749059526</v>
      </c>
      <c r="E56" s="42">
        <f t="shared" si="82"/>
        <v>2.7706681005511493</v>
      </c>
      <c r="F56" s="44">
        <f t="shared" si="82"/>
        <v>2.8393007582139846</v>
      </c>
      <c r="G56" s="42">
        <f t="shared" si="82"/>
        <v>3.0017301038062287</v>
      </c>
      <c r="H56" s="44">
        <f t="shared" si="82"/>
        <v>3.132490974729242</v>
      </c>
      <c r="I56" s="44">
        <f t="shared" si="82"/>
        <v>2.8389587744426454</v>
      </c>
      <c r="J56" s="1">
        <f t="shared" si="82"/>
        <v>2.6598605986059858</v>
      </c>
      <c r="K56" s="42">
        <f t="shared" si="83"/>
        <v>2.8206840222228755</v>
      </c>
      <c r="M56" s="42">
        <v>2.86</v>
      </c>
      <c r="N56" s="74">
        <f t="shared" si="44"/>
        <v>2.8403420111114377</v>
      </c>
      <c r="P56" s="1"/>
      <c r="S56" s="123"/>
      <c r="T56" s="123"/>
      <c r="U56" s="80">
        <f t="shared" ref="U56:AD56" si="85">U55/(C97*$K$71)</f>
        <v>-0.22041538702242627</v>
      </c>
      <c r="V56" s="80">
        <f t="shared" si="85"/>
        <v>-0.1700889793101612</v>
      </c>
      <c r="W56" s="80">
        <f t="shared" si="85"/>
        <v>-0.23048066856487909</v>
      </c>
      <c r="X56" s="80">
        <f t="shared" si="85"/>
        <v>-0.18267058123822749</v>
      </c>
      <c r="Y56" s="80">
        <f t="shared" si="85"/>
        <v>-0.23551330933610562</v>
      </c>
      <c r="Z56" s="80">
        <f t="shared" si="85"/>
        <v>-0.23299698895049234</v>
      </c>
      <c r="AA56" s="80">
        <f t="shared" si="85"/>
        <v>-0.10592280947702347</v>
      </c>
      <c r="AB56" s="80">
        <f t="shared" si="85"/>
        <v>-0.10843912986263667</v>
      </c>
      <c r="AC56" s="80">
        <f t="shared" si="85"/>
        <v>-0.18267058123822749</v>
      </c>
      <c r="AD56" s="80">
        <f t="shared" si="85"/>
        <v>-0.18267058123822749</v>
      </c>
    </row>
    <row r="57" spans="1:30">
      <c r="A57" s="132"/>
      <c r="B57" s="71" t="str">
        <f t="shared" si="79"/>
        <v>Arotherm plus 12 Compacta Vaillant</v>
      </c>
      <c r="C57" s="42">
        <f t="shared" si="82"/>
        <v>2.967221923696937</v>
      </c>
      <c r="D57" s="44">
        <f t="shared" si="82"/>
        <v>3.0437124248496992</v>
      </c>
      <c r="E57" s="42">
        <f t="shared" si="82"/>
        <v>3.17531967339393</v>
      </c>
      <c r="F57" s="44">
        <f t="shared" si="82"/>
        <v>3.2952823270593981</v>
      </c>
      <c r="G57" s="42">
        <f t="shared" si="82"/>
        <v>3.5336048879837065</v>
      </c>
      <c r="H57" s="44">
        <f t="shared" si="82"/>
        <v>3.700213219616205</v>
      </c>
      <c r="I57" s="44">
        <f t="shared" si="82"/>
        <v>3.2853848371288561</v>
      </c>
      <c r="J57" s="1">
        <f t="shared" si="82"/>
        <v>3.005373853423515</v>
      </c>
      <c r="K57" s="42">
        <f t="shared" si="83"/>
        <v>3.2507641433940311</v>
      </c>
      <c r="M57" s="42">
        <v>2.5</v>
      </c>
      <c r="N57" s="74">
        <f t="shared" si="44"/>
        <v>2.8753820716970155</v>
      </c>
      <c r="P57" s="1"/>
      <c r="S57" s="123"/>
      <c r="T57" s="123" t="s">
        <v>22</v>
      </c>
      <c r="U57" s="78">
        <f t="shared" ref="U57:AD57" si="86">(C97*$M$71)-($I$82*$N$70)</f>
        <v>58.396414758063884</v>
      </c>
      <c r="V57" s="78">
        <f t="shared" si="86"/>
        <v>110.01882513385385</v>
      </c>
      <c r="W57" s="78">
        <f t="shared" si="86"/>
        <v>48.578655729539605</v>
      </c>
      <c r="X57" s="78">
        <f t="shared" si="86"/>
        <v>96.701341606056985</v>
      </c>
      <c r="Y57" s="78">
        <f t="shared" si="86"/>
        <v>43.729762522987357</v>
      </c>
      <c r="Z57" s="78">
        <f t="shared" si="86"/>
        <v>46.149261276052584</v>
      </c>
      <c r="AA57" s="78">
        <f t="shared" si="86"/>
        <v>182.65138034688903</v>
      </c>
      <c r="AB57" s="78">
        <f t="shared" si="86"/>
        <v>179.64462437225598</v>
      </c>
      <c r="AC57" s="78">
        <f t="shared" si="86"/>
        <v>96.701341606056985</v>
      </c>
      <c r="AD57" s="78">
        <f t="shared" si="86"/>
        <v>96.701341606056985</v>
      </c>
    </row>
    <row r="58" spans="1:30">
      <c r="A58" s="132"/>
      <c r="B58" s="71" t="str">
        <f t="shared" si="79"/>
        <v>Arotherm plus 12 Compacta Vaillant</v>
      </c>
      <c r="C58" s="42">
        <f t="shared" si="82"/>
        <v>2.967221923696937</v>
      </c>
      <c r="D58" s="44">
        <f t="shared" si="82"/>
        <v>3.0437124248496992</v>
      </c>
      <c r="E58" s="42">
        <f t="shared" si="82"/>
        <v>3.17531967339393</v>
      </c>
      <c r="F58" s="44">
        <f t="shared" si="82"/>
        <v>3.2952823270593981</v>
      </c>
      <c r="G58" s="42">
        <f t="shared" si="82"/>
        <v>3.5336048879837065</v>
      </c>
      <c r="H58" s="44">
        <f t="shared" si="82"/>
        <v>3.700213219616205</v>
      </c>
      <c r="I58" s="44">
        <f t="shared" si="82"/>
        <v>3.2853848371288561</v>
      </c>
      <c r="J58" s="1">
        <f t="shared" si="82"/>
        <v>3.005373853423515</v>
      </c>
      <c r="K58" s="42">
        <f t="shared" si="83"/>
        <v>3.2507641433940311</v>
      </c>
      <c r="M58" s="42">
        <v>2.5</v>
      </c>
      <c r="N58" s="74">
        <f t="shared" si="44"/>
        <v>2.8753820716970155</v>
      </c>
      <c r="P58" s="1"/>
      <c r="S58" s="123"/>
      <c r="T58" s="123"/>
      <c r="U58" s="80">
        <f t="shared" ref="U58:AD58" si="87">U57/(C97*$M$71)</f>
        <v>4.8654716716074638E-2</v>
      </c>
      <c r="V58" s="80">
        <f t="shared" si="87"/>
        <v>8.7885450047370639E-2</v>
      </c>
      <c r="W58" s="80">
        <f t="shared" si="87"/>
        <v>4.0808570049815598E-2</v>
      </c>
      <c r="X58" s="80">
        <f t="shared" si="87"/>
        <v>7.8077766714546651E-2</v>
      </c>
      <c r="Y58" s="80">
        <f t="shared" si="87"/>
        <v>3.6885496716686048E-2</v>
      </c>
      <c r="Z58" s="80">
        <f t="shared" si="87"/>
        <v>3.8847033383250719E-2</v>
      </c>
      <c r="AA58" s="80">
        <f t="shared" si="87"/>
        <v>0.13790463504477279</v>
      </c>
      <c r="AB58" s="80">
        <f t="shared" si="87"/>
        <v>0.13594309837820812</v>
      </c>
      <c r="AC58" s="80">
        <f t="shared" si="87"/>
        <v>7.8077766714546651E-2</v>
      </c>
      <c r="AD58" s="80">
        <f t="shared" si="87"/>
        <v>7.8077766714546651E-2</v>
      </c>
    </row>
    <row r="59" spans="1:30">
      <c r="A59" s="132"/>
      <c r="B59" s="71" t="str">
        <f t="shared" si="79"/>
        <v>Genia Air Max 12 Saunier Duval</v>
      </c>
      <c r="C59" s="42">
        <f t="shared" si="82"/>
        <v>2.9762845849802368</v>
      </c>
      <c r="D59" s="44">
        <f t="shared" si="82"/>
        <v>3.0636661623802315</v>
      </c>
      <c r="E59" s="42">
        <f t="shared" si="82"/>
        <v>3.1831660231660228</v>
      </c>
      <c r="F59" s="44">
        <f t="shared" si="82"/>
        <v>3.3017389174626497</v>
      </c>
      <c r="G59" s="42">
        <f t="shared" si="82"/>
        <v>3.5372069317023449</v>
      </c>
      <c r="H59" s="44">
        <f t="shared" si="82"/>
        <v>3.7017918088737201</v>
      </c>
      <c r="I59" s="44">
        <f t="shared" si="82"/>
        <v>3.2906019922044174</v>
      </c>
      <c r="J59" s="1">
        <f t="shared" si="82"/>
        <v>3.0289476141563165</v>
      </c>
      <c r="K59" s="42">
        <f t="shared" si="83"/>
        <v>3.2604255043657431</v>
      </c>
      <c r="M59" s="42">
        <v>3.24</v>
      </c>
      <c r="N59" s="74">
        <f t="shared" si="44"/>
        <v>3.2502127521828719</v>
      </c>
      <c r="P59" s="1"/>
      <c r="S59" s="123" t="str">
        <f>J79</f>
        <v>Genia Air Max 8 Saunier Duval</v>
      </c>
      <c r="T59" s="123" t="s">
        <v>14</v>
      </c>
      <c r="U59" s="78">
        <f t="shared" ref="U59:AD59" si="88">C98-$J$83</f>
        <v>-70.316361545023369</v>
      </c>
      <c r="V59" s="78">
        <f t="shared" si="88"/>
        <v>-30.075360698110558</v>
      </c>
      <c r="W59" s="78">
        <f t="shared" si="88"/>
        <v>-77.969558025110928</v>
      </c>
      <c r="X59" s="78">
        <f t="shared" si="88"/>
        <v>-40.456682725106702</v>
      </c>
      <c r="Y59" s="78">
        <f t="shared" si="88"/>
        <v>-81.749395390531049</v>
      </c>
      <c r="Z59" s="78">
        <f t="shared" si="88"/>
        <v>-79.863333684724466</v>
      </c>
      <c r="AA59" s="78">
        <f t="shared" si="88"/>
        <v>26.543590152195748</v>
      </c>
      <c r="AB59" s="78">
        <f t="shared" si="88"/>
        <v>24.19974628979412</v>
      </c>
      <c r="AC59" s="78">
        <f t="shared" si="88"/>
        <v>-40.456682725106702</v>
      </c>
      <c r="AD59" s="78">
        <f t="shared" si="88"/>
        <v>-40.456682725106702</v>
      </c>
    </row>
    <row r="60" spans="1:30">
      <c r="A60" s="132"/>
      <c r="B60" s="71" t="str">
        <f t="shared" si="79"/>
        <v>Arotherm plus 12 Compacta Vaillant</v>
      </c>
      <c r="C60" s="42">
        <f t="shared" si="82"/>
        <v>2.967221923696937</v>
      </c>
      <c r="D60" s="44">
        <f t="shared" si="82"/>
        <v>3.0437124248496992</v>
      </c>
      <c r="E60" s="42">
        <f t="shared" si="82"/>
        <v>3.17531967339393</v>
      </c>
      <c r="F60" s="44">
        <f t="shared" si="82"/>
        <v>3.2952823270593981</v>
      </c>
      <c r="G60" s="42">
        <f t="shared" si="82"/>
        <v>3.5336048879837065</v>
      </c>
      <c r="H60" s="44">
        <f t="shared" si="82"/>
        <v>3.700213219616205</v>
      </c>
      <c r="I60" s="44">
        <f t="shared" si="82"/>
        <v>3.2853848371288561</v>
      </c>
      <c r="J60" s="1">
        <f t="shared" si="82"/>
        <v>3.005373853423515</v>
      </c>
      <c r="K60" s="42">
        <f t="shared" si="83"/>
        <v>3.2507641433940311</v>
      </c>
      <c r="M60" s="42">
        <v>2.5</v>
      </c>
      <c r="N60" s="74">
        <f t="shared" si="44"/>
        <v>2.8753820716970155</v>
      </c>
      <c r="P60" s="1"/>
      <c r="S60" s="123"/>
      <c r="T60" s="123"/>
      <c r="U60" s="79">
        <f t="shared" ref="U60:AD60" si="89">U59/C98</f>
        <v>-7.5156173372788182E-2</v>
      </c>
      <c r="V60" s="79">
        <f t="shared" si="89"/>
        <v>-3.0819836326487583E-2</v>
      </c>
      <c r="W60" s="79">
        <f t="shared" si="89"/>
        <v>-8.4023440782048125E-2</v>
      </c>
      <c r="X60" s="79">
        <f t="shared" si="89"/>
        <v>-4.1903920588062755E-2</v>
      </c>
      <c r="Y60" s="79">
        <f t="shared" si="89"/>
        <v>-8.8457074486678208E-2</v>
      </c>
      <c r="Z60" s="79">
        <f t="shared" si="89"/>
        <v>-8.624025763436316E-2</v>
      </c>
      <c r="AA60" s="79">
        <f t="shared" si="89"/>
        <v>2.5708993407545493E-2</v>
      </c>
      <c r="AB60" s="79">
        <f t="shared" si="89"/>
        <v>2.3492176555230518E-2</v>
      </c>
      <c r="AC60" s="79">
        <f t="shared" si="89"/>
        <v>-4.1903920588062755E-2</v>
      </c>
      <c r="AD60" s="79">
        <f t="shared" si="89"/>
        <v>-4.1903920588062755E-2</v>
      </c>
    </row>
    <row r="61" spans="1:30">
      <c r="A61" s="132"/>
      <c r="B61" s="71" t="str">
        <f t="shared" si="79"/>
        <v>Genia Air Max 8 Saunier Duval</v>
      </c>
      <c r="C61" s="42">
        <f t="shared" si="82"/>
        <v>2.6866688290626013</v>
      </c>
      <c r="D61" s="44">
        <f t="shared" si="82"/>
        <v>2.749915129568858</v>
      </c>
      <c r="E61" s="42">
        <f t="shared" si="82"/>
        <v>2.793196910150427</v>
      </c>
      <c r="F61" s="44">
        <f t="shared" si="82"/>
        <v>2.846494932432432</v>
      </c>
      <c r="G61" s="42">
        <f t="shared" si="82"/>
        <v>3.0082358040745558</v>
      </c>
      <c r="H61" s="44">
        <f t="shared" si="82"/>
        <v>3.1552727272727275</v>
      </c>
      <c r="I61" s="44">
        <f t="shared" si="82"/>
        <v>2.8304979510741339</v>
      </c>
      <c r="J61" s="1">
        <f t="shared" si="82"/>
        <v>2.6992593825413995</v>
      </c>
      <c r="K61" s="42">
        <f t="shared" si="83"/>
        <v>2.8461927082721417</v>
      </c>
      <c r="M61" s="42">
        <v>3.05</v>
      </c>
      <c r="N61" s="74">
        <f t="shared" si="44"/>
        <v>2.9480963541360707</v>
      </c>
      <c r="P61" s="1"/>
      <c r="S61" s="123"/>
      <c r="T61" s="123" t="s">
        <v>17</v>
      </c>
      <c r="U61" s="78">
        <f t="shared" ref="U61:AD61" si="90">(C97*$M$71)-($J$82*$M$70)</f>
        <v>421.97969007464565</v>
      </c>
      <c r="V61" s="78">
        <f t="shared" si="90"/>
        <v>473.60210045043561</v>
      </c>
      <c r="W61" s="78">
        <f t="shared" si="90"/>
        <v>412.16193104612137</v>
      </c>
      <c r="X61" s="78">
        <f t="shared" si="90"/>
        <v>460.28461692263875</v>
      </c>
      <c r="Y61" s="78">
        <f t="shared" si="90"/>
        <v>407.31303783956912</v>
      </c>
      <c r="Z61" s="78">
        <f t="shared" si="90"/>
        <v>409.73253659263435</v>
      </c>
      <c r="AA61" s="78">
        <f t="shared" si="90"/>
        <v>546.23465566347079</v>
      </c>
      <c r="AB61" s="78">
        <f t="shared" si="90"/>
        <v>543.22789968883774</v>
      </c>
      <c r="AC61" s="78">
        <f t="shared" si="90"/>
        <v>460.28461692263875</v>
      </c>
      <c r="AD61" s="78">
        <f t="shared" si="90"/>
        <v>460.28461692263875</v>
      </c>
    </row>
    <row r="62" spans="1:30">
      <c r="A62" s="132"/>
      <c r="B62" s="71" t="str">
        <f t="shared" si="79"/>
        <v xml:space="preserve"> Dual Clima 9HT Domusa</v>
      </c>
      <c r="C62" s="42" t="s">
        <v>56</v>
      </c>
      <c r="D62" s="44" t="s">
        <v>56</v>
      </c>
      <c r="E62" s="42" t="s">
        <v>56</v>
      </c>
      <c r="F62" s="44" t="s">
        <v>56</v>
      </c>
      <c r="G62" s="42" t="s">
        <v>56</v>
      </c>
      <c r="H62" s="44" t="s">
        <v>56</v>
      </c>
      <c r="I62" s="44" t="s">
        <v>56</v>
      </c>
      <c r="J62" s="1" t="s">
        <v>56</v>
      </c>
      <c r="K62" s="42" t="s">
        <v>56</v>
      </c>
      <c r="M62" s="42">
        <v>2.9</v>
      </c>
      <c r="N62" s="74">
        <v>2.9</v>
      </c>
      <c r="P62" s="1"/>
      <c r="S62" s="123"/>
      <c r="T62" s="123"/>
      <c r="U62" s="80">
        <f t="shared" ref="U62:AD62" si="91">U61/(C97*$M$71)</f>
        <v>0.35158497941320477</v>
      </c>
      <c r="V62" s="80">
        <f t="shared" si="91"/>
        <v>0.37832374314874279</v>
      </c>
      <c r="W62" s="80">
        <f t="shared" si="91"/>
        <v>0.34623722666609724</v>
      </c>
      <c r="X62" s="80">
        <f t="shared" si="91"/>
        <v>0.37163905221485827</v>
      </c>
      <c r="Y62" s="80">
        <f t="shared" si="91"/>
        <v>0.34356335029254348</v>
      </c>
      <c r="Z62" s="80">
        <f t="shared" si="91"/>
        <v>0.3449002884793203</v>
      </c>
      <c r="AA62" s="80">
        <f t="shared" si="91"/>
        <v>0.41241566691155357</v>
      </c>
      <c r="AB62" s="80">
        <f t="shared" si="91"/>
        <v>0.4110787287247768</v>
      </c>
      <c r="AC62" s="80">
        <f t="shared" si="91"/>
        <v>0.37163905221485827</v>
      </c>
      <c r="AD62" s="80">
        <f t="shared" si="91"/>
        <v>0.37163905221485827</v>
      </c>
    </row>
    <row r="63" spans="1:30">
      <c r="A63" s="136"/>
      <c r="B63" s="82" t="str">
        <f t="shared" si="79"/>
        <v>Arotherm plus 8 Compacta Vaillant</v>
      </c>
      <c r="C63" s="5">
        <f t="shared" si="82"/>
        <v>2.5566787560768574</v>
      </c>
      <c r="D63" s="3">
        <f t="shared" si="82"/>
        <v>2.6135728113572814</v>
      </c>
      <c r="E63" s="5">
        <f t="shared" si="82"/>
        <v>2.7098343413094925</v>
      </c>
      <c r="F63" s="3">
        <f t="shared" si="82"/>
        <v>2.8062031640299749</v>
      </c>
      <c r="G63" s="5">
        <f t="shared" si="82"/>
        <v>2.9888027562446169</v>
      </c>
      <c r="H63" s="3">
        <f t="shared" si="82"/>
        <v>3.1392908827785821</v>
      </c>
      <c r="I63" s="3">
        <f t="shared" si="82"/>
        <v>2.7916717697489286</v>
      </c>
      <c r="J63" s="2">
        <f t="shared" si="82"/>
        <v>2.5831806960261208</v>
      </c>
      <c r="K63" s="5">
        <f t="shared" si="83"/>
        <v>2.7736543971964815</v>
      </c>
      <c r="M63" s="5">
        <v>2.4</v>
      </c>
      <c r="N63" s="75">
        <f t="shared" si="44"/>
        <v>2.5868271985982405</v>
      </c>
      <c r="P63" s="1"/>
      <c r="S63" s="123"/>
      <c r="T63" s="123" t="s">
        <v>20</v>
      </c>
      <c r="U63" s="78">
        <f t="shared" ref="U63:AD63" si="92">(C97*$K$71)-($J$82*$N$70)</f>
        <v>-178.05845150567586</v>
      </c>
      <c r="V63" s="78">
        <f t="shared" si="92"/>
        <v>-137.81745065876305</v>
      </c>
      <c r="W63" s="78">
        <f t="shared" si="92"/>
        <v>-185.71164798576342</v>
      </c>
      <c r="X63" s="78">
        <f t="shared" si="92"/>
        <v>-148.1987726857592</v>
      </c>
      <c r="Y63" s="78">
        <f t="shared" si="92"/>
        <v>-189.49148535118354</v>
      </c>
      <c r="Z63" s="78">
        <f t="shared" si="92"/>
        <v>-187.60542364537696</v>
      </c>
      <c r="AA63" s="78">
        <f t="shared" si="92"/>
        <v>-81.198499808456745</v>
      </c>
      <c r="AB63" s="78">
        <f t="shared" si="92"/>
        <v>-83.542343670858372</v>
      </c>
      <c r="AC63" s="78">
        <f t="shared" si="92"/>
        <v>-148.1987726857592</v>
      </c>
      <c r="AD63" s="78">
        <f t="shared" si="92"/>
        <v>-148.1987726857592</v>
      </c>
    </row>
    <row r="64" spans="1:30" ht="21">
      <c r="A64" s="66"/>
      <c r="B64" s="7"/>
      <c r="C64" s="1"/>
      <c r="D64" s="1"/>
      <c r="E64" s="1"/>
      <c r="F64" s="1"/>
      <c r="G64" s="1"/>
      <c r="H64" s="1"/>
      <c r="I64" s="1"/>
      <c r="J64" s="1"/>
      <c r="K64" s="1"/>
      <c r="M64" s="1"/>
      <c r="N64" s="7"/>
      <c r="P64" s="1"/>
      <c r="S64" s="123"/>
      <c r="T64" s="123"/>
      <c r="U64" s="80">
        <f t="shared" ref="U64:AD64" si="93">U63/(C97*$K$71)</f>
        <v>-0.19031405433687285</v>
      </c>
      <c r="V64" s="80">
        <f t="shared" si="93"/>
        <v>-0.14122893869411512</v>
      </c>
      <c r="W64" s="80">
        <f t="shared" si="93"/>
        <v>-0.20013107746542419</v>
      </c>
      <c r="X64" s="80">
        <f t="shared" si="93"/>
        <v>-0.15350021760480459</v>
      </c>
      <c r="Y64" s="80">
        <f t="shared" si="93"/>
        <v>-0.20503958902969999</v>
      </c>
      <c r="Z64" s="80">
        <f t="shared" si="93"/>
        <v>-0.20258533324756206</v>
      </c>
      <c r="AA64" s="80">
        <f t="shared" si="93"/>
        <v>-7.8645416249599268E-2</v>
      </c>
      <c r="AB64" s="80">
        <f t="shared" si="93"/>
        <v>-8.1099672031737083E-2</v>
      </c>
      <c r="AC64" s="80">
        <f t="shared" si="93"/>
        <v>-0.15350021760480459</v>
      </c>
      <c r="AD64" s="80">
        <f t="shared" si="93"/>
        <v>-0.15350021760480459</v>
      </c>
    </row>
    <row r="65" spans="1: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S65" s="123"/>
      <c r="T65" s="123" t="s">
        <v>22</v>
      </c>
      <c r="U65" s="78">
        <f t="shared" ref="U65:AD65" si="94">(C97*$M$71)-($J$82*$N$70)</f>
        <v>86.559320040715875</v>
      </c>
      <c r="V65" s="78">
        <f t="shared" si="94"/>
        <v>138.18173041650584</v>
      </c>
      <c r="W65" s="78">
        <f t="shared" si="94"/>
        <v>76.741561012191596</v>
      </c>
      <c r="X65" s="78">
        <f t="shared" si="94"/>
        <v>124.86424688870898</v>
      </c>
      <c r="Y65" s="78">
        <f t="shared" si="94"/>
        <v>71.892667805639348</v>
      </c>
      <c r="Z65" s="78">
        <f t="shared" si="94"/>
        <v>74.312166558704575</v>
      </c>
      <c r="AA65" s="78">
        <f t="shared" si="94"/>
        <v>210.81428562954102</v>
      </c>
      <c r="AB65" s="78">
        <f t="shared" si="94"/>
        <v>207.80752965490797</v>
      </c>
      <c r="AC65" s="78">
        <f t="shared" si="94"/>
        <v>124.86424688870898</v>
      </c>
      <c r="AD65" s="78">
        <f t="shared" si="94"/>
        <v>124.86424688870898</v>
      </c>
    </row>
    <row r="66" spans="1: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S66" s="123"/>
      <c r="T66" s="123"/>
      <c r="U66" s="80">
        <f t="shared" ref="U66:AD66" si="95">U65/(C97*$M$71)</f>
        <v>7.21194822176221E-2</v>
      </c>
      <c r="V66" s="80">
        <f t="shared" si="95"/>
        <v>0.11038259635297801</v>
      </c>
      <c r="W66" s="80">
        <f t="shared" si="95"/>
        <v>6.4466859390551079E-2</v>
      </c>
      <c r="X66" s="80">
        <f t="shared" si="95"/>
        <v>0.10081681781913904</v>
      </c>
      <c r="Y66" s="80">
        <f t="shared" si="95"/>
        <v>6.0640547977015534E-2</v>
      </c>
      <c r="Z66" s="80">
        <f t="shared" si="95"/>
        <v>6.2553703683783199E-2</v>
      </c>
      <c r="AA66" s="80">
        <f t="shared" si="95"/>
        <v>0.15916806687555651</v>
      </c>
      <c r="AB66" s="80">
        <f t="shared" si="95"/>
        <v>0.15725491116878884</v>
      </c>
      <c r="AC66" s="80">
        <f t="shared" si="95"/>
        <v>0.10081681781913904</v>
      </c>
      <c r="AD66" s="80">
        <f t="shared" si="95"/>
        <v>0.10081681781913904</v>
      </c>
    </row>
    <row r="67" spans="1:30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S67" s="123" t="str">
        <f>K79</f>
        <v xml:space="preserve"> Dual Clima 9HT Domusa</v>
      </c>
      <c r="T67" s="123" t="s">
        <v>14</v>
      </c>
      <c r="U67" s="78">
        <f t="shared" ref="U67:AD67" si="96">C98-$K$83</f>
        <v>-86.999488033416355</v>
      </c>
      <c r="V67" s="78">
        <f t="shared" si="96"/>
        <v>-46.758487186503544</v>
      </c>
      <c r="W67" s="78">
        <f t="shared" si="96"/>
        <v>-94.652684513503914</v>
      </c>
      <c r="X67" s="78">
        <f t="shared" si="96"/>
        <v>-57.139809213499689</v>
      </c>
      <c r="Y67" s="78">
        <f t="shared" si="96"/>
        <v>-98.432521878924035</v>
      </c>
      <c r="Z67" s="78">
        <f t="shared" si="96"/>
        <v>-96.546460173117453</v>
      </c>
      <c r="AA67" s="78">
        <f t="shared" si="96"/>
        <v>9.8604636638027614</v>
      </c>
      <c r="AB67" s="78">
        <f t="shared" si="96"/>
        <v>7.5166198014011343</v>
      </c>
      <c r="AC67" s="78">
        <f t="shared" si="96"/>
        <v>-57.139809213499689</v>
      </c>
      <c r="AD67" s="78">
        <f t="shared" si="96"/>
        <v>-57.139809213499689</v>
      </c>
    </row>
    <row r="68" spans="1:30" ht="39" customHeight="1">
      <c r="A68" s="102" t="s">
        <v>60</v>
      </c>
      <c r="B68" s="2"/>
      <c r="C68" s="2"/>
      <c r="D68" s="3"/>
      <c r="E68" s="138" t="s">
        <v>61</v>
      </c>
      <c r="F68" s="120"/>
      <c r="G68" s="120"/>
      <c r="H68" s="120"/>
      <c r="I68" s="120"/>
      <c r="J68" s="120"/>
      <c r="K68" s="1"/>
      <c r="M68" s="139" t="s">
        <v>62</v>
      </c>
      <c r="N68" s="140"/>
      <c r="O68" s="13"/>
      <c r="P68" s="1"/>
      <c r="S68" s="123"/>
      <c r="T68" s="123"/>
      <c r="U68" s="79">
        <f t="shared" ref="U68:AD68" si="97">U67/C98</f>
        <v>-9.2987584430070894E-2</v>
      </c>
      <c r="V68" s="79">
        <f t="shared" si="97"/>
        <v>-4.7915931463882344E-2</v>
      </c>
      <c r="W68" s="79">
        <f t="shared" si="97"/>
        <v>-0.10200191502330842</v>
      </c>
      <c r="X68" s="79">
        <f t="shared" si="97"/>
        <v>-5.9183844705429499E-2</v>
      </c>
      <c r="Y68" s="79">
        <f t="shared" si="97"/>
        <v>-0.1065090803199273</v>
      </c>
      <c r="Z68" s="79">
        <f t="shared" si="97"/>
        <v>-0.10425549767161785</v>
      </c>
      <c r="AA68" s="79">
        <f t="shared" si="97"/>
        <v>9.5504260680078622E-3</v>
      </c>
      <c r="AB68" s="79">
        <f t="shared" si="97"/>
        <v>7.2968434196984903E-3</v>
      </c>
      <c r="AC68" s="79">
        <f t="shared" si="97"/>
        <v>-5.9183844705429499E-2</v>
      </c>
      <c r="AD68" s="79">
        <f t="shared" si="97"/>
        <v>-5.9183844705429499E-2</v>
      </c>
    </row>
    <row r="69" spans="1:30" ht="18.75">
      <c r="A69" s="4" t="s">
        <v>63</v>
      </c>
      <c r="B69" s="5" t="s">
        <v>64</v>
      </c>
      <c r="C69" s="5" t="s">
        <v>65</v>
      </c>
      <c r="D69" s="5" t="s">
        <v>66</v>
      </c>
      <c r="E69" s="4" t="s">
        <v>67</v>
      </c>
      <c r="F69" s="4" t="s">
        <v>68</v>
      </c>
      <c r="G69" s="4" t="s">
        <v>69</v>
      </c>
      <c r="H69" s="4" t="s">
        <v>70</v>
      </c>
      <c r="I69" s="4" t="s">
        <v>71</v>
      </c>
      <c r="J69" s="4" t="s">
        <v>72</v>
      </c>
      <c r="K69" s="10" t="s">
        <v>73</v>
      </c>
      <c r="M69" s="14" t="s">
        <v>67</v>
      </c>
      <c r="N69" s="12" t="s">
        <v>68</v>
      </c>
      <c r="P69" s="1"/>
      <c r="S69" s="123"/>
      <c r="T69" s="123" t="s">
        <v>17</v>
      </c>
      <c r="U69" s="78">
        <f t="shared" ref="U69:AD69" si="98">(C97*$M$71)-($K$82*$M$70)</f>
        <v>409.07259640952702</v>
      </c>
      <c r="V69" s="78">
        <f t="shared" si="98"/>
        <v>460.69500678531699</v>
      </c>
      <c r="W69" s="78">
        <f t="shared" si="98"/>
        <v>399.25483738100274</v>
      </c>
      <c r="X69" s="78">
        <f t="shared" si="98"/>
        <v>447.37752325752012</v>
      </c>
      <c r="Y69" s="78">
        <f t="shared" si="98"/>
        <v>394.4059441744505</v>
      </c>
      <c r="Z69" s="78">
        <f t="shared" si="98"/>
        <v>396.82544292751572</v>
      </c>
      <c r="AA69" s="78">
        <f t="shared" si="98"/>
        <v>533.32756199835217</v>
      </c>
      <c r="AB69" s="78">
        <f t="shared" si="98"/>
        <v>530.32080602371911</v>
      </c>
      <c r="AC69" s="78">
        <f t="shared" si="98"/>
        <v>447.37752325752012</v>
      </c>
      <c r="AD69" s="78">
        <f t="shared" si="98"/>
        <v>447.37752325752012</v>
      </c>
    </row>
    <row r="70" spans="1:30" ht="43.5" customHeight="1">
      <c r="A70" s="6" t="s">
        <v>74</v>
      </c>
      <c r="B70" s="4">
        <v>0.19641</v>
      </c>
      <c r="C70" s="4">
        <v>0.18</v>
      </c>
      <c r="D70" s="4" t="s">
        <v>56</v>
      </c>
      <c r="E70" s="4">
        <v>0.14130000000000001</v>
      </c>
      <c r="F70" s="4">
        <v>0.20219999999999999</v>
      </c>
      <c r="G70" s="4">
        <v>0.14729999999999999</v>
      </c>
      <c r="H70" s="4">
        <v>0.1628</v>
      </c>
      <c r="I70" s="4">
        <v>0.243368</v>
      </c>
      <c r="J70" s="4">
        <v>0.187726</v>
      </c>
      <c r="K70" s="11">
        <f>(SUM(E70:J70,C70,B70))/8</f>
        <v>0.18263799999999999</v>
      </c>
      <c r="M70" s="15">
        <f>E70</f>
        <v>0.14130000000000001</v>
      </c>
      <c r="N70" s="16">
        <f>F70</f>
        <v>0.20219999999999999</v>
      </c>
      <c r="P70" s="1"/>
      <c r="S70" s="123"/>
      <c r="T70" s="123"/>
      <c r="U70" s="80">
        <f t="shared" ref="U70:AD70" si="99">U69/(C97*$M$71)</f>
        <v>0.34083104891069099</v>
      </c>
      <c r="V70" s="80">
        <f t="shared" si="99"/>
        <v>0.36801327369787906</v>
      </c>
      <c r="W70" s="80">
        <f t="shared" si="99"/>
        <v>0.33539460395325349</v>
      </c>
      <c r="X70" s="80">
        <f t="shared" si="99"/>
        <v>0.36121771750108206</v>
      </c>
      <c r="Y70" s="80">
        <f t="shared" si="99"/>
        <v>0.33267638147453471</v>
      </c>
      <c r="Z70" s="80">
        <f t="shared" si="99"/>
        <v>0.33403549271389404</v>
      </c>
      <c r="AA70" s="80">
        <f t="shared" si="99"/>
        <v>0.40267061030154372</v>
      </c>
      <c r="AB70" s="80">
        <f t="shared" si="99"/>
        <v>0.40131149906218438</v>
      </c>
      <c r="AC70" s="80">
        <f t="shared" si="99"/>
        <v>0.36121771750108206</v>
      </c>
      <c r="AD70" s="80">
        <f t="shared" si="99"/>
        <v>0.36121771750108206</v>
      </c>
    </row>
    <row r="71" spans="1:30" ht="18.75" customHeight="1">
      <c r="A71" s="6" t="s">
        <v>75</v>
      </c>
      <c r="B71" s="4">
        <v>5.6276E-2</v>
      </c>
      <c r="C71" s="4">
        <v>7.17E-2</v>
      </c>
      <c r="D71" s="4">
        <v>3.9699999999999999E-2</v>
      </c>
      <c r="E71" s="4" t="s">
        <v>56</v>
      </c>
      <c r="F71" s="4" t="s">
        <v>56</v>
      </c>
      <c r="G71" s="4" t="s">
        <v>56</v>
      </c>
      <c r="H71" s="4" t="s">
        <v>56</v>
      </c>
      <c r="I71" s="4" t="s">
        <v>56</v>
      </c>
      <c r="J71" s="4" t="s">
        <v>56</v>
      </c>
      <c r="K71" s="11">
        <f>(SUM(B71:D71))/3</f>
        <v>5.5891999999999997E-2</v>
      </c>
      <c r="M71" s="127">
        <f>C71</f>
        <v>7.17E-2</v>
      </c>
      <c r="N71" s="128"/>
      <c r="P71" s="1"/>
      <c r="S71" s="123"/>
      <c r="T71" s="123" t="s">
        <v>20</v>
      </c>
      <c r="U71" s="78">
        <f t="shared" ref="U71:AD71" si="100">(C97*$K$71)-($K$82*$N$70)</f>
        <v>-196.52847513686459</v>
      </c>
      <c r="V71" s="78">
        <f t="shared" si="100"/>
        <v>-156.28747428995177</v>
      </c>
      <c r="W71" s="78">
        <f t="shared" si="100"/>
        <v>-204.18167161695214</v>
      </c>
      <c r="X71" s="78">
        <f t="shared" si="100"/>
        <v>-166.66879631694792</v>
      </c>
      <c r="Y71" s="78">
        <f t="shared" si="100"/>
        <v>-207.96150898237227</v>
      </c>
      <c r="Z71" s="78">
        <f t="shared" si="100"/>
        <v>-206.07544727656568</v>
      </c>
      <c r="AA71" s="78">
        <f t="shared" si="100"/>
        <v>-99.668523439645469</v>
      </c>
      <c r="AB71" s="78">
        <f t="shared" si="100"/>
        <v>-102.0123673020471</v>
      </c>
      <c r="AC71" s="78">
        <f t="shared" si="100"/>
        <v>-166.66879631694792</v>
      </c>
      <c r="AD71" s="78">
        <f t="shared" si="100"/>
        <v>-166.66879631694792</v>
      </c>
    </row>
    <row r="72" spans="1:30" ht="23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S72" s="123"/>
      <c r="T72" s="123"/>
      <c r="U72" s="80">
        <f t="shared" ref="U72:AD72" si="101">U71/(C97*$K$71)</f>
        <v>-0.21005535305774442</v>
      </c>
      <c r="V72" s="80">
        <f t="shared" si="101"/>
        <v>-0.16015616324093015</v>
      </c>
      <c r="W72" s="80">
        <f t="shared" si="101"/>
        <v>-0.22003519102110708</v>
      </c>
      <c r="X72" s="80">
        <f t="shared" si="101"/>
        <v>-0.17263096069513376</v>
      </c>
      <c r="Y72" s="80">
        <f t="shared" si="101"/>
        <v>-0.22502511000278855</v>
      </c>
      <c r="Z72" s="80">
        <f t="shared" si="101"/>
        <v>-0.2225301505119478</v>
      </c>
      <c r="AA72" s="80">
        <f t="shared" si="101"/>
        <v>-9.6534696224492178E-2</v>
      </c>
      <c r="AB72" s="80">
        <f t="shared" si="101"/>
        <v>-9.9029655715332843E-2</v>
      </c>
      <c r="AC72" s="80">
        <f t="shared" si="101"/>
        <v>-0.17263096069513376</v>
      </c>
      <c r="AD72" s="80">
        <f t="shared" si="101"/>
        <v>-0.17263096069513376</v>
      </c>
    </row>
    <row r="73" spans="1:30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S73" s="123"/>
      <c r="T73" s="123" t="s">
        <v>22</v>
      </c>
      <c r="U73" s="78">
        <f t="shared" ref="U73:AD73" si="102">(C97*$M$71)-($K$82*$N$70)</f>
        <v>68.089296409527151</v>
      </c>
      <c r="V73" s="78">
        <f t="shared" si="102"/>
        <v>119.71170678531712</v>
      </c>
      <c r="W73" s="78">
        <f t="shared" si="102"/>
        <v>58.271537381002872</v>
      </c>
      <c r="X73" s="78">
        <f t="shared" si="102"/>
        <v>106.39422325752025</v>
      </c>
      <c r="Y73" s="78">
        <f t="shared" si="102"/>
        <v>53.422644174450625</v>
      </c>
      <c r="Z73" s="78">
        <f t="shared" si="102"/>
        <v>55.842142927515852</v>
      </c>
      <c r="AA73" s="78">
        <f t="shared" si="102"/>
        <v>192.34426199835229</v>
      </c>
      <c r="AB73" s="78">
        <f t="shared" si="102"/>
        <v>189.33750602371924</v>
      </c>
      <c r="AC73" s="78">
        <f t="shared" si="102"/>
        <v>106.39422325752025</v>
      </c>
      <c r="AD73" s="78">
        <f t="shared" si="102"/>
        <v>106.39422325752025</v>
      </c>
    </row>
    <row r="74" spans="1:30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S74" s="123"/>
      <c r="T74" s="123"/>
      <c r="U74" s="80">
        <f t="shared" ref="U74:AD74" si="103">U73/(C97*$M$71)</f>
        <v>5.6730630500649228E-2</v>
      </c>
      <c r="V74" s="80">
        <f t="shared" si="103"/>
        <v>9.5628336459385455E-2</v>
      </c>
      <c r="W74" s="80">
        <f t="shared" si="103"/>
        <v>4.8951089308902136E-2</v>
      </c>
      <c r="X74" s="80">
        <f t="shared" si="103"/>
        <v>8.5903909969701403E-2</v>
      </c>
      <c r="Y74" s="80">
        <f t="shared" si="103"/>
        <v>4.5061318713028563E-2</v>
      </c>
      <c r="Z74" s="80">
        <f t="shared" si="103"/>
        <v>4.7006204010965245E-2</v>
      </c>
      <c r="AA74" s="80">
        <f t="shared" si="103"/>
        <v>0.14522291155677389</v>
      </c>
      <c r="AB74" s="80">
        <f t="shared" si="103"/>
        <v>0.1432780262588372</v>
      </c>
      <c r="AC74" s="80">
        <f t="shared" si="103"/>
        <v>8.5903909969701403E-2</v>
      </c>
      <c r="AD74" s="80">
        <f t="shared" si="103"/>
        <v>8.5903909969701403E-2</v>
      </c>
    </row>
    <row r="75" spans="1:30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S75" s="123" t="str">
        <f>L79</f>
        <v>Arotherm plus 8 Compacta Vaillant</v>
      </c>
      <c r="T75" s="123" t="s">
        <v>14</v>
      </c>
      <c r="U75" s="78">
        <f t="shared" ref="U75:AD75" si="104">C98-$L$83</f>
        <v>-210.80032425903357</v>
      </c>
      <c r="V75" s="78">
        <f t="shared" si="104"/>
        <v>-170.55932341212076</v>
      </c>
      <c r="W75" s="78">
        <f t="shared" si="104"/>
        <v>-218.45352073912113</v>
      </c>
      <c r="X75" s="78">
        <f t="shared" si="104"/>
        <v>-180.94064543911691</v>
      </c>
      <c r="Y75" s="78">
        <f t="shared" si="104"/>
        <v>-222.23335810454125</v>
      </c>
      <c r="Z75" s="78">
        <f t="shared" si="104"/>
        <v>-220.34729639873467</v>
      </c>
      <c r="AA75" s="78">
        <f t="shared" si="104"/>
        <v>-113.94037256181446</v>
      </c>
      <c r="AB75" s="78">
        <f t="shared" si="104"/>
        <v>-116.28421642421608</v>
      </c>
      <c r="AC75" s="78">
        <f t="shared" si="104"/>
        <v>-180.94064543911691</v>
      </c>
      <c r="AD75" s="78">
        <f t="shared" si="104"/>
        <v>-180.94064543911691</v>
      </c>
    </row>
    <row r="76" spans="1:30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S76" s="123"/>
      <c r="T76" s="123"/>
      <c r="U76" s="79">
        <f t="shared" ref="U76:AD76" si="105">U75/C98</f>
        <v>-0.22530952069964116</v>
      </c>
      <c r="V76" s="79">
        <f t="shared" si="105"/>
        <v>-0.17478129304192394</v>
      </c>
      <c r="W76" s="79">
        <f t="shared" si="105"/>
        <v>-0.23541516623118441</v>
      </c>
      <c r="X76" s="79">
        <f t="shared" si="105"/>
        <v>-0.18741334995635325</v>
      </c>
      <c r="Y76" s="79">
        <f t="shared" si="105"/>
        <v>-0.24046798899695615</v>
      </c>
      <c r="Z76" s="79">
        <f t="shared" si="105"/>
        <v>-0.23794157761407025</v>
      </c>
      <c r="AA76" s="79">
        <f t="shared" si="105"/>
        <v>-0.11035780277833469</v>
      </c>
      <c r="AB76" s="79">
        <f t="shared" si="105"/>
        <v>-0.11288421416122049</v>
      </c>
      <c r="AC76" s="79">
        <f t="shared" si="105"/>
        <v>-0.18741334995635325</v>
      </c>
      <c r="AD76" s="79">
        <f t="shared" si="105"/>
        <v>-0.18741334995635325</v>
      </c>
    </row>
    <row r="77" spans="1:30" ht="15" customHeight="1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S77" s="123"/>
      <c r="T77" s="123" t="s">
        <v>17</v>
      </c>
      <c r="U77" s="78">
        <f t="shared" ref="U77:AD77" si="106">(C97*$M$71)-($L$82*$M$70)</f>
        <v>313.29264832271201</v>
      </c>
      <c r="V77" s="78">
        <f t="shared" si="106"/>
        <v>364.91505869850198</v>
      </c>
      <c r="W77" s="78">
        <f t="shared" si="106"/>
        <v>303.47488929418773</v>
      </c>
      <c r="X77" s="78">
        <f t="shared" si="106"/>
        <v>351.59757517070511</v>
      </c>
      <c r="Y77" s="78">
        <f t="shared" si="106"/>
        <v>298.62599608763549</v>
      </c>
      <c r="Z77" s="78">
        <f t="shared" si="106"/>
        <v>301.04549484070071</v>
      </c>
      <c r="AA77" s="78">
        <f t="shared" si="106"/>
        <v>437.54761391153716</v>
      </c>
      <c r="AB77" s="78">
        <f t="shared" si="106"/>
        <v>434.5408579369041</v>
      </c>
      <c r="AC77" s="78">
        <f t="shared" si="106"/>
        <v>351.59757517070511</v>
      </c>
      <c r="AD77" s="78">
        <f t="shared" si="106"/>
        <v>351.59757517070511</v>
      </c>
    </row>
    <row r="78" spans="1:30" ht="15" customHeight="1">
      <c r="A78" s="129" t="s">
        <v>76</v>
      </c>
      <c r="B78" s="34" t="s">
        <v>63</v>
      </c>
      <c r="C78" s="120" t="s">
        <v>77</v>
      </c>
      <c r="D78" s="120"/>
      <c r="E78" s="120"/>
      <c r="F78" s="120"/>
      <c r="G78" s="120"/>
      <c r="H78" s="120"/>
      <c r="I78" s="120"/>
      <c r="J78" s="120"/>
      <c r="K78" s="120"/>
      <c r="L78" s="120"/>
      <c r="S78" s="123"/>
      <c r="T78" s="123"/>
      <c r="U78" s="80">
        <f t="shared" ref="U78:AD78" si="107">U77/(C97*$M$71)</f>
        <v>0.26102912510164744</v>
      </c>
      <c r="V78" s="80">
        <f t="shared" si="107"/>
        <v>0.29150215087065179</v>
      </c>
      <c r="W78" s="80">
        <f t="shared" si="107"/>
        <v>0.25493451994784672</v>
      </c>
      <c r="X78" s="80">
        <f t="shared" si="107"/>
        <v>0.28388389442840073</v>
      </c>
      <c r="Y78" s="80">
        <f t="shared" si="107"/>
        <v>0.25188721737094633</v>
      </c>
      <c r="Z78" s="80">
        <f t="shared" si="107"/>
        <v>0.25341086865939644</v>
      </c>
      <c r="AA78" s="80">
        <f t="shared" si="107"/>
        <v>0.33035525872613208</v>
      </c>
      <c r="AB78" s="80">
        <f t="shared" si="107"/>
        <v>0.32883160743768197</v>
      </c>
      <c r="AC78" s="80">
        <f t="shared" si="107"/>
        <v>0.28388389442840073</v>
      </c>
      <c r="AD78" s="80">
        <f t="shared" si="107"/>
        <v>0.28388389442840073</v>
      </c>
    </row>
    <row r="79" spans="1:30" ht="30">
      <c r="A79" s="129"/>
      <c r="B79" s="4" t="s">
        <v>3</v>
      </c>
      <c r="C79" s="4" t="str">
        <f t="shared" ref="C79:L79" si="108">B2</f>
        <v>Monobloc Plus 2 - 12MR Baxi</v>
      </c>
      <c r="D79" s="35" t="str">
        <f t="shared" si="108"/>
        <v>Monobloc Plus 2 - 16MR Baxi</v>
      </c>
      <c r="E79" s="35" t="str">
        <f t="shared" si="108"/>
        <v>Arotherm Split 12 kW Vaillant</v>
      </c>
      <c r="F79" s="4" t="str">
        <f t="shared" si="108"/>
        <v>Arotherm plus 12 Compacta Vaillant</v>
      </c>
      <c r="G79" s="4" t="str">
        <f t="shared" si="108"/>
        <v>Arotherm plus 12 Compacta Vaillant</v>
      </c>
      <c r="H79" s="35" t="str">
        <f t="shared" si="108"/>
        <v>Genia Air Max 12 Saunier Duval</v>
      </c>
      <c r="I79" s="35" t="str">
        <f t="shared" si="108"/>
        <v>Arotherm plus 12 Compacta Vaillant</v>
      </c>
      <c r="J79" s="35" t="str">
        <f t="shared" si="108"/>
        <v>Genia Air Max 8 Saunier Duval</v>
      </c>
      <c r="K79" s="35" t="str">
        <f t="shared" si="108"/>
        <v xml:space="preserve"> Dual Clima 9HT Domusa</v>
      </c>
      <c r="L79" s="35" t="str">
        <f t="shared" si="108"/>
        <v>Arotherm plus 8 Compacta Vaillant</v>
      </c>
      <c r="S79" s="123"/>
      <c r="T79" s="123" t="s">
        <v>20</v>
      </c>
      <c r="U79" s="78">
        <f t="shared" ref="U79:AD79" si="109">(C97*$K$71)-($L$82*$N$70)</f>
        <v>-333.58937749464246</v>
      </c>
      <c r="V79" s="78">
        <f t="shared" si="109"/>
        <v>-293.34837664772965</v>
      </c>
      <c r="W79" s="78">
        <f t="shared" si="109"/>
        <v>-341.24257397473002</v>
      </c>
      <c r="X79" s="78">
        <f t="shared" si="109"/>
        <v>-303.7296986747258</v>
      </c>
      <c r="Y79" s="78">
        <f t="shared" si="109"/>
        <v>-345.02241134015014</v>
      </c>
      <c r="Z79" s="78">
        <f t="shared" si="109"/>
        <v>-343.13634963434356</v>
      </c>
      <c r="AA79" s="78">
        <f t="shared" si="109"/>
        <v>-236.72942579742335</v>
      </c>
      <c r="AB79" s="78">
        <f t="shared" si="109"/>
        <v>-239.07326965982497</v>
      </c>
      <c r="AC79" s="78">
        <f t="shared" si="109"/>
        <v>-303.7296986747258</v>
      </c>
      <c r="AD79" s="78">
        <f t="shared" si="109"/>
        <v>-303.7296986747258</v>
      </c>
    </row>
    <row r="80" spans="1:30">
      <c r="A80" s="129"/>
      <c r="B80" s="47" t="s">
        <v>78</v>
      </c>
      <c r="C80" s="85">
        <f t="shared" ref="C80:L80" si="110">$K$22</f>
        <v>16237.3</v>
      </c>
      <c r="D80" s="85">
        <f t="shared" si="110"/>
        <v>16237.3</v>
      </c>
      <c r="E80" s="85">
        <f t="shared" si="110"/>
        <v>16237.3</v>
      </c>
      <c r="F80" s="85">
        <f t="shared" si="110"/>
        <v>16237.3</v>
      </c>
      <c r="G80" s="85">
        <f t="shared" si="110"/>
        <v>16237.3</v>
      </c>
      <c r="H80" s="85">
        <f t="shared" si="110"/>
        <v>16237.3</v>
      </c>
      <c r="I80" s="85">
        <f t="shared" si="110"/>
        <v>16237.3</v>
      </c>
      <c r="J80" s="85">
        <f t="shared" si="110"/>
        <v>16237.3</v>
      </c>
      <c r="K80" s="85">
        <f t="shared" si="110"/>
        <v>16237.3</v>
      </c>
      <c r="L80" s="85">
        <f t="shared" si="110"/>
        <v>16237.3</v>
      </c>
      <c r="S80" s="123"/>
      <c r="T80" s="123"/>
      <c r="U80" s="80">
        <f t="shared" ref="U80:AD80" si="111">U79/(C97*$K$71)</f>
        <v>-0.35655003386736317</v>
      </c>
      <c r="V80" s="80">
        <f t="shared" si="111"/>
        <v>-0.30060982628520377</v>
      </c>
      <c r="W80" s="80">
        <f t="shared" si="111"/>
        <v>-0.36773807538379483</v>
      </c>
      <c r="X80" s="80">
        <f t="shared" si="111"/>
        <v>-0.31459487818074366</v>
      </c>
      <c r="Y80" s="80">
        <f t="shared" si="111"/>
        <v>-0.37333209614201079</v>
      </c>
      <c r="Z80" s="80">
        <f t="shared" si="111"/>
        <v>-0.37053508576290278</v>
      </c>
      <c r="AA80" s="80">
        <f t="shared" si="111"/>
        <v>-0.22928606161795081</v>
      </c>
      <c r="AB80" s="80">
        <f t="shared" si="111"/>
        <v>-0.23208307199705872</v>
      </c>
      <c r="AC80" s="80">
        <f t="shared" si="111"/>
        <v>-0.31459487818074366</v>
      </c>
      <c r="AD80" s="80">
        <f t="shared" si="111"/>
        <v>-0.31459487818074366</v>
      </c>
    </row>
    <row r="81" spans="1:30">
      <c r="A81" s="130" t="s">
        <v>79</v>
      </c>
      <c r="B81" s="47" t="s">
        <v>80</v>
      </c>
      <c r="C81" s="4">
        <f t="shared" ref="C81:L81" si="112">B5*100</f>
        <v>295.27116084354509</v>
      </c>
      <c r="D81" s="4">
        <f t="shared" si="112"/>
        <v>307.49188594132158</v>
      </c>
      <c r="E81" s="4">
        <f t="shared" si="112"/>
        <v>284.03420111114377</v>
      </c>
      <c r="F81" s="4">
        <f t="shared" si="112"/>
        <v>287.53820716970154</v>
      </c>
      <c r="G81" s="4">
        <f t="shared" si="112"/>
        <v>287.53820716970154</v>
      </c>
      <c r="H81" s="4">
        <f t="shared" si="112"/>
        <v>325.0212752182872</v>
      </c>
      <c r="I81" s="4">
        <f t="shared" si="112"/>
        <v>287.53820716970154</v>
      </c>
      <c r="J81" s="4">
        <f t="shared" si="112"/>
        <v>294.80963541360705</v>
      </c>
      <c r="K81" s="4">
        <f t="shared" si="112"/>
        <v>290</v>
      </c>
      <c r="L81" s="4">
        <f t="shared" si="112"/>
        <v>258.68271985982403</v>
      </c>
      <c r="S81" s="123"/>
      <c r="T81" s="123" t="s">
        <v>22</v>
      </c>
      <c r="U81" s="78">
        <f t="shared" ref="U81:AD81" si="113">(C97*$M$71)-($L$82*$N$70)</f>
        <v>-68.971605948250726</v>
      </c>
      <c r="V81" s="78">
        <f t="shared" si="113"/>
        <v>-17.349195572460758</v>
      </c>
      <c r="W81" s="78">
        <f t="shared" si="113"/>
        <v>-78.789364976775005</v>
      </c>
      <c r="X81" s="78">
        <f t="shared" si="113"/>
        <v>-30.666679100257625</v>
      </c>
      <c r="Y81" s="78">
        <f t="shared" si="113"/>
        <v>-83.638258183327252</v>
      </c>
      <c r="Z81" s="78">
        <f t="shared" si="113"/>
        <v>-81.218759430262025</v>
      </c>
      <c r="AA81" s="78">
        <f t="shared" si="113"/>
        <v>55.283359640574417</v>
      </c>
      <c r="AB81" s="78">
        <f t="shared" si="113"/>
        <v>52.276603665941366</v>
      </c>
      <c r="AC81" s="78">
        <f t="shared" si="113"/>
        <v>-30.666679100257625</v>
      </c>
      <c r="AD81" s="78">
        <f t="shared" si="113"/>
        <v>-30.666679100257625</v>
      </c>
    </row>
    <row r="82" spans="1:30" ht="15" customHeight="1">
      <c r="A82" s="130"/>
      <c r="B82" s="47" t="s">
        <v>81</v>
      </c>
      <c r="C82" s="4">
        <f t="shared" ref="C82:L82" si="114">C80/C81*100</f>
        <v>5499.1147640739737</v>
      </c>
      <c r="D82" s="4">
        <f t="shared" si="114"/>
        <v>5280.562103384591</v>
      </c>
      <c r="E82" s="4">
        <f t="shared" si="114"/>
        <v>5716.6707165825692</v>
      </c>
      <c r="F82" s="4">
        <f t="shared" si="114"/>
        <v>5647.0060656728456</v>
      </c>
      <c r="G82" s="4">
        <f t="shared" si="114"/>
        <v>5647.0060656728456</v>
      </c>
      <c r="H82" s="4">
        <f t="shared" si="114"/>
        <v>4995.7652738562683</v>
      </c>
      <c r="I82" s="4">
        <f t="shared" si="114"/>
        <v>5647.0060656728456</v>
      </c>
      <c r="J82" s="4">
        <f t="shared" si="114"/>
        <v>5507.7236458773359</v>
      </c>
      <c r="K82" s="4">
        <f t="shared" si="114"/>
        <v>5599.0689655172409</v>
      </c>
      <c r="L82" s="4">
        <f t="shared" si="114"/>
        <v>6276.9171473064489</v>
      </c>
      <c r="S82" s="123"/>
      <c r="T82" s="123"/>
      <c r="U82" s="80">
        <f t="shared" ref="U82:AD82" si="115">U81/(C97*$M$71)</f>
        <v>-5.7465753039256072E-2</v>
      </c>
      <c r="V82" s="80">
        <f t="shared" si="115"/>
        <v>-1.3858917862379409E-2</v>
      </c>
      <c r="W82" s="80">
        <f t="shared" si="115"/>
        <v>-6.6187120074631234E-2</v>
      </c>
      <c r="X82" s="80">
        <f t="shared" si="115"/>
        <v>-2.4760626656598561E-2</v>
      </c>
      <c r="Y82" s="80">
        <f t="shared" si="115"/>
        <v>-7.0547803592318839E-2</v>
      </c>
      <c r="Z82" s="80">
        <f t="shared" si="115"/>
        <v>-6.8367461833475154E-2</v>
      </c>
      <c r="AA82" s="80">
        <f t="shared" si="115"/>
        <v>4.1739796988138053E-2</v>
      </c>
      <c r="AB82" s="80">
        <f t="shared" si="115"/>
        <v>3.9559455229294355E-2</v>
      </c>
      <c r="AC82" s="80">
        <f t="shared" si="115"/>
        <v>-2.4760626656598561E-2</v>
      </c>
      <c r="AD82" s="80">
        <f t="shared" si="115"/>
        <v>-2.4760626656598561E-2</v>
      </c>
    </row>
    <row r="83" spans="1:30" ht="30" customHeight="1">
      <c r="A83" s="130"/>
      <c r="B83" s="35" t="s">
        <v>82</v>
      </c>
      <c r="C83" s="86">
        <f t="shared" ref="C83:L83" si="116">C82*$K$70</f>
        <v>1004.3473222809424</v>
      </c>
      <c r="D83" s="86">
        <f t="shared" si="116"/>
        <v>964.43130143795486</v>
      </c>
      <c r="E83" s="86">
        <f t="shared" si="116"/>
        <v>1044.0813063352073</v>
      </c>
      <c r="F83" s="86">
        <f t="shared" si="116"/>
        <v>1031.3578938223573</v>
      </c>
      <c r="G83" s="86">
        <f t="shared" si="116"/>
        <v>1031.3578938223573</v>
      </c>
      <c r="H83" s="86">
        <f t="shared" si="116"/>
        <v>912.41657808656112</v>
      </c>
      <c r="I83" s="86">
        <f t="shared" si="116"/>
        <v>1031.3578938223573</v>
      </c>
      <c r="J83" s="86">
        <f t="shared" si="116"/>
        <v>1005.9196312357449</v>
      </c>
      <c r="K83" s="86">
        <f t="shared" si="116"/>
        <v>1022.6027577241379</v>
      </c>
      <c r="L83" s="86">
        <f t="shared" si="116"/>
        <v>1146.4035939497551</v>
      </c>
    </row>
    <row r="84" spans="1:30" ht="30">
      <c r="A84" s="130"/>
      <c r="B84" s="35" t="s">
        <v>83</v>
      </c>
      <c r="C84" s="47">
        <f t="shared" ref="C84:L84" si="117">C82*$M$70</f>
        <v>777.02491616365251</v>
      </c>
      <c r="D84" s="47">
        <f t="shared" si="117"/>
        <v>746.14342520824277</v>
      </c>
      <c r="E84" s="4">
        <f t="shared" si="117"/>
        <v>807.76557225311706</v>
      </c>
      <c r="F84" s="4">
        <f t="shared" si="117"/>
        <v>797.92195707957308</v>
      </c>
      <c r="G84" s="4">
        <f t="shared" si="117"/>
        <v>797.92195707957308</v>
      </c>
      <c r="H84" s="4">
        <f t="shared" si="117"/>
        <v>705.90163319589078</v>
      </c>
      <c r="I84" s="4">
        <f t="shared" si="117"/>
        <v>797.92195707957308</v>
      </c>
      <c r="J84" s="4">
        <f t="shared" si="117"/>
        <v>778.24135116246759</v>
      </c>
      <c r="K84" s="4">
        <f t="shared" si="117"/>
        <v>791.14844482758622</v>
      </c>
      <c r="L84" s="4">
        <f t="shared" si="117"/>
        <v>886.92839291440123</v>
      </c>
    </row>
    <row r="85" spans="1:30" ht="30">
      <c r="A85" s="130"/>
      <c r="B85" s="35" t="s">
        <v>84</v>
      </c>
      <c r="C85" s="4">
        <f t="shared" ref="C85:L85" si="118">C82*$N$70</f>
        <v>1111.9210052957574</v>
      </c>
      <c r="D85" s="4">
        <f t="shared" si="118"/>
        <v>1067.7296573043643</v>
      </c>
      <c r="E85" s="4">
        <f t="shared" si="118"/>
        <v>1155.9108188929954</v>
      </c>
      <c r="F85" s="4">
        <f t="shared" si="118"/>
        <v>1141.8246264790494</v>
      </c>
      <c r="G85" s="4">
        <f t="shared" si="118"/>
        <v>1141.8246264790494</v>
      </c>
      <c r="H85" s="4">
        <f t="shared" si="118"/>
        <v>1010.1437383737374</v>
      </c>
      <c r="I85" s="4">
        <f t="shared" si="118"/>
        <v>1141.8246264790494</v>
      </c>
      <c r="J85" s="4">
        <f t="shared" si="118"/>
        <v>1113.6617211963974</v>
      </c>
      <c r="K85" s="4">
        <f t="shared" si="118"/>
        <v>1132.1317448275861</v>
      </c>
      <c r="L85" s="4">
        <f t="shared" si="118"/>
        <v>1269.192647185364</v>
      </c>
    </row>
    <row r="86" spans="1:30" ht="21" customHeight="1">
      <c r="A86" s="130" t="s">
        <v>85</v>
      </c>
      <c r="B86" s="47" t="s">
        <v>86</v>
      </c>
      <c r="C86" s="87">
        <f t="shared" ref="C86:L86" si="119">B4*100</f>
        <v>494.9303840761491</v>
      </c>
      <c r="D86" s="87">
        <f t="shared" si="119"/>
        <v>463.30480216821587</v>
      </c>
      <c r="E86" s="87">
        <f t="shared" si="119"/>
        <v>416.64753527342305</v>
      </c>
      <c r="F86" s="87">
        <f t="shared" si="119"/>
        <v>473.12818695579278</v>
      </c>
      <c r="G86" s="87">
        <f t="shared" si="119"/>
        <v>473.12818695579278</v>
      </c>
      <c r="H86" s="87">
        <f t="shared" si="119"/>
        <v>473.12066686632608</v>
      </c>
      <c r="I86" s="87">
        <f t="shared" si="119"/>
        <v>473.12818695579278</v>
      </c>
      <c r="J86" s="87">
        <f t="shared" si="119"/>
        <v>436.69541318639187</v>
      </c>
      <c r="K86" s="87">
        <f t="shared" si="119"/>
        <v>430</v>
      </c>
      <c r="L86" s="87">
        <f t="shared" si="119"/>
        <v>434.53567220491163</v>
      </c>
    </row>
    <row r="87" spans="1:30" ht="21" customHeight="1">
      <c r="A87" s="130"/>
      <c r="B87" s="47" t="s">
        <v>87</v>
      </c>
      <c r="C87" s="4">
        <f t="shared" ref="C87:L87" si="120">C80/C86*100</f>
        <v>3280.7240214821322</v>
      </c>
      <c r="D87" s="4">
        <f t="shared" si="120"/>
        <v>3504.6690481107057</v>
      </c>
      <c r="E87" s="4">
        <f t="shared" si="120"/>
        <v>3897.1309381067967</v>
      </c>
      <c r="F87" s="4">
        <f t="shared" si="120"/>
        <v>3431.9029065831473</v>
      </c>
      <c r="G87" s="4">
        <f t="shared" si="120"/>
        <v>3431.9029065831473</v>
      </c>
      <c r="H87" s="4">
        <f t="shared" si="120"/>
        <v>3431.9574554936175</v>
      </c>
      <c r="I87" s="4">
        <f t="shared" si="120"/>
        <v>3431.9029065831473</v>
      </c>
      <c r="J87" s="4">
        <f t="shared" si="120"/>
        <v>3718.2208719626592</v>
      </c>
      <c r="K87" s="4">
        <f t="shared" si="120"/>
        <v>3776.1162790697676</v>
      </c>
      <c r="L87" s="4">
        <f t="shared" si="120"/>
        <v>3736.7012741690546</v>
      </c>
    </row>
    <row r="88" spans="1:30" ht="30">
      <c r="A88" s="130"/>
      <c r="B88" s="35" t="s">
        <v>82</v>
      </c>
      <c r="C88" s="4">
        <f t="shared" ref="C88:L88" si="121">C87*$K$70</f>
        <v>599.18487383545369</v>
      </c>
      <c r="D88" s="4">
        <f t="shared" si="121"/>
        <v>640.08574560884301</v>
      </c>
      <c r="E88" s="4">
        <f t="shared" si="121"/>
        <v>711.76420027394909</v>
      </c>
      <c r="F88" s="4">
        <f t="shared" si="121"/>
        <v>626.79588305253287</v>
      </c>
      <c r="G88" s="4">
        <f t="shared" si="121"/>
        <v>626.79588305253287</v>
      </c>
      <c r="H88" s="4">
        <f t="shared" si="121"/>
        <v>626.80584575644332</v>
      </c>
      <c r="I88" s="4">
        <f t="shared" si="121"/>
        <v>626.79588305253287</v>
      </c>
      <c r="J88" s="4">
        <f t="shared" si="121"/>
        <v>679.08842361351617</v>
      </c>
      <c r="K88" s="4">
        <f t="shared" si="121"/>
        <v>689.66232497674423</v>
      </c>
      <c r="L88" s="4">
        <f t="shared" si="121"/>
        <v>682.46364731168774</v>
      </c>
    </row>
    <row r="89" spans="1:30" ht="30">
      <c r="A89" s="130"/>
      <c r="B89" s="35" t="s">
        <v>83</v>
      </c>
      <c r="C89" s="4">
        <f t="shared" ref="C89:L89" si="122">C87*$M$70</f>
        <v>463.56630423542532</v>
      </c>
      <c r="D89" s="4">
        <f t="shared" si="122"/>
        <v>495.20973649804273</v>
      </c>
      <c r="E89" s="4">
        <f t="shared" si="122"/>
        <v>550.66460155449045</v>
      </c>
      <c r="F89" s="4">
        <f t="shared" si="122"/>
        <v>484.92788070019873</v>
      </c>
      <c r="G89" s="4">
        <f t="shared" si="122"/>
        <v>484.92788070019873</v>
      </c>
      <c r="H89" s="4">
        <f t="shared" si="122"/>
        <v>484.93558846124819</v>
      </c>
      <c r="I89" s="4">
        <f t="shared" si="122"/>
        <v>484.92788070019873</v>
      </c>
      <c r="J89" s="4">
        <f t="shared" si="122"/>
        <v>525.38460920832381</v>
      </c>
      <c r="K89" s="4">
        <f t="shared" si="122"/>
        <v>533.56523023255818</v>
      </c>
      <c r="L89" s="4">
        <f t="shared" si="122"/>
        <v>527.99589004008749</v>
      </c>
    </row>
    <row r="90" spans="1:30" ht="30">
      <c r="A90" s="130"/>
      <c r="B90" s="35" t="s">
        <v>84</v>
      </c>
      <c r="C90" s="4">
        <f t="shared" ref="C90:L90" si="123">C87*$N$70</f>
        <v>663.36239714368708</v>
      </c>
      <c r="D90" s="4">
        <f t="shared" si="123"/>
        <v>708.64408152798467</v>
      </c>
      <c r="E90" s="4">
        <f t="shared" si="123"/>
        <v>787.9998756851943</v>
      </c>
      <c r="F90" s="4">
        <f t="shared" si="123"/>
        <v>693.93076771111237</v>
      </c>
      <c r="G90" s="4">
        <f t="shared" si="123"/>
        <v>693.93076771111237</v>
      </c>
      <c r="H90" s="4">
        <f t="shared" si="123"/>
        <v>693.94179750080946</v>
      </c>
      <c r="I90" s="4">
        <f t="shared" si="123"/>
        <v>693.93076771111237</v>
      </c>
      <c r="J90" s="4">
        <f t="shared" si="123"/>
        <v>751.8242603108497</v>
      </c>
      <c r="K90" s="4">
        <f t="shared" si="123"/>
        <v>763.53071162790695</v>
      </c>
      <c r="L90" s="4">
        <f t="shared" si="123"/>
        <v>755.56099763698285</v>
      </c>
    </row>
    <row r="91" spans="1:30">
      <c r="B91" s="47" t="s">
        <v>88</v>
      </c>
      <c r="C91" s="4">
        <f t="shared" ref="C91:L91" si="124">B6</f>
        <v>12000</v>
      </c>
      <c r="D91" s="4">
        <f t="shared" si="124"/>
        <v>12000</v>
      </c>
      <c r="E91" s="4">
        <f t="shared" si="124"/>
        <v>12624.66</v>
      </c>
      <c r="F91" s="4">
        <f t="shared" si="124"/>
        <v>12656.6</v>
      </c>
      <c r="G91" s="4">
        <f t="shared" si="124"/>
        <v>16998.88</v>
      </c>
      <c r="H91" s="4">
        <f t="shared" si="124"/>
        <v>16558.25</v>
      </c>
      <c r="I91" s="4">
        <f t="shared" si="124"/>
        <v>16889.419999999998</v>
      </c>
      <c r="J91" s="4">
        <f t="shared" si="124"/>
        <v>14448.476900000001</v>
      </c>
      <c r="K91" s="4">
        <f t="shared" si="124"/>
        <v>9438</v>
      </c>
      <c r="L91" s="4">
        <f t="shared" si="124"/>
        <v>15578.75</v>
      </c>
    </row>
    <row r="92" spans="1:30">
      <c r="E92" s="1"/>
    </row>
    <row r="93" spans="1:30">
      <c r="B93" s="34" t="s">
        <v>63</v>
      </c>
      <c r="C93" s="120" t="s">
        <v>89</v>
      </c>
      <c r="D93" s="120"/>
      <c r="E93" s="120"/>
      <c r="F93" s="120"/>
      <c r="G93" s="120"/>
      <c r="H93" s="120"/>
      <c r="I93" s="120"/>
      <c r="J93" s="120"/>
      <c r="K93" s="120"/>
      <c r="L93" s="120"/>
    </row>
    <row r="94" spans="1:30" ht="30">
      <c r="B94" s="47" t="s">
        <v>3</v>
      </c>
      <c r="C94" s="4" t="str">
        <f t="shared" ref="C94:L94" si="125">B10</f>
        <v>ecoTEC pure 286 Vaillant</v>
      </c>
      <c r="D94" s="35" t="str">
        <f t="shared" si="125"/>
        <v>Puma Condens 24-28 MKV Protherm</v>
      </c>
      <c r="E94" s="35" t="str">
        <f t="shared" si="125"/>
        <v>VMW 32CS 1-5 ecoTEC plus Vaillant</v>
      </c>
      <c r="F94" s="35" t="str">
        <f t="shared" si="125"/>
        <v>MicraPlus Condens 30 Hermann</v>
      </c>
      <c r="G94" s="4" t="str">
        <f t="shared" si="125"/>
        <v xml:space="preserve">Semia Condens 30 Saunier Duval </v>
      </c>
      <c r="H94" s="35" t="str">
        <f t="shared" si="125"/>
        <v>Caldera Thema Condens 31-CS/1 (N-ES) Saunier Duval</v>
      </c>
      <c r="I94" s="35" t="str">
        <f t="shared" si="125"/>
        <v>NEODENS PLUS 28/28 F ECO Baxi</v>
      </c>
      <c r="J94" s="35" t="str">
        <f t="shared" si="125"/>
        <v>NEODENS PLUS 33/33 F ECO Baxi</v>
      </c>
      <c r="K94" s="4" t="str">
        <f t="shared" si="125"/>
        <v xml:space="preserve"> 6000 25-28 Bosch</v>
      </c>
      <c r="L94" s="35" t="str">
        <f t="shared" si="125"/>
        <v>6000 25-32 Bosch</v>
      </c>
    </row>
    <row r="95" spans="1:30">
      <c r="B95" s="47" t="s">
        <v>78</v>
      </c>
      <c r="C95" s="85">
        <f t="shared" ref="C95:L95" si="126">$K$22</f>
        <v>16237.3</v>
      </c>
      <c r="D95" s="85">
        <f t="shared" si="126"/>
        <v>16237.3</v>
      </c>
      <c r="E95" s="85">
        <f t="shared" si="126"/>
        <v>16237.3</v>
      </c>
      <c r="F95" s="85">
        <f t="shared" si="126"/>
        <v>16237.3</v>
      </c>
      <c r="G95" s="85">
        <f t="shared" si="126"/>
        <v>16237.3</v>
      </c>
      <c r="H95" s="85">
        <f t="shared" si="126"/>
        <v>16237.3</v>
      </c>
      <c r="I95" s="85">
        <f t="shared" si="126"/>
        <v>16237.3</v>
      </c>
      <c r="J95" s="85">
        <f t="shared" si="126"/>
        <v>16237.3</v>
      </c>
      <c r="K95" s="85">
        <f t="shared" si="126"/>
        <v>16237.3</v>
      </c>
      <c r="L95" s="85">
        <f t="shared" si="126"/>
        <v>16237.3</v>
      </c>
    </row>
    <row r="96" spans="1:30">
      <c r="B96" s="47" t="s">
        <v>35</v>
      </c>
      <c r="C96" s="4">
        <f t="shared" ref="C96:L96" si="127">B13</f>
        <v>97</v>
      </c>
      <c r="D96" s="4">
        <f t="shared" si="127"/>
        <v>93</v>
      </c>
      <c r="E96" s="4">
        <f t="shared" si="127"/>
        <v>97.8</v>
      </c>
      <c r="F96" s="4">
        <f t="shared" si="127"/>
        <v>94</v>
      </c>
      <c r="G96" s="4">
        <f t="shared" si="127"/>
        <v>98.2</v>
      </c>
      <c r="H96" s="4">
        <f t="shared" si="127"/>
        <v>98</v>
      </c>
      <c r="I96" s="4">
        <f t="shared" si="127"/>
        <v>87.9</v>
      </c>
      <c r="J96" s="4">
        <f t="shared" si="127"/>
        <v>88.1</v>
      </c>
      <c r="K96" s="4">
        <f t="shared" si="127"/>
        <v>94</v>
      </c>
      <c r="L96" s="4">
        <f t="shared" si="127"/>
        <v>94</v>
      </c>
    </row>
    <row r="97" spans="1:22">
      <c r="B97" s="47" t="s">
        <v>90</v>
      </c>
      <c r="C97" s="4">
        <f t="shared" ref="C97:L97" si="128">C95/C96*100</f>
        <v>16739.484536082473</v>
      </c>
      <c r="D97" s="4">
        <f t="shared" si="128"/>
        <v>17459.462365591397</v>
      </c>
      <c r="E97" s="4">
        <f t="shared" si="128"/>
        <v>16602.556237218814</v>
      </c>
      <c r="F97" s="4">
        <f t="shared" si="128"/>
        <v>17273.723404255317</v>
      </c>
      <c r="G97" s="4">
        <f t="shared" si="128"/>
        <v>16534.928716904276</v>
      </c>
      <c r="H97" s="4">
        <f t="shared" si="128"/>
        <v>16568.673469387755</v>
      </c>
      <c r="I97" s="4">
        <f t="shared" si="128"/>
        <v>18472.468714448234</v>
      </c>
      <c r="J97" s="4">
        <f t="shared" si="128"/>
        <v>18430.533484676504</v>
      </c>
      <c r="K97" s="4">
        <f t="shared" si="128"/>
        <v>17273.723404255317</v>
      </c>
      <c r="L97" s="4">
        <f t="shared" si="128"/>
        <v>17273.723404255317</v>
      </c>
    </row>
    <row r="98" spans="1:22" ht="30" customHeight="1">
      <c r="B98" s="35" t="s">
        <v>82</v>
      </c>
      <c r="C98" s="86">
        <f t="shared" ref="C98:L98" si="129">C97*$K$71</f>
        <v>935.6032696907215</v>
      </c>
      <c r="D98" s="86">
        <f t="shared" si="129"/>
        <v>975.84427053763432</v>
      </c>
      <c r="E98" s="86">
        <f t="shared" si="129"/>
        <v>927.95007321063395</v>
      </c>
      <c r="F98" s="86">
        <f t="shared" si="129"/>
        <v>965.46294851063817</v>
      </c>
      <c r="G98" s="86">
        <f t="shared" si="129"/>
        <v>924.17023584521382</v>
      </c>
      <c r="H98" s="86">
        <f t="shared" si="129"/>
        <v>926.05629755102041</v>
      </c>
      <c r="I98" s="86">
        <f t="shared" si="129"/>
        <v>1032.4632213879406</v>
      </c>
      <c r="J98" s="86">
        <f t="shared" si="129"/>
        <v>1030.119377525539</v>
      </c>
      <c r="K98" s="86">
        <f t="shared" si="129"/>
        <v>965.46294851063817</v>
      </c>
      <c r="L98" s="86">
        <f t="shared" si="129"/>
        <v>965.46294851063817</v>
      </c>
    </row>
    <row r="99" spans="1:22" ht="30">
      <c r="B99" s="35" t="s">
        <v>91</v>
      </c>
      <c r="C99" s="4">
        <f t="shared" ref="C99:L99" si="130">C97*$M$71</f>
        <v>1200.2210412371132</v>
      </c>
      <c r="D99" s="4">
        <f t="shared" si="130"/>
        <v>1251.8434516129032</v>
      </c>
      <c r="E99" s="4">
        <f t="shared" si="130"/>
        <v>1190.403282208589</v>
      </c>
      <c r="F99" s="4">
        <f t="shared" si="130"/>
        <v>1238.5259680851063</v>
      </c>
      <c r="G99" s="4">
        <f t="shared" si="130"/>
        <v>1185.5543890020367</v>
      </c>
      <c r="H99" s="4">
        <f t="shared" si="130"/>
        <v>1187.9738877551019</v>
      </c>
      <c r="I99" s="4">
        <f t="shared" si="130"/>
        <v>1324.4760068259384</v>
      </c>
      <c r="J99" s="4">
        <f t="shared" si="130"/>
        <v>1321.4692508513053</v>
      </c>
      <c r="K99" s="4">
        <f t="shared" si="130"/>
        <v>1238.5259680851063</v>
      </c>
      <c r="L99" s="4">
        <f t="shared" si="130"/>
        <v>1238.5259680851063</v>
      </c>
    </row>
    <row r="100" spans="1:22">
      <c r="B100" s="47" t="s">
        <v>88</v>
      </c>
      <c r="C100" s="4">
        <f t="shared" ref="C100:L100" si="131">B16</f>
        <v>3088.74</v>
      </c>
      <c r="D100" s="4">
        <f t="shared" si="131"/>
        <v>2799.75</v>
      </c>
      <c r="E100" s="4">
        <f t="shared" si="131"/>
        <v>3921.96</v>
      </c>
      <c r="F100" s="4">
        <f t="shared" si="131"/>
        <v>2931.76</v>
      </c>
      <c r="G100" s="4">
        <f t="shared" si="131"/>
        <v>3229.76</v>
      </c>
      <c r="H100" s="4">
        <f t="shared" si="131"/>
        <v>3842.75</v>
      </c>
      <c r="I100" s="4">
        <f t="shared" si="131"/>
        <v>2860.7</v>
      </c>
      <c r="J100" s="4">
        <f t="shared" si="131"/>
        <v>2939.75</v>
      </c>
      <c r="K100" s="4">
        <f t="shared" si="131"/>
        <v>3193.29</v>
      </c>
      <c r="L100" s="4">
        <f t="shared" si="131"/>
        <v>3273.49</v>
      </c>
    </row>
    <row r="101" spans="1:22">
      <c r="B101" s="7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3" spans="1:22" ht="54.75" customHeight="1">
      <c r="A103" s="142" t="s">
        <v>92</v>
      </c>
      <c r="B103" s="142"/>
      <c r="C103" s="88" t="s">
        <v>93</v>
      </c>
      <c r="D103" s="88" t="s">
        <v>94</v>
      </c>
      <c r="E103" s="89" t="s">
        <v>95</v>
      </c>
    </row>
    <row r="104" spans="1:22" ht="33" customHeight="1">
      <c r="A104" s="142"/>
      <c r="B104" s="142"/>
      <c r="C104" s="4">
        <f>K70/K71</f>
        <v>3.2676948400486654</v>
      </c>
      <c r="D104" s="4">
        <f>(SUM(N54:N63))/10</f>
        <v>2.9179254998968327</v>
      </c>
      <c r="E104" s="91" t="s">
        <v>96</v>
      </c>
    </row>
    <row r="105" spans="1:22">
      <c r="A105" s="23" t="s">
        <v>97</v>
      </c>
      <c r="B105" s="23">
        <v>0</v>
      </c>
      <c r="C105" s="23">
        <v>3</v>
      </c>
      <c r="D105" s="23">
        <v>6</v>
      </c>
      <c r="E105" s="23">
        <v>9</v>
      </c>
      <c r="F105" s="23">
        <v>12</v>
      </c>
      <c r="G105" s="23">
        <v>15</v>
      </c>
      <c r="H105" s="23">
        <v>18</v>
      </c>
      <c r="I105" s="23">
        <v>21</v>
      </c>
      <c r="J105" s="23">
        <v>24</v>
      </c>
      <c r="K105" s="23">
        <v>27</v>
      </c>
      <c r="L105" s="23">
        <v>30</v>
      </c>
      <c r="M105" s="23">
        <v>33</v>
      </c>
      <c r="N105" s="23">
        <v>36</v>
      </c>
      <c r="O105" s="23">
        <v>39</v>
      </c>
      <c r="P105" s="23">
        <v>42</v>
      </c>
      <c r="Q105" s="23">
        <v>45</v>
      </c>
      <c r="R105" s="23">
        <v>48</v>
      </c>
      <c r="S105" s="23">
        <v>51</v>
      </c>
      <c r="T105" s="23">
        <v>54</v>
      </c>
      <c r="U105" s="23">
        <v>57</v>
      </c>
      <c r="V105" s="23">
        <v>60</v>
      </c>
    </row>
    <row r="106" spans="1:22">
      <c r="A106" s="95" t="str">
        <f>C79</f>
        <v>Monobloc Plus 2 - 12MR Baxi</v>
      </c>
      <c r="B106" s="25">
        <f t="shared" ref="B106:V106" si="132">$C$91+B105*$C$83</f>
        <v>12000</v>
      </c>
      <c r="C106" s="98">
        <f t="shared" si="132"/>
        <v>15013.041966842828</v>
      </c>
      <c r="D106" s="25">
        <f t="shared" si="132"/>
        <v>18026.083933685655</v>
      </c>
      <c r="E106" s="98">
        <f t="shared" si="132"/>
        <v>21039.125900528481</v>
      </c>
      <c r="F106" s="25">
        <f t="shared" si="132"/>
        <v>24052.16786737131</v>
      </c>
      <c r="G106" s="98">
        <f t="shared" si="132"/>
        <v>27065.209834214136</v>
      </c>
      <c r="H106" s="25">
        <f t="shared" si="132"/>
        <v>30078.251801056962</v>
      </c>
      <c r="I106" s="98">
        <f t="shared" si="132"/>
        <v>33091.293767899791</v>
      </c>
      <c r="J106" s="25">
        <f t="shared" si="132"/>
        <v>36104.335734742621</v>
      </c>
      <c r="K106" s="98">
        <f t="shared" si="132"/>
        <v>39117.377701585443</v>
      </c>
      <c r="L106" s="25">
        <f t="shared" si="132"/>
        <v>42130.419668428272</v>
      </c>
      <c r="M106" s="98">
        <f t="shared" si="132"/>
        <v>45143.461635271102</v>
      </c>
      <c r="N106" s="25">
        <f t="shared" si="132"/>
        <v>48156.503602113924</v>
      </c>
      <c r="O106" s="98">
        <f t="shared" si="132"/>
        <v>51169.545568956753</v>
      </c>
      <c r="P106" s="25">
        <f t="shared" si="132"/>
        <v>54182.587535799583</v>
      </c>
      <c r="Q106" s="98">
        <f t="shared" si="132"/>
        <v>57195.629502642412</v>
      </c>
      <c r="R106" s="25">
        <f t="shared" si="132"/>
        <v>60208.671469485234</v>
      </c>
      <c r="S106" s="98">
        <f t="shared" si="132"/>
        <v>63221.713436328064</v>
      </c>
      <c r="T106" s="25">
        <f t="shared" si="132"/>
        <v>66234.755403170886</v>
      </c>
      <c r="U106" s="98">
        <f t="shared" si="132"/>
        <v>69247.797370013723</v>
      </c>
      <c r="V106" s="26">
        <f t="shared" si="132"/>
        <v>72260.839336856545</v>
      </c>
    </row>
    <row r="107" spans="1:22">
      <c r="A107" s="72" t="str">
        <f>D79</f>
        <v>Monobloc Plus 2 - 16MR Baxi</v>
      </c>
      <c r="B107" s="27">
        <f t="shared" ref="B107:V107" si="133">$D$91+B105*$D$83</f>
        <v>12000</v>
      </c>
      <c r="C107" s="99">
        <f t="shared" si="133"/>
        <v>14893.293904313865</v>
      </c>
      <c r="D107" s="27">
        <f t="shared" si="133"/>
        <v>17786.58780862773</v>
      </c>
      <c r="E107" s="99">
        <f t="shared" si="133"/>
        <v>20679.881712941591</v>
      </c>
      <c r="F107" s="27">
        <f t="shared" si="133"/>
        <v>23573.17561725546</v>
      </c>
      <c r="G107" s="99">
        <f t="shared" si="133"/>
        <v>26466.469521569321</v>
      </c>
      <c r="H107" s="27">
        <f t="shared" si="133"/>
        <v>29359.763425883186</v>
      </c>
      <c r="I107" s="99">
        <f t="shared" si="133"/>
        <v>32253.057330197051</v>
      </c>
      <c r="J107" s="27">
        <f t="shared" si="133"/>
        <v>35146.351234510919</v>
      </c>
      <c r="K107" s="99">
        <f t="shared" si="133"/>
        <v>38039.645138824781</v>
      </c>
      <c r="L107" s="27">
        <f t="shared" si="133"/>
        <v>40932.939043138642</v>
      </c>
      <c r="M107" s="99">
        <f t="shared" si="133"/>
        <v>43826.23294745251</v>
      </c>
      <c r="N107" s="27">
        <f t="shared" si="133"/>
        <v>46719.526851766372</v>
      </c>
      <c r="O107" s="99">
        <f t="shared" si="133"/>
        <v>49612.82075608024</v>
      </c>
      <c r="P107" s="27">
        <f t="shared" si="133"/>
        <v>52506.114660394102</v>
      </c>
      <c r="Q107" s="99">
        <f t="shared" si="133"/>
        <v>55399.40856470797</v>
      </c>
      <c r="R107" s="27">
        <f t="shared" si="133"/>
        <v>58292.702469021831</v>
      </c>
      <c r="S107" s="99">
        <f t="shared" si="133"/>
        <v>61185.9963733357</v>
      </c>
      <c r="T107" s="27">
        <f t="shared" si="133"/>
        <v>64079.290277649561</v>
      </c>
      <c r="U107" s="99">
        <f t="shared" si="133"/>
        <v>66972.584181963437</v>
      </c>
      <c r="V107" s="28">
        <f t="shared" si="133"/>
        <v>69865.878086277284</v>
      </c>
    </row>
    <row r="108" spans="1:22">
      <c r="A108" s="72" t="str">
        <f>E79</f>
        <v>Arotherm Split 12 kW Vaillant</v>
      </c>
      <c r="B108" s="27">
        <f t="shared" ref="B108:V108" si="134">$E$91+B105*$E$83</f>
        <v>12624.66</v>
      </c>
      <c r="C108" s="99">
        <f t="shared" si="134"/>
        <v>15756.903919005621</v>
      </c>
      <c r="D108" s="27">
        <f t="shared" si="134"/>
        <v>18889.147838011246</v>
      </c>
      <c r="E108" s="99">
        <f t="shared" si="134"/>
        <v>22021.391757016863</v>
      </c>
      <c r="F108" s="27">
        <f t="shared" si="134"/>
        <v>25153.635676022488</v>
      </c>
      <c r="G108" s="99">
        <f t="shared" si="134"/>
        <v>28285.879595028109</v>
      </c>
      <c r="H108" s="27">
        <f t="shared" si="134"/>
        <v>31418.12351403373</v>
      </c>
      <c r="I108" s="99">
        <f t="shared" si="134"/>
        <v>34550.367433039355</v>
      </c>
      <c r="J108" s="27">
        <f t="shared" si="134"/>
        <v>37682.611352044973</v>
      </c>
      <c r="K108" s="99">
        <f t="shared" si="134"/>
        <v>40814.855271050597</v>
      </c>
      <c r="L108" s="27">
        <f t="shared" si="134"/>
        <v>43947.099190056222</v>
      </c>
      <c r="M108" s="99">
        <f t="shared" si="134"/>
        <v>47079.34310906184</v>
      </c>
      <c r="N108" s="27">
        <f t="shared" si="134"/>
        <v>50211.587028067457</v>
      </c>
      <c r="O108" s="99">
        <f t="shared" si="134"/>
        <v>53343.830947073089</v>
      </c>
      <c r="P108" s="27">
        <f t="shared" si="134"/>
        <v>56476.074866078707</v>
      </c>
      <c r="Q108" s="99">
        <f t="shared" si="134"/>
        <v>59608.318785084324</v>
      </c>
      <c r="R108" s="27">
        <f t="shared" si="134"/>
        <v>62740.562704089956</v>
      </c>
      <c r="S108" s="99">
        <f t="shared" si="134"/>
        <v>65872.806623095574</v>
      </c>
      <c r="T108" s="27">
        <f t="shared" si="134"/>
        <v>69005.050542101191</v>
      </c>
      <c r="U108" s="99">
        <f t="shared" si="134"/>
        <v>72137.294461106809</v>
      </c>
      <c r="V108" s="28">
        <f t="shared" si="134"/>
        <v>75269.538380112441</v>
      </c>
    </row>
    <row r="109" spans="1:22">
      <c r="A109" s="72" t="str">
        <f>F79</f>
        <v>Arotherm plus 12 Compacta Vaillant</v>
      </c>
      <c r="B109" s="29">
        <f t="shared" ref="B109:V109" si="135">$F$91+B105*$F$83</f>
        <v>12656.6</v>
      </c>
      <c r="C109" s="99">
        <f t="shared" si="135"/>
        <v>15750.673681467073</v>
      </c>
      <c r="D109" s="27">
        <f t="shared" si="135"/>
        <v>18844.747362934144</v>
      </c>
      <c r="E109" s="99">
        <f t="shared" si="135"/>
        <v>21938.821044401215</v>
      </c>
      <c r="F109" s="27">
        <f t="shared" si="135"/>
        <v>25032.894725868289</v>
      </c>
      <c r="G109" s="99">
        <f t="shared" si="135"/>
        <v>28126.968407335356</v>
      </c>
      <c r="H109" s="27">
        <f t="shared" si="135"/>
        <v>31221.042088802431</v>
      </c>
      <c r="I109" s="99">
        <f t="shared" si="135"/>
        <v>34315.115770269505</v>
      </c>
      <c r="J109" s="27">
        <f t="shared" si="135"/>
        <v>37409.189451736573</v>
      </c>
      <c r="K109" s="99">
        <f t="shared" si="135"/>
        <v>40503.263133203647</v>
      </c>
      <c r="L109" s="27">
        <f t="shared" si="135"/>
        <v>43597.336814670714</v>
      </c>
      <c r="M109" s="99">
        <f t="shared" si="135"/>
        <v>46691.410496137789</v>
      </c>
      <c r="N109" s="27">
        <f t="shared" si="135"/>
        <v>49785.484177604863</v>
      </c>
      <c r="O109" s="99">
        <f t="shared" si="135"/>
        <v>52879.557859071931</v>
      </c>
      <c r="P109" s="27">
        <f t="shared" si="135"/>
        <v>55973.631540539005</v>
      </c>
      <c r="Q109" s="99">
        <f t="shared" si="135"/>
        <v>59067.705222006072</v>
      </c>
      <c r="R109" s="27">
        <f t="shared" si="135"/>
        <v>62161.778903473147</v>
      </c>
      <c r="S109" s="99">
        <f t="shared" si="135"/>
        <v>65255.852584940221</v>
      </c>
      <c r="T109" s="27">
        <f t="shared" si="135"/>
        <v>68349.926266407288</v>
      </c>
      <c r="U109" s="99">
        <f t="shared" si="135"/>
        <v>71443.99994787437</v>
      </c>
      <c r="V109" s="28">
        <f t="shared" si="135"/>
        <v>74538.073629341437</v>
      </c>
    </row>
    <row r="110" spans="1:22">
      <c r="A110" s="72" t="str">
        <f>G79</f>
        <v>Arotherm plus 12 Compacta Vaillant</v>
      </c>
      <c r="B110" s="27">
        <f t="shared" ref="B110:V110" si="136">$G$91+B105*$G$83</f>
        <v>16998.88</v>
      </c>
      <c r="C110" s="99">
        <f t="shared" si="136"/>
        <v>20092.953681467072</v>
      </c>
      <c r="D110" s="27">
        <f t="shared" si="136"/>
        <v>23187.027362934146</v>
      </c>
      <c r="E110" s="99">
        <f t="shared" si="136"/>
        <v>26281.101044401217</v>
      </c>
      <c r="F110" s="27">
        <f t="shared" si="136"/>
        <v>29375.174725868288</v>
      </c>
      <c r="G110" s="99">
        <f t="shared" si="136"/>
        <v>32469.248407335359</v>
      </c>
      <c r="H110" s="27">
        <f t="shared" si="136"/>
        <v>35563.322088802437</v>
      </c>
      <c r="I110" s="99">
        <f t="shared" si="136"/>
        <v>38657.395770269504</v>
      </c>
      <c r="J110" s="27">
        <f t="shared" si="136"/>
        <v>41751.469451736572</v>
      </c>
      <c r="K110" s="99">
        <f t="shared" si="136"/>
        <v>44845.543133203646</v>
      </c>
      <c r="L110" s="27">
        <f t="shared" si="136"/>
        <v>47939.61681467072</v>
      </c>
      <c r="M110" s="99">
        <f t="shared" si="136"/>
        <v>51033.690496137788</v>
      </c>
      <c r="N110" s="27">
        <f t="shared" si="136"/>
        <v>54127.764177604869</v>
      </c>
      <c r="O110" s="99">
        <f t="shared" si="136"/>
        <v>57221.837859071937</v>
      </c>
      <c r="P110" s="27">
        <f t="shared" si="136"/>
        <v>60315.911540539004</v>
      </c>
      <c r="Q110" s="99">
        <f t="shared" si="136"/>
        <v>63409.985222006071</v>
      </c>
      <c r="R110" s="27">
        <f t="shared" si="136"/>
        <v>66504.058903473153</v>
      </c>
      <c r="S110" s="99">
        <f t="shared" si="136"/>
        <v>69598.13258494022</v>
      </c>
      <c r="T110" s="27">
        <f t="shared" si="136"/>
        <v>72692.206266407287</v>
      </c>
      <c r="U110" s="99">
        <f t="shared" si="136"/>
        <v>75786.279947874369</v>
      </c>
      <c r="V110" s="28">
        <f t="shared" si="136"/>
        <v>78880.353629341436</v>
      </c>
    </row>
    <row r="111" spans="1:22">
      <c r="A111" s="72" t="str">
        <f>H79</f>
        <v>Genia Air Max 12 Saunier Duval</v>
      </c>
      <c r="B111" s="27">
        <f t="shared" ref="B111:V111" si="137">$H$91+B105*$H$83</f>
        <v>16558.25</v>
      </c>
      <c r="C111" s="99">
        <f t="shared" si="137"/>
        <v>19295.499734259683</v>
      </c>
      <c r="D111" s="27">
        <f t="shared" si="137"/>
        <v>22032.749468519367</v>
      </c>
      <c r="E111" s="99">
        <f t="shared" si="137"/>
        <v>24769.99920277905</v>
      </c>
      <c r="F111" s="27">
        <f t="shared" si="137"/>
        <v>27507.248937038734</v>
      </c>
      <c r="G111" s="99">
        <f t="shared" si="137"/>
        <v>30244.498671298417</v>
      </c>
      <c r="H111" s="27">
        <f t="shared" si="137"/>
        <v>32981.748405558101</v>
      </c>
      <c r="I111" s="99">
        <f t="shared" si="137"/>
        <v>35718.998139817784</v>
      </c>
      <c r="J111" s="27">
        <f t="shared" si="137"/>
        <v>38456.247874077468</v>
      </c>
      <c r="K111" s="99">
        <f t="shared" si="137"/>
        <v>41193.497608337151</v>
      </c>
      <c r="L111" s="27">
        <f t="shared" si="137"/>
        <v>43930.747342596835</v>
      </c>
      <c r="M111" s="99">
        <f t="shared" si="137"/>
        <v>46667.997076856518</v>
      </c>
      <c r="N111" s="27">
        <f t="shared" si="137"/>
        <v>49405.246811116202</v>
      </c>
      <c r="O111" s="99">
        <f t="shared" si="137"/>
        <v>52142.496545375885</v>
      </c>
      <c r="P111" s="27">
        <f t="shared" si="137"/>
        <v>54879.746279635568</v>
      </c>
      <c r="Q111" s="99">
        <f t="shared" si="137"/>
        <v>57616.996013895252</v>
      </c>
      <c r="R111" s="27">
        <f t="shared" si="137"/>
        <v>60354.245748154935</v>
      </c>
      <c r="S111" s="99">
        <f t="shared" si="137"/>
        <v>63091.495482414619</v>
      </c>
      <c r="T111" s="27">
        <f t="shared" si="137"/>
        <v>65828.745216674302</v>
      </c>
      <c r="U111" s="99">
        <f t="shared" si="137"/>
        <v>68565.994950933993</v>
      </c>
      <c r="V111" s="28">
        <f t="shared" si="137"/>
        <v>71303.244685193669</v>
      </c>
    </row>
    <row r="112" spans="1:22">
      <c r="A112" s="72" t="str">
        <f>I79</f>
        <v>Arotherm plus 12 Compacta Vaillant</v>
      </c>
      <c r="B112" s="27">
        <f t="shared" ref="B112:V112" si="138">$I$91+B105*$I$83</f>
        <v>16889.419999999998</v>
      </c>
      <c r="C112" s="99">
        <f t="shared" si="138"/>
        <v>19983.493681467069</v>
      </c>
      <c r="D112" s="27">
        <f t="shared" si="138"/>
        <v>23077.56736293414</v>
      </c>
      <c r="E112" s="99">
        <f t="shared" si="138"/>
        <v>26171.641044401214</v>
      </c>
      <c r="F112" s="27">
        <f t="shared" si="138"/>
        <v>29265.714725868285</v>
      </c>
      <c r="G112" s="99">
        <f t="shared" si="138"/>
        <v>32359.788407335356</v>
      </c>
      <c r="H112" s="27">
        <f t="shared" si="138"/>
        <v>35453.862088802431</v>
      </c>
      <c r="I112" s="99">
        <f t="shared" si="138"/>
        <v>38547.935770269498</v>
      </c>
      <c r="J112" s="27">
        <f t="shared" si="138"/>
        <v>41642.009451736572</v>
      </c>
      <c r="K112" s="99">
        <f t="shared" si="138"/>
        <v>44736.083133203647</v>
      </c>
      <c r="L112" s="27">
        <f t="shared" si="138"/>
        <v>47830.156814670714</v>
      </c>
      <c r="M112" s="99">
        <f t="shared" si="138"/>
        <v>50924.230496137789</v>
      </c>
      <c r="N112" s="27">
        <f t="shared" si="138"/>
        <v>54018.304177604863</v>
      </c>
      <c r="O112" s="99">
        <f t="shared" si="138"/>
        <v>57112.37785907193</v>
      </c>
      <c r="P112" s="27">
        <f t="shared" si="138"/>
        <v>60206.451540539005</v>
      </c>
      <c r="Q112" s="99">
        <f t="shared" si="138"/>
        <v>63300.525222006072</v>
      </c>
      <c r="R112" s="27">
        <f t="shared" si="138"/>
        <v>66394.598903473146</v>
      </c>
      <c r="S112" s="99">
        <f t="shared" si="138"/>
        <v>69488.672584940214</v>
      </c>
      <c r="T112" s="27">
        <f t="shared" si="138"/>
        <v>72582.746266407281</v>
      </c>
      <c r="U112" s="99">
        <f t="shared" si="138"/>
        <v>75676.819947874363</v>
      </c>
      <c r="V112" s="28">
        <f t="shared" si="138"/>
        <v>78770.89362934143</v>
      </c>
    </row>
    <row r="113" spans="1:22">
      <c r="A113" s="72" t="str">
        <f>I2</f>
        <v>Genia Air Max 8 Saunier Duval</v>
      </c>
      <c r="B113" s="27">
        <f t="shared" ref="B113:V113" si="139">$J$91+B105*$J$83</f>
        <v>14448.476900000001</v>
      </c>
      <c r="C113" s="99">
        <f t="shared" si="139"/>
        <v>17466.235793707237</v>
      </c>
      <c r="D113" s="27">
        <f t="shared" si="139"/>
        <v>20483.99468741447</v>
      </c>
      <c r="E113" s="99">
        <f t="shared" si="139"/>
        <v>23501.753581121706</v>
      </c>
      <c r="F113" s="27">
        <f t="shared" si="139"/>
        <v>26519.512474828938</v>
      </c>
      <c r="G113" s="99">
        <f t="shared" si="139"/>
        <v>29537.271368536174</v>
      </c>
      <c r="H113" s="27">
        <f t="shared" si="139"/>
        <v>32555.03026224341</v>
      </c>
      <c r="I113" s="99">
        <f t="shared" si="139"/>
        <v>35572.789155950639</v>
      </c>
      <c r="J113" s="27">
        <f t="shared" si="139"/>
        <v>38590.548049657882</v>
      </c>
      <c r="K113" s="99">
        <f t="shared" si="139"/>
        <v>41608.306943365111</v>
      </c>
      <c r="L113" s="27">
        <f t="shared" si="139"/>
        <v>44626.065837072347</v>
      </c>
      <c r="M113" s="99">
        <f t="shared" si="139"/>
        <v>47643.824730779583</v>
      </c>
      <c r="N113" s="27">
        <f t="shared" si="139"/>
        <v>50661.583624486819</v>
      </c>
      <c r="O113" s="99">
        <f t="shared" si="139"/>
        <v>53679.342518194055</v>
      </c>
      <c r="P113" s="27">
        <f t="shared" si="139"/>
        <v>56697.101411901283</v>
      </c>
      <c r="Q113" s="99">
        <f t="shared" si="139"/>
        <v>59714.860305608519</v>
      </c>
      <c r="R113" s="27">
        <f t="shared" si="139"/>
        <v>62732.619199315755</v>
      </c>
      <c r="S113" s="99">
        <f t="shared" si="139"/>
        <v>65750.378093022999</v>
      </c>
      <c r="T113" s="27">
        <f t="shared" si="139"/>
        <v>68768.136986730227</v>
      </c>
      <c r="U113" s="99">
        <f t="shared" si="139"/>
        <v>71785.895880437456</v>
      </c>
      <c r="V113" s="28">
        <f t="shared" si="139"/>
        <v>74803.654774144699</v>
      </c>
    </row>
    <row r="114" spans="1:22">
      <c r="A114" s="72" t="str">
        <f>J2</f>
        <v xml:space="preserve"> Dual Clima 9HT Domusa</v>
      </c>
      <c r="B114" s="27">
        <f t="shared" ref="B114:V114" si="140">$K$91+B105*$K$83</f>
        <v>9438</v>
      </c>
      <c r="C114" s="99">
        <f t="shared" si="140"/>
        <v>12505.808273172413</v>
      </c>
      <c r="D114" s="27">
        <f t="shared" si="140"/>
        <v>15573.616546344827</v>
      </c>
      <c r="E114" s="99">
        <f t="shared" si="140"/>
        <v>18641.42481951724</v>
      </c>
      <c r="F114" s="27">
        <f t="shared" si="140"/>
        <v>21709.233092689654</v>
      </c>
      <c r="G114" s="99">
        <f t="shared" si="140"/>
        <v>24777.041365862067</v>
      </c>
      <c r="H114" s="27">
        <f t="shared" si="140"/>
        <v>27844.849639034481</v>
      </c>
      <c r="I114" s="99">
        <f t="shared" si="140"/>
        <v>30912.657912206894</v>
      </c>
      <c r="J114" s="27">
        <f t="shared" si="140"/>
        <v>33980.466185379308</v>
      </c>
      <c r="K114" s="99">
        <f t="shared" si="140"/>
        <v>37048.274458551721</v>
      </c>
      <c r="L114" s="27">
        <f t="shared" si="140"/>
        <v>40116.082731724135</v>
      </c>
      <c r="M114" s="99">
        <f t="shared" si="140"/>
        <v>43183.891004896548</v>
      </c>
      <c r="N114" s="27">
        <f t="shared" si="140"/>
        <v>46251.699278068962</v>
      </c>
      <c r="O114" s="99">
        <f t="shared" si="140"/>
        <v>49319.507551241375</v>
      </c>
      <c r="P114" s="27">
        <f t="shared" si="140"/>
        <v>52387.315824413789</v>
      </c>
      <c r="Q114" s="99">
        <f t="shared" si="140"/>
        <v>55455.124097586202</v>
      </c>
      <c r="R114" s="27">
        <f t="shared" si="140"/>
        <v>58522.932370758615</v>
      </c>
      <c r="S114" s="99">
        <f t="shared" si="140"/>
        <v>61590.740643931029</v>
      </c>
      <c r="T114" s="27">
        <f t="shared" si="140"/>
        <v>64658.548917103442</v>
      </c>
      <c r="U114" s="99">
        <f t="shared" si="140"/>
        <v>67726.357190275856</v>
      </c>
      <c r="V114" s="28">
        <f t="shared" si="140"/>
        <v>70794.165463448269</v>
      </c>
    </row>
    <row r="115" spans="1:22">
      <c r="A115" s="96" t="str">
        <f>K2</f>
        <v>Arotherm plus 8 Compacta Vaillant</v>
      </c>
      <c r="B115" s="30">
        <f t="shared" ref="B115:V115" si="141">$L$91+B105*$L$83</f>
        <v>15578.75</v>
      </c>
      <c r="C115" s="100">
        <f t="shared" si="141"/>
        <v>19017.960781849266</v>
      </c>
      <c r="D115" s="30">
        <f t="shared" si="141"/>
        <v>22457.171563698532</v>
      </c>
      <c r="E115" s="100">
        <f t="shared" si="141"/>
        <v>25896.382345547798</v>
      </c>
      <c r="F115" s="30">
        <f t="shared" si="141"/>
        <v>29335.59312739706</v>
      </c>
      <c r="G115" s="100">
        <f t="shared" si="141"/>
        <v>32774.80390924633</v>
      </c>
      <c r="H115" s="30">
        <f t="shared" si="141"/>
        <v>36214.014691095595</v>
      </c>
      <c r="I115" s="100">
        <f t="shared" si="141"/>
        <v>39653.225472944861</v>
      </c>
      <c r="J115" s="30">
        <f t="shared" si="141"/>
        <v>43092.43625479412</v>
      </c>
      <c r="K115" s="100">
        <f t="shared" si="141"/>
        <v>46531.647036643386</v>
      </c>
      <c r="L115" s="30">
        <f t="shared" si="141"/>
        <v>49970.857818492652</v>
      </c>
      <c r="M115" s="100">
        <f t="shared" si="141"/>
        <v>53410.068600341918</v>
      </c>
      <c r="N115" s="30">
        <f t="shared" si="141"/>
        <v>56849.279382191184</v>
      </c>
      <c r="O115" s="100">
        <f t="shared" si="141"/>
        <v>60288.49016404045</v>
      </c>
      <c r="P115" s="30">
        <f t="shared" si="141"/>
        <v>63727.700945889716</v>
      </c>
      <c r="Q115" s="100">
        <f t="shared" si="141"/>
        <v>67166.911727738974</v>
      </c>
      <c r="R115" s="30">
        <f t="shared" si="141"/>
        <v>70606.12250958824</v>
      </c>
      <c r="S115" s="100">
        <f t="shared" si="141"/>
        <v>74045.333291437506</v>
      </c>
      <c r="T115" s="30">
        <f t="shared" si="141"/>
        <v>77484.544073286772</v>
      </c>
      <c r="U115" s="100">
        <f t="shared" si="141"/>
        <v>80923.754855136038</v>
      </c>
      <c r="V115" s="31">
        <f t="shared" si="141"/>
        <v>84362.965636985304</v>
      </c>
    </row>
    <row r="116" spans="1:22">
      <c r="A116" s="95" t="str">
        <f>C94</f>
        <v>ecoTEC pure 286 Vaillant</v>
      </c>
      <c r="B116" s="25">
        <f t="shared" ref="B116:V116" si="142">$C$100+B105*$C$98</f>
        <v>3088.74</v>
      </c>
      <c r="C116" s="98">
        <f t="shared" si="142"/>
        <v>5895.5498090721649</v>
      </c>
      <c r="D116" s="25">
        <f t="shared" si="142"/>
        <v>8702.3596181443281</v>
      </c>
      <c r="E116" s="98">
        <f t="shared" si="142"/>
        <v>11509.169427216493</v>
      </c>
      <c r="F116" s="25">
        <f t="shared" si="142"/>
        <v>14315.979236288658</v>
      </c>
      <c r="G116" s="98">
        <f t="shared" si="142"/>
        <v>17122.78904536082</v>
      </c>
      <c r="H116" s="25">
        <f t="shared" si="142"/>
        <v>19929.598854432988</v>
      </c>
      <c r="I116" s="98">
        <f t="shared" si="142"/>
        <v>22736.40866350515</v>
      </c>
      <c r="J116" s="25">
        <f t="shared" si="142"/>
        <v>25543.218472577319</v>
      </c>
      <c r="K116" s="98">
        <f t="shared" si="142"/>
        <v>28350.02828164948</v>
      </c>
      <c r="L116" s="25">
        <f t="shared" si="142"/>
        <v>31156.838090721641</v>
      </c>
      <c r="M116" s="98">
        <f t="shared" si="142"/>
        <v>33963.64789979381</v>
      </c>
      <c r="N116" s="25">
        <f t="shared" si="142"/>
        <v>36770.457708865972</v>
      </c>
      <c r="O116" s="98">
        <f t="shared" si="142"/>
        <v>39577.267517938133</v>
      </c>
      <c r="P116" s="25">
        <f t="shared" si="142"/>
        <v>42384.077327010302</v>
      </c>
      <c r="Q116" s="98">
        <f t="shared" si="142"/>
        <v>45190.887136082463</v>
      </c>
      <c r="R116" s="25">
        <f t="shared" si="142"/>
        <v>47997.696945154632</v>
      </c>
      <c r="S116" s="98">
        <f t="shared" si="142"/>
        <v>50804.506754226793</v>
      </c>
      <c r="T116" s="25">
        <f t="shared" si="142"/>
        <v>53611.316563298962</v>
      </c>
      <c r="U116" s="98">
        <f t="shared" si="142"/>
        <v>56418.126372371124</v>
      </c>
      <c r="V116" s="26">
        <f t="shared" si="142"/>
        <v>59224.936181443285</v>
      </c>
    </row>
    <row r="117" spans="1:22">
      <c r="A117" s="72" t="str">
        <f>D94</f>
        <v>Puma Condens 24-28 MKV Protherm</v>
      </c>
      <c r="B117" s="27">
        <f t="shared" ref="B117:V117" si="143">$D$100+B105*$D$98</f>
        <v>2799.75</v>
      </c>
      <c r="C117" s="143">
        <f t="shared" si="143"/>
        <v>5727.2828116129031</v>
      </c>
      <c r="D117" s="27">
        <f t="shared" si="143"/>
        <v>8654.8156232258061</v>
      </c>
      <c r="E117" s="99">
        <f t="shared" si="143"/>
        <v>11582.348434838708</v>
      </c>
      <c r="F117" s="27">
        <f t="shared" si="143"/>
        <v>14509.881246451612</v>
      </c>
      <c r="G117" s="99">
        <f t="shared" si="143"/>
        <v>17437.414058064514</v>
      </c>
      <c r="H117" s="27">
        <f t="shared" si="143"/>
        <v>20364.946869677417</v>
      </c>
      <c r="I117" s="99">
        <f t="shared" si="143"/>
        <v>23292.479681290322</v>
      </c>
      <c r="J117" s="27">
        <f t="shared" si="143"/>
        <v>26220.012492903224</v>
      </c>
      <c r="K117" s="99">
        <f t="shared" si="143"/>
        <v>29147.545304516127</v>
      </c>
      <c r="L117" s="27">
        <f t="shared" si="143"/>
        <v>32075.078116129029</v>
      </c>
      <c r="M117" s="99">
        <f t="shared" si="143"/>
        <v>35002.610927741931</v>
      </c>
      <c r="N117" s="27">
        <f t="shared" si="143"/>
        <v>37930.143739354833</v>
      </c>
      <c r="O117" s="99">
        <f t="shared" si="143"/>
        <v>40857.676550967735</v>
      </c>
      <c r="P117" s="27">
        <f t="shared" si="143"/>
        <v>43785.209362580645</v>
      </c>
      <c r="Q117" s="99">
        <f t="shared" si="143"/>
        <v>46712.742174193547</v>
      </c>
      <c r="R117" s="27">
        <f t="shared" si="143"/>
        <v>49640.274985806449</v>
      </c>
      <c r="S117" s="99">
        <f t="shared" si="143"/>
        <v>52567.807797419351</v>
      </c>
      <c r="T117" s="27">
        <f t="shared" si="143"/>
        <v>55495.340609032253</v>
      </c>
      <c r="U117" s="99">
        <f t="shared" si="143"/>
        <v>58422.873420645155</v>
      </c>
      <c r="V117" s="28">
        <f t="shared" si="143"/>
        <v>61350.406232258058</v>
      </c>
    </row>
    <row r="118" spans="1:22">
      <c r="A118" s="72" t="str">
        <f>E94</f>
        <v>VMW 32CS 1-5 ecoTEC plus Vaillant</v>
      </c>
      <c r="B118" s="27">
        <f t="shared" ref="B118:V118" si="144">$E$100+B105*$E$98</f>
        <v>3921.96</v>
      </c>
      <c r="C118" s="99">
        <f t="shared" si="144"/>
        <v>6705.8102196319014</v>
      </c>
      <c r="D118" s="27">
        <f t="shared" si="144"/>
        <v>9489.6604392638037</v>
      </c>
      <c r="E118" s="99">
        <f t="shared" si="144"/>
        <v>12273.510658895706</v>
      </c>
      <c r="F118" s="27">
        <f t="shared" si="144"/>
        <v>15057.360878527608</v>
      </c>
      <c r="G118" s="99">
        <f t="shared" si="144"/>
        <v>17841.211098159511</v>
      </c>
      <c r="H118" s="27">
        <f t="shared" si="144"/>
        <v>20625.061317791409</v>
      </c>
      <c r="I118" s="99">
        <f t="shared" si="144"/>
        <v>23408.911537423312</v>
      </c>
      <c r="J118" s="27">
        <f t="shared" si="144"/>
        <v>26192.761757055214</v>
      </c>
      <c r="K118" s="99">
        <f t="shared" si="144"/>
        <v>28976.611976687116</v>
      </c>
      <c r="L118" s="27">
        <f t="shared" si="144"/>
        <v>31760.462196319018</v>
      </c>
      <c r="M118" s="99">
        <f t="shared" si="144"/>
        <v>34544.312415950924</v>
      </c>
      <c r="N118" s="27">
        <f t="shared" si="144"/>
        <v>37328.162635582819</v>
      </c>
      <c r="O118" s="99">
        <f t="shared" si="144"/>
        <v>40112.012855214722</v>
      </c>
      <c r="P118" s="27">
        <f t="shared" si="144"/>
        <v>42895.863074846624</v>
      </c>
      <c r="Q118" s="99">
        <f t="shared" si="144"/>
        <v>45679.713294478526</v>
      </c>
      <c r="R118" s="27">
        <f t="shared" si="144"/>
        <v>48463.563514110429</v>
      </c>
      <c r="S118" s="99">
        <f t="shared" si="144"/>
        <v>51247.413733742331</v>
      </c>
      <c r="T118" s="27">
        <f t="shared" si="144"/>
        <v>54031.263953374233</v>
      </c>
      <c r="U118" s="99">
        <f t="shared" si="144"/>
        <v>56815.114173006135</v>
      </c>
      <c r="V118" s="28">
        <f t="shared" si="144"/>
        <v>59598.964392638038</v>
      </c>
    </row>
    <row r="119" spans="1:22">
      <c r="A119" s="72" t="str">
        <f>F94</f>
        <v>MicraPlus Condens 30 Hermann</v>
      </c>
      <c r="B119" s="27">
        <f t="shared" ref="B119:V119" si="145">$F$100+B105*$F$98</f>
        <v>2931.76</v>
      </c>
      <c r="C119" s="99">
        <f t="shared" si="145"/>
        <v>5828.148845531915</v>
      </c>
      <c r="D119" s="27">
        <f t="shared" si="145"/>
        <v>8724.5376910638297</v>
      </c>
      <c r="E119" s="99">
        <f t="shared" si="145"/>
        <v>11620.926536595744</v>
      </c>
      <c r="F119" s="27">
        <f t="shared" si="145"/>
        <v>14517.315382127659</v>
      </c>
      <c r="G119" s="99">
        <f t="shared" si="145"/>
        <v>17413.704227659575</v>
      </c>
      <c r="H119" s="27">
        <f t="shared" si="145"/>
        <v>20310.093073191485</v>
      </c>
      <c r="I119" s="99">
        <f t="shared" si="145"/>
        <v>23206.481918723402</v>
      </c>
      <c r="J119" s="27">
        <f t="shared" si="145"/>
        <v>26102.87076425532</v>
      </c>
      <c r="K119" s="99">
        <f t="shared" si="145"/>
        <v>28999.25960978723</v>
      </c>
      <c r="L119" s="27">
        <f t="shared" si="145"/>
        <v>31895.648455319148</v>
      </c>
      <c r="M119" s="99">
        <f t="shared" si="145"/>
        <v>34792.037300851058</v>
      </c>
      <c r="N119" s="27">
        <f t="shared" si="145"/>
        <v>37688.426146382975</v>
      </c>
      <c r="O119" s="99">
        <f t="shared" si="145"/>
        <v>40584.814991914893</v>
      </c>
      <c r="P119" s="27">
        <f t="shared" si="145"/>
        <v>43481.203837446803</v>
      </c>
      <c r="Q119" s="99">
        <f t="shared" si="145"/>
        <v>46377.59268297872</v>
      </c>
      <c r="R119" s="27">
        <f t="shared" si="145"/>
        <v>49273.981528510638</v>
      </c>
      <c r="S119" s="99">
        <f t="shared" si="145"/>
        <v>52170.370374042548</v>
      </c>
      <c r="T119" s="27">
        <f t="shared" si="145"/>
        <v>55066.759219574466</v>
      </c>
      <c r="U119" s="99">
        <f t="shared" si="145"/>
        <v>57963.148065106376</v>
      </c>
      <c r="V119" s="28">
        <f t="shared" si="145"/>
        <v>60859.536910638293</v>
      </c>
    </row>
    <row r="120" spans="1:22">
      <c r="A120" s="72" t="str">
        <f>G94</f>
        <v xml:space="preserve">Semia Condens 30 Saunier Duval </v>
      </c>
      <c r="B120" s="27">
        <f t="shared" ref="B120:V120" si="146">$G$100+B105*$G$98</f>
        <v>3229.76</v>
      </c>
      <c r="C120" s="99">
        <f t="shared" si="146"/>
        <v>6002.2707075356411</v>
      </c>
      <c r="D120" s="27">
        <f t="shared" si="146"/>
        <v>8774.7814150712838</v>
      </c>
      <c r="E120" s="99">
        <f t="shared" si="146"/>
        <v>11547.292122606925</v>
      </c>
      <c r="F120" s="27">
        <f t="shared" si="146"/>
        <v>14319.802830142566</v>
      </c>
      <c r="G120" s="99">
        <f t="shared" si="146"/>
        <v>17092.313537678208</v>
      </c>
      <c r="H120" s="27">
        <f t="shared" si="146"/>
        <v>19864.824245213851</v>
      </c>
      <c r="I120" s="99">
        <f t="shared" si="146"/>
        <v>22637.334952749494</v>
      </c>
      <c r="J120" s="27">
        <f t="shared" si="146"/>
        <v>25409.845660285129</v>
      </c>
      <c r="K120" s="99">
        <f t="shared" si="146"/>
        <v>28182.356367820772</v>
      </c>
      <c r="L120" s="27">
        <f t="shared" si="146"/>
        <v>30954.867075356415</v>
      </c>
      <c r="M120" s="99">
        <f t="shared" si="146"/>
        <v>33727.377782892057</v>
      </c>
      <c r="N120" s="27">
        <f t="shared" si="146"/>
        <v>36499.8884904277</v>
      </c>
      <c r="O120" s="99">
        <f t="shared" si="146"/>
        <v>39272.399197963343</v>
      </c>
      <c r="P120" s="27">
        <f t="shared" si="146"/>
        <v>42044.909905498986</v>
      </c>
      <c r="Q120" s="99">
        <f t="shared" si="146"/>
        <v>44817.420613034621</v>
      </c>
      <c r="R120" s="27">
        <f t="shared" si="146"/>
        <v>47589.931320570264</v>
      </c>
      <c r="S120" s="99">
        <f t="shared" si="146"/>
        <v>50362.442028105907</v>
      </c>
      <c r="T120" s="27">
        <f t="shared" si="146"/>
        <v>53134.952735641549</v>
      </c>
      <c r="U120" s="99">
        <f t="shared" si="146"/>
        <v>55907.463443177192</v>
      </c>
      <c r="V120" s="28">
        <f t="shared" si="146"/>
        <v>58679.974150712835</v>
      </c>
    </row>
    <row r="121" spans="1:22" ht="15.75" customHeight="1">
      <c r="A121" s="97" t="str">
        <f>H94</f>
        <v>Caldera Thema Condens 31-CS/1 (N-ES) Saunier Duval</v>
      </c>
      <c r="B121" s="27">
        <f t="shared" ref="B121:V121" si="147">$H$100+B105*$H$98</f>
        <v>3842.75</v>
      </c>
      <c r="C121" s="99">
        <f t="shared" si="147"/>
        <v>6620.9188926530614</v>
      </c>
      <c r="D121" s="27">
        <f t="shared" si="147"/>
        <v>9399.0877853061229</v>
      </c>
      <c r="E121" s="99">
        <f t="shared" si="147"/>
        <v>12177.256677959183</v>
      </c>
      <c r="F121" s="27">
        <f t="shared" si="147"/>
        <v>14955.425570612246</v>
      </c>
      <c r="G121" s="99">
        <f t="shared" si="147"/>
        <v>17733.594463265305</v>
      </c>
      <c r="H121" s="27">
        <f t="shared" si="147"/>
        <v>20511.763355918367</v>
      </c>
      <c r="I121" s="99">
        <f t="shared" si="147"/>
        <v>23289.932248571429</v>
      </c>
      <c r="J121" s="27">
        <f t="shared" si="147"/>
        <v>26068.101141224492</v>
      </c>
      <c r="K121" s="99">
        <f t="shared" si="147"/>
        <v>28846.27003387755</v>
      </c>
      <c r="L121" s="27">
        <f t="shared" si="147"/>
        <v>31624.438926530613</v>
      </c>
      <c r="M121" s="99">
        <f t="shared" si="147"/>
        <v>34402.607819183671</v>
      </c>
      <c r="N121" s="27">
        <f t="shared" si="147"/>
        <v>37180.776711836734</v>
      </c>
      <c r="O121" s="99">
        <f t="shared" si="147"/>
        <v>39958.945604489796</v>
      </c>
      <c r="P121" s="27">
        <f t="shared" si="147"/>
        <v>42737.114497142858</v>
      </c>
      <c r="Q121" s="99">
        <f t="shared" si="147"/>
        <v>45515.283389795921</v>
      </c>
      <c r="R121" s="27">
        <f t="shared" si="147"/>
        <v>48293.452282448983</v>
      </c>
      <c r="S121" s="99">
        <f t="shared" si="147"/>
        <v>51071.621175102038</v>
      </c>
      <c r="T121" s="27">
        <f t="shared" si="147"/>
        <v>53849.790067755101</v>
      </c>
      <c r="U121" s="99">
        <f t="shared" si="147"/>
        <v>56627.958960408163</v>
      </c>
      <c r="V121" s="28">
        <f t="shared" si="147"/>
        <v>59406.127853061225</v>
      </c>
    </row>
    <row r="122" spans="1:22">
      <c r="A122" s="72" t="str">
        <f>I94</f>
        <v>NEODENS PLUS 28/28 F ECO Baxi</v>
      </c>
      <c r="B122" s="27">
        <f t="shared" ref="B122:V122" si="148">$I$100+B105*$I$98</f>
        <v>2860.7</v>
      </c>
      <c r="C122" s="99">
        <f t="shared" si="148"/>
        <v>5958.0896641638219</v>
      </c>
      <c r="D122" s="27">
        <f t="shared" si="148"/>
        <v>9055.4793283276449</v>
      </c>
      <c r="E122" s="99">
        <f t="shared" si="148"/>
        <v>12152.868992491465</v>
      </c>
      <c r="F122" s="27">
        <f t="shared" si="148"/>
        <v>15250.258656655289</v>
      </c>
      <c r="G122" s="99">
        <f t="shared" si="148"/>
        <v>18347.648320819109</v>
      </c>
      <c r="H122" s="27">
        <f t="shared" si="148"/>
        <v>21445.037984982933</v>
      </c>
      <c r="I122" s="99">
        <f t="shared" si="148"/>
        <v>24542.427649146754</v>
      </c>
      <c r="J122" s="27">
        <f t="shared" si="148"/>
        <v>27639.817313310577</v>
      </c>
      <c r="K122" s="99">
        <f t="shared" si="148"/>
        <v>30737.206977474398</v>
      </c>
      <c r="L122" s="27">
        <f t="shared" si="148"/>
        <v>33834.596641638214</v>
      </c>
      <c r="M122" s="99">
        <f t="shared" si="148"/>
        <v>36931.986305802035</v>
      </c>
      <c r="N122" s="27">
        <f t="shared" si="148"/>
        <v>40029.375969965862</v>
      </c>
      <c r="O122" s="99">
        <f t="shared" si="148"/>
        <v>43126.765634129682</v>
      </c>
      <c r="P122" s="27">
        <f t="shared" si="148"/>
        <v>46224.155298293503</v>
      </c>
      <c r="Q122" s="99">
        <f t="shared" si="148"/>
        <v>49321.544962457323</v>
      </c>
      <c r="R122" s="27">
        <f t="shared" si="148"/>
        <v>52418.934626621151</v>
      </c>
      <c r="S122" s="99">
        <f t="shared" si="148"/>
        <v>55516.324290784971</v>
      </c>
      <c r="T122" s="27">
        <f t="shared" si="148"/>
        <v>58613.713954948791</v>
      </c>
      <c r="U122" s="99">
        <f t="shared" si="148"/>
        <v>61711.103619112611</v>
      </c>
      <c r="V122" s="28">
        <f t="shared" si="148"/>
        <v>64808.493283276432</v>
      </c>
    </row>
    <row r="123" spans="1:22">
      <c r="A123" s="72" t="str">
        <f>I10</f>
        <v>NEODENS PLUS 33/33 F ECO Baxi</v>
      </c>
      <c r="B123" s="27">
        <f t="shared" ref="B123:V123" si="149">$J$100+B105*$J$98</f>
        <v>2939.75</v>
      </c>
      <c r="C123" s="99">
        <f t="shared" si="149"/>
        <v>6030.1081325766172</v>
      </c>
      <c r="D123" s="27">
        <f t="shared" si="149"/>
        <v>9120.4662651532344</v>
      </c>
      <c r="E123" s="99">
        <f t="shared" si="149"/>
        <v>12210.824397729852</v>
      </c>
      <c r="F123" s="27">
        <f t="shared" si="149"/>
        <v>15301.182530306469</v>
      </c>
      <c r="G123" s="99">
        <f t="shared" si="149"/>
        <v>18391.540662883082</v>
      </c>
      <c r="H123" s="27">
        <f t="shared" si="149"/>
        <v>21481.898795459703</v>
      </c>
      <c r="I123" s="99">
        <f t="shared" si="149"/>
        <v>24572.25692803632</v>
      </c>
      <c r="J123" s="27">
        <f t="shared" si="149"/>
        <v>27662.615060612938</v>
      </c>
      <c r="K123" s="99">
        <f t="shared" si="149"/>
        <v>30752.973193189551</v>
      </c>
      <c r="L123" s="27">
        <f t="shared" si="149"/>
        <v>33843.331325766165</v>
      </c>
      <c r="M123" s="99">
        <f t="shared" si="149"/>
        <v>36933.689458342786</v>
      </c>
      <c r="N123" s="27">
        <f t="shared" si="149"/>
        <v>40024.047590919407</v>
      </c>
      <c r="O123" s="99">
        <f t="shared" si="149"/>
        <v>43114.40572349602</v>
      </c>
      <c r="P123" s="27">
        <f t="shared" si="149"/>
        <v>46204.763856072641</v>
      </c>
      <c r="Q123" s="99">
        <f t="shared" si="149"/>
        <v>49295.121988649254</v>
      </c>
      <c r="R123" s="27">
        <f t="shared" si="149"/>
        <v>52385.480121225875</v>
      </c>
      <c r="S123" s="99">
        <f t="shared" si="149"/>
        <v>55475.838253802489</v>
      </c>
      <c r="T123" s="27">
        <f t="shared" si="149"/>
        <v>58566.196386379102</v>
      </c>
      <c r="U123" s="99">
        <f t="shared" si="149"/>
        <v>61656.554518955723</v>
      </c>
      <c r="V123" s="28">
        <f t="shared" si="149"/>
        <v>64746.912651532337</v>
      </c>
    </row>
    <row r="124" spans="1:22">
      <c r="A124" s="72" t="str">
        <f>J10</f>
        <v xml:space="preserve"> 6000 25-28 Bosch</v>
      </c>
      <c r="B124" s="27">
        <f t="shared" ref="B124:V124" si="150">$K$100+B105*$K$98</f>
        <v>3193.29</v>
      </c>
      <c r="C124" s="99">
        <f t="shared" si="150"/>
        <v>6089.6788455319147</v>
      </c>
      <c r="D124" s="27">
        <f t="shared" si="150"/>
        <v>8986.0676910638285</v>
      </c>
      <c r="E124" s="99">
        <f t="shared" si="150"/>
        <v>11882.456536595742</v>
      </c>
      <c r="F124" s="27">
        <f t="shared" si="150"/>
        <v>14778.84538212766</v>
      </c>
      <c r="G124" s="99">
        <f t="shared" si="150"/>
        <v>17675.234227659574</v>
      </c>
      <c r="H124" s="27">
        <f t="shared" si="150"/>
        <v>20571.623073191487</v>
      </c>
      <c r="I124" s="99">
        <f t="shared" si="150"/>
        <v>23468.011918723401</v>
      </c>
      <c r="J124" s="27">
        <f t="shared" si="150"/>
        <v>26364.400764255319</v>
      </c>
      <c r="K124" s="99">
        <f t="shared" si="150"/>
        <v>29260.789609787233</v>
      </c>
      <c r="L124" s="27">
        <f t="shared" si="150"/>
        <v>32157.178455319146</v>
      </c>
      <c r="M124" s="99">
        <f t="shared" si="150"/>
        <v>35053.567300851057</v>
      </c>
      <c r="N124" s="27">
        <f t="shared" si="150"/>
        <v>37949.956146382974</v>
      </c>
      <c r="O124" s="99">
        <f t="shared" si="150"/>
        <v>40846.344991914892</v>
      </c>
      <c r="P124" s="27">
        <f t="shared" si="150"/>
        <v>43742.733837446802</v>
      </c>
      <c r="Q124" s="99">
        <f t="shared" si="150"/>
        <v>46639.122682978719</v>
      </c>
      <c r="R124" s="27">
        <f t="shared" si="150"/>
        <v>49535.511528510637</v>
      </c>
      <c r="S124" s="99">
        <f t="shared" si="150"/>
        <v>52431.900374042547</v>
      </c>
      <c r="T124" s="27">
        <f t="shared" si="150"/>
        <v>55328.289219574464</v>
      </c>
      <c r="U124" s="99">
        <f t="shared" si="150"/>
        <v>58224.678065106375</v>
      </c>
      <c r="V124" s="28">
        <f t="shared" si="150"/>
        <v>61121.066910638292</v>
      </c>
    </row>
    <row r="125" spans="1:22">
      <c r="A125" s="96" t="str">
        <f>K10</f>
        <v>6000 25-32 Bosch</v>
      </c>
      <c r="B125" s="30">
        <f t="shared" ref="B125:V125" si="151">$L$100+B105*$L$98</f>
        <v>3273.49</v>
      </c>
      <c r="C125" s="100">
        <f t="shared" si="151"/>
        <v>6169.8788455319145</v>
      </c>
      <c r="D125" s="30">
        <f t="shared" si="151"/>
        <v>9066.2676910638293</v>
      </c>
      <c r="E125" s="100">
        <f t="shared" si="151"/>
        <v>11962.656536595743</v>
      </c>
      <c r="F125" s="30">
        <f t="shared" si="151"/>
        <v>14859.045382127659</v>
      </c>
      <c r="G125" s="100">
        <f t="shared" si="151"/>
        <v>17755.434227659571</v>
      </c>
      <c r="H125" s="30">
        <f t="shared" si="151"/>
        <v>20651.823073191488</v>
      </c>
      <c r="I125" s="100">
        <f t="shared" si="151"/>
        <v>23548.211918723398</v>
      </c>
      <c r="J125" s="30">
        <f t="shared" si="151"/>
        <v>26444.600764255316</v>
      </c>
      <c r="K125" s="100">
        <f t="shared" si="151"/>
        <v>29340.989609787233</v>
      </c>
      <c r="L125" s="30">
        <f t="shared" si="151"/>
        <v>32237.378455319144</v>
      </c>
      <c r="M125" s="100">
        <f t="shared" si="151"/>
        <v>35133.767300851061</v>
      </c>
      <c r="N125" s="30">
        <f t="shared" si="151"/>
        <v>38030.156146382971</v>
      </c>
      <c r="O125" s="100">
        <f t="shared" si="151"/>
        <v>40926.544991914889</v>
      </c>
      <c r="P125" s="30">
        <f t="shared" si="151"/>
        <v>43822.933837446799</v>
      </c>
      <c r="Q125" s="100">
        <f t="shared" si="151"/>
        <v>46719.322682978716</v>
      </c>
      <c r="R125" s="30">
        <f t="shared" si="151"/>
        <v>49615.711528510634</v>
      </c>
      <c r="S125" s="100">
        <f t="shared" si="151"/>
        <v>52512.100374042544</v>
      </c>
      <c r="T125" s="30">
        <f t="shared" si="151"/>
        <v>55408.489219574461</v>
      </c>
      <c r="U125" s="100">
        <f t="shared" si="151"/>
        <v>58304.878065106372</v>
      </c>
      <c r="V125" s="31">
        <f t="shared" si="151"/>
        <v>61201.266910638289</v>
      </c>
    </row>
    <row r="126" spans="1:22">
      <c r="A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</row>
    <row r="127" spans="1:22">
      <c r="A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</row>
    <row r="128" spans="1:22" ht="6.75" customHeight="1"/>
    <row r="129" spans="1:22" ht="29.25" customHeight="1"/>
    <row r="130" spans="1:22" ht="48.75" customHeight="1">
      <c r="A130" s="142" t="s">
        <v>98</v>
      </c>
      <c r="B130" s="142"/>
      <c r="C130" s="88" t="s">
        <v>93</v>
      </c>
      <c r="D130" s="88" t="s">
        <v>94</v>
      </c>
      <c r="E130" s="89" t="s">
        <v>95</v>
      </c>
    </row>
    <row r="131" spans="1:22" ht="36.75" customHeight="1">
      <c r="A131" s="142"/>
      <c r="B131" s="142"/>
      <c r="C131" s="4">
        <f>M70/M71</f>
        <v>1.9707112970711298</v>
      </c>
      <c r="D131" s="4">
        <f>(SUM(N54:N63))/10</f>
        <v>2.9179254998968327</v>
      </c>
      <c r="E131" s="101" t="s">
        <v>99</v>
      </c>
    </row>
    <row r="132" spans="1:22">
      <c r="A132" s="23" t="s">
        <v>97</v>
      </c>
      <c r="B132" s="23">
        <v>0</v>
      </c>
      <c r="C132" s="23">
        <v>3</v>
      </c>
      <c r="D132" s="23">
        <v>6</v>
      </c>
      <c r="E132" s="23">
        <v>9</v>
      </c>
      <c r="F132" s="23">
        <v>12</v>
      </c>
      <c r="G132" s="23">
        <v>15</v>
      </c>
      <c r="H132" s="23">
        <v>18</v>
      </c>
      <c r="I132" s="23">
        <v>21</v>
      </c>
      <c r="J132" s="23">
        <v>24</v>
      </c>
      <c r="K132" s="23">
        <v>27</v>
      </c>
      <c r="L132" s="23">
        <v>30</v>
      </c>
      <c r="M132" s="23">
        <v>33</v>
      </c>
      <c r="N132" s="23">
        <v>36</v>
      </c>
      <c r="O132" s="23">
        <v>39</v>
      </c>
      <c r="P132" s="23">
        <v>42</v>
      </c>
      <c r="Q132" s="23">
        <v>45</v>
      </c>
      <c r="R132" s="23">
        <v>48</v>
      </c>
      <c r="S132" s="23">
        <v>51</v>
      </c>
      <c r="T132" s="23">
        <v>54</v>
      </c>
      <c r="U132" s="23">
        <v>57</v>
      </c>
      <c r="V132" s="23">
        <v>60</v>
      </c>
    </row>
    <row r="133" spans="1:22">
      <c r="A133" s="95" t="str">
        <f t="shared" ref="A133:A152" si="152">A106</f>
        <v>Monobloc Plus 2 - 12MR Baxi</v>
      </c>
      <c r="B133" s="25">
        <f t="shared" ref="B133:V133" si="153">$C$91+B132*$C$82*$M$70</f>
        <v>12000</v>
      </c>
      <c r="C133" s="98">
        <f t="shared" si="153"/>
        <v>14331.074748490957</v>
      </c>
      <c r="D133" s="25">
        <f t="shared" si="153"/>
        <v>16662.149496981914</v>
      </c>
      <c r="E133" s="98">
        <f t="shared" si="153"/>
        <v>18993.224245472873</v>
      </c>
      <c r="F133" s="25">
        <f t="shared" si="153"/>
        <v>21324.298993963828</v>
      </c>
      <c r="G133" s="98">
        <f t="shared" si="153"/>
        <v>23655.373742454787</v>
      </c>
      <c r="H133" s="25">
        <f t="shared" si="153"/>
        <v>25986.448490945746</v>
      </c>
      <c r="I133" s="98">
        <f t="shared" si="153"/>
        <v>28317.523239436705</v>
      </c>
      <c r="J133" s="25">
        <f t="shared" si="153"/>
        <v>30648.59798792766</v>
      </c>
      <c r="K133" s="98">
        <f t="shared" si="153"/>
        <v>32979.672736418623</v>
      </c>
      <c r="L133" s="25">
        <f t="shared" si="153"/>
        <v>35310.747484909574</v>
      </c>
      <c r="M133" s="98">
        <f t="shared" si="153"/>
        <v>37641.822233400533</v>
      </c>
      <c r="N133" s="25">
        <f t="shared" si="153"/>
        <v>39972.896981891492</v>
      </c>
      <c r="O133" s="98">
        <f t="shared" si="153"/>
        <v>42303.971730382444</v>
      </c>
      <c r="P133" s="25">
        <f t="shared" si="153"/>
        <v>44635.04647887341</v>
      </c>
      <c r="Q133" s="98">
        <f t="shared" si="153"/>
        <v>46966.121227364361</v>
      </c>
      <c r="R133" s="25">
        <f t="shared" si="153"/>
        <v>49297.19597585532</v>
      </c>
      <c r="S133" s="98">
        <f t="shared" si="153"/>
        <v>51628.270724346272</v>
      </c>
      <c r="T133" s="25">
        <f t="shared" si="153"/>
        <v>53959.345472837238</v>
      </c>
      <c r="U133" s="98">
        <f t="shared" si="153"/>
        <v>56290.420221328197</v>
      </c>
      <c r="V133" s="26">
        <f t="shared" si="153"/>
        <v>58621.494969819149</v>
      </c>
    </row>
    <row r="134" spans="1:22">
      <c r="A134" s="72" t="str">
        <f t="shared" si="152"/>
        <v>Monobloc Plus 2 - 16MR Baxi</v>
      </c>
      <c r="B134" s="27">
        <f t="shared" ref="B134:V134" si="154">$D$91+B132*$D$82*$M$70</f>
        <v>12000</v>
      </c>
      <c r="C134" s="99">
        <f t="shared" si="154"/>
        <v>14238.430275624729</v>
      </c>
      <c r="D134" s="27">
        <f t="shared" si="154"/>
        <v>16476.860551249458</v>
      </c>
      <c r="E134" s="99">
        <f t="shared" si="154"/>
        <v>18715.290826874185</v>
      </c>
      <c r="F134" s="27">
        <f t="shared" si="154"/>
        <v>20953.721102498916</v>
      </c>
      <c r="G134" s="99">
        <f t="shared" si="154"/>
        <v>23192.151378123643</v>
      </c>
      <c r="H134" s="27">
        <f t="shared" si="154"/>
        <v>25430.58165374837</v>
      </c>
      <c r="I134" s="99">
        <f t="shared" si="154"/>
        <v>27669.011929373097</v>
      </c>
      <c r="J134" s="27">
        <f t="shared" si="154"/>
        <v>29907.442204997828</v>
      </c>
      <c r="K134" s="99">
        <f t="shared" si="154"/>
        <v>32145.872480622551</v>
      </c>
      <c r="L134" s="27">
        <f t="shared" si="154"/>
        <v>34384.302756247285</v>
      </c>
      <c r="M134" s="99">
        <f t="shared" si="154"/>
        <v>36622.733031872005</v>
      </c>
      <c r="N134" s="27">
        <f t="shared" si="154"/>
        <v>38861.163307496739</v>
      </c>
      <c r="O134" s="99">
        <f t="shared" si="154"/>
        <v>41099.593583121467</v>
      </c>
      <c r="P134" s="27">
        <f t="shared" si="154"/>
        <v>43338.023858746194</v>
      </c>
      <c r="Q134" s="99">
        <f t="shared" si="154"/>
        <v>45576.454134370921</v>
      </c>
      <c r="R134" s="27">
        <f t="shared" si="154"/>
        <v>47814.884409995655</v>
      </c>
      <c r="S134" s="99">
        <f t="shared" si="154"/>
        <v>50053.314685620382</v>
      </c>
      <c r="T134" s="27">
        <f t="shared" si="154"/>
        <v>52291.744961245102</v>
      </c>
      <c r="U134" s="99">
        <f t="shared" si="154"/>
        <v>54530.175236869836</v>
      </c>
      <c r="V134" s="28">
        <f t="shared" si="154"/>
        <v>56768.605512494563</v>
      </c>
    </row>
    <row r="135" spans="1:22">
      <c r="A135" s="72" t="str">
        <f t="shared" si="152"/>
        <v>Arotherm Split 12 kW Vaillant</v>
      </c>
      <c r="B135" s="27">
        <f t="shared" ref="B135:V135" si="155">$E$91+B132*$E$82*$M$70</f>
        <v>12624.66</v>
      </c>
      <c r="C135" s="99">
        <f t="shared" si="155"/>
        <v>15047.956716759352</v>
      </c>
      <c r="D135" s="27">
        <f t="shared" si="155"/>
        <v>17471.253433518701</v>
      </c>
      <c r="E135" s="99">
        <f t="shared" si="155"/>
        <v>19894.550150278053</v>
      </c>
      <c r="F135" s="27">
        <f t="shared" si="155"/>
        <v>22317.846867037406</v>
      </c>
      <c r="G135" s="99">
        <f t="shared" si="155"/>
        <v>24741.143583796758</v>
      </c>
      <c r="H135" s="27">
        <f t="shared" si="155"/>
        <v>27164.440300556107</v>
      </c>
      <c r="I135" s="99">
        <f t="shared" si="155"/>
        <v>29587.73701731546</v>
      </c>
      <c r="J135" s="27">
        <f t="shared" si="155"/>
        <v>32011.033734074812</v>
      </c>
      <c r="K135" s="99">
        <f t="shared" si="155"/>
        <v>34434.330450834161</v>
      </c>
      <c r="L135" s="27">
        <f t="shared" si="155"/>
        <v>36857.627167593513</v>
      </c>
      <c r="M135" s="99">
        <f t="shared" si="155"/>
        <v>39280.923884352858</v>
      </c>
      <c r="N135" s="27">
        <f t="shared" si="155"/>
        <v>41704.220601112218</v>
      </c>
      <c r="O135" s="99">
        <f t="shared" si="155"/>
        <v>44127.517317871563</v>
      </c>
      <c r="P135" s="27">
        <f t="shared" si="155"/>
        <v>46550.814034630923</v>
      </c>
      <c r="Q135" s="99">
        <f t="shared" si="155"/>
        <v>48974.110751390268</v>
      </c>
      <c r="R135" s="27">
        <f t="shared" si="155"/>
        <v>51397.407468149628</v>
      </c>
      <c r="S135" s="99">
        <f t="shared" si="155"/>
        <v>53820.704184908973</v>
      </c>
      <c r="T135" s="27">
        <f t="shared" si="155"/>
        <v>56244.000901668318</v>
      </c>
      <c r="U135" s="99">
        <f t="shared" si="155"/>
        <v>58667.297618427663</v>
      </c>
      <c r="V135" s="28">
        <f t="shared" si="155"/>
        <v>61090.594335187023</v>
      </c>
    </row>
    <row r="136" spans="1:22">
      <c r="A136" s="72" t="str">
        <f t="shared" si="152"/>
        <v>Arotherm plus 12 Compacta Vaillant</v>
      </c>
      <c r="B136" s="29">
        <f t="shared" ref="B136:V136" si="156">$F$91+B132*$F$82*$M$70</f>
        <v>12656.6</v>
      </c>
      <c r="C136" s="99">
        <f t="shared" si="156"/>
        <v>15050.365871238719</v>
      </c>
      <c r="D136" s="27">
        <f t="shared" si="156"/>
        <v>17444.131742477439</v>
      </c>
      <c r="E136" s="99">
        <f t="shared" si="156"/>
        <v>19837.897613716159</v>
      </c>
      <c r="F136" s="27">
        <f t="shared" si="156"/>
        <v>22231.663484954879</v>
      </c>
      <c r="G136" s="99">
        <f t="shared" si="156"/>
        <v>24625.429356193599</v>
      </c>
      <c r="H136" s="27">
        <f t="shared" si="156"/>
        <v>27019.195227432319</v>
      </c>
      <c r="I136" s="99">
        <f t="shared" si="156"/>
        <v>29412.96109867104</v>
      </c>
      <c r="J136" s="27">
        <f t="shared" si="156"/>
        <v>31806.726969909752</v>
      </c>
      <c r="K136" s="99">
        <f t="shared" si="156"/>
        <v>34200.492841148473</v>
      </c>
      <c r="L136" s="27">
        <f t="shared" si="156"/>
        <v>36594.258712387193</v>
      </c>
      <c r="M136" s="99">
        <f t="shared" si="156"/>
        <v>38988.024583625913</v>
      </c>
      <c r="N136" s="27">
        <f t="shared" si="156"/>
        <v>41381.790454864633</v>
      </c>
      <c r="O136" s="99">
        <f t="shared" si="156"/>
        <v>43775.556326103353</v>
      </c>
      <c r="P136" s="27">
        <f t="shared" si="156"/>
        <v>46169.322197342073</v>
      </c>
      <c r="Q136" s="99">
        <f t="shared" si="156"/>
        <v>48563.088068580786</v>
      </c>
      <c r="R136" s="27">
        <f t="shared" si="156"/>
        <v>50956.853939819506</v>
      </c>
      <c r="S136" s="99">
        <f t="shared" si="156"/>
        <v>53350.619811058226</v>
      </c>
      <c r="T136" s="27">
        <f t="shared" si="156"/>
        <v>55744.385682296946</v>
      </c>
      <c r="U136" s="99">
        <f t="shared" si="156"/>
        <v>58138.151553535667</v>
      </c>
      <c r="V136" s="28">
        <f t="shared" si="156"/>
        <v>60531.917424774387</v>
      </c>
    </row>
    <row r="137" spans="1:22">
      <c r="A137" s="72" t="str">
        <f t="shared" si="152"/>
        <v>Arotherm plus 12 Compacta Vaillant</v>
      </c>
      <c r="B137" s="27">
        <f t="shared" ref="B137:V137" si="157">$G$91+B132*$G$82*$M$70</f>
        <v>16998.88</v>
      </c>
      <c r="C137" s="99">
        <f t="shared" si="157"/>
        <v>19392.645871238721</v>
      </c>
      <c r="D137" s="27">
        <f t="shared" si="157"/>
        <v>21786.411742477438</v>
      </c>
      <c r="E137" s="99">
        <f t="shared" si="157"/>
        <v>24180.177613716158</v>
      </c>
      <c r="F137" s="27">
        <f t="shared" si="157"/>
        <v>26573.943484954878</v>
      </c>
      <c r="G137" s="99">
        <f t="shared" si="157"/>
        <v>28967.709356193598</v>
      </c>
      <c r="H137" s="27">
        <f t="shared" si="157"/>
        <v>31361.475227432318</v>
      </c>
      <c r="I137" s="99">
        <f t="shared" si="157"/>
        <v>33755.241098671038</v>
      </c>
      <c r="J137" s="27">
        <f t="shared" si="157"/>
        <v>36149.006969909751</v>
      </c>
      <c r="K137" s="99">
        <f t="shared" si="157"/>
        <v>38542.772841148471</v>
      </c>
      <c r="L137" s="27">
        <f t="shared" si="157"/>
        <v>40936.538712387191</v>
      </c>
      <c r="M137" s="99">
        <f t="shared" si="157"/>
        <v>43330.304583625912</v>
      </c>
      <c r="N137" s="27">
        <f t="shared" si="157"/>
        <v>45724.070454864632</v>
      </c>
      <c r="O137" s="99">
        <f t="shared" si="157"/>
        <v>48117.836326103352</v>
      </c>
      <c r="P137" s="27">
        <f t="shared" si="157"/>
        <v>50511.602197342072</v>
      </c>
      <c r="Q137" s="99">
        <f t="shared" si="157"/>
        <v>52905.368068580792</v>
      </c>
      <c r="R137" s="27">
        <f t="shared" si="157"/>
        <v>55299.133939819512</v>
      </c>
      <c r="S137" s="99">
        <f t="shared" si="157"/>
        <v>57692.899811058232</v>
      </c>
      <c r="T137" s="27">
        <f t="shared" si="157"/>
        <v>60086.665682296953</v>
      </c>
      <c r="U137" s="99">
        <f t="shared" si="157"/>
        <v>62480.431553535673</v>
      </c>
      <c r="V137" s="28">
        <f t="shared" si="157"/>
        <v>64874.197424774393</v>
      </c>
    </row>
    <row r="138" spans="1:22">
      <c r="A138" s="72" t="str">
        <f t="shared" si="152"/>
        <v>Genia Air Max 12 Saunier Duval</v>
      </c>
      <c r="B138" s="27">
        <f t="shared" ref="B138:V138" si="158">$H$91+B132*$H$82*$M$70</f>
        <v>16558.25</v>
      </c>
      <c r="C138" s="99">
        <f t="shared" si="158"/>
        <v>18675.954899587672</v>
      </c>
      <c r="D138" s="27">
        <f t="shared" si="158"/>
        <v>20793.659799175344</v>
      </c>
      <c r="E138" s="99">
        <f t="shared" si="158"/>
        <v>22911.364698763016</v>
      </c>
      <c r="F138" s="27">
        <f t="shared" si="158"/>
        <v>25029.069598350688</v>
      </c>
      <c r="G138" s="99">
        <f t="shared" si="158"/>
        <v>27146.774497938364</v>
      </c>
      <c r="H138" s="27">
        <f t="shared" si="158"/>
        <v>29264.479397526033</v>
      </c>
      <c r="I138" s="99">
        <f t="shared" si="158"/>
        <v>31382.184297113705</v>
      </c>
      <c r="J138" s="27">
        <f t="shared" si="158"/>
        <v>33499.889196701377</v>
      </c>
      <c r="K138" s="99">
        <f t="shared" si="158"/>
        <v>35617.594096289053</v>
      </c>
      <c r="L138" s="27">
        <f t="shared" si="158"/>
        <v>37735.298995876728</v>
      </c>
      <c r="M138" s="99">
        <f t="shared" si="158"/>
        <v>39853.003895464397</v>
      </c>
      <c r="N138" s="27">
        <f t="shared" si="158"/>
        <v>41970.708795052065</v>
      </c>
      <c r="O138" s="99">
        <f t="shared" si="158"/>
        <v>44088.413694639741</v>
      </c>
      <c r="P138" s="27">
        <f t="shared" si="158"/>
        <v>46206.11859422741</v>
      </c>
      <c r="Q138" s="99">
        <f t="shared" si="158"/>
        <v>48323.823493815085</v>
      </c>
      <c r="R138" s="27">
        <f t="shared" si="158"/>
        <v>50441.528393402754</v>
      </c>
      <c r="S138" s="99">
        <f t="shared" si="158"/>
        <v>52559.23329299043</v>
      </c>
      <c r="T138" s="27">
        <f t="shared" si="158"/>
        <v>54676.938192578105</v>
      </c>
      <c r="U138" s="99">
        <f t="shared" si="158"/>
        <v>56794.643092165774</v>
      </c>
      <c r="V138" s="28">
        <f t="shared" si="158"/>
        <v>58912.34799175345</v>
      </c>
    </row>
    <row r="139" spans="1:22">
      <c r="A139" s="72" t="str">
        <f t="shared" si="152"/>
        <v>Arotherm plus 12 Compacta Vaillant</v>
      </c>
      <c r="B139" s="27">
        <f t="shared" ref="B139:V139" si="159">$I$91+B132*$I$82*$M$70</f>
        <v>16889.419999999998</v>
      </c>
      <c r="C139" s="99">
        <f t="shared" si="159"/>
        <v>19283.185871238718</v>
      </c>
      <c r="D139" s="27">
        <f t="shared" si="159"/>
        <v>21676.951742477439</v>
      </c>
      <c r="E139" s="99">
        <f t="shared" si="159"/>
        <v>24070.717613716159</v>
      </c>
      <c r="F139" s="27">
        <f t="shared" si="159"/>
        <v>26464.483484954875</v>
      </c>
      <c r="G139" s="99">
        <f t="shared" si="159"/>
        <v>28858.249356193595</v>
      </c>
      <c r="H139" s="27">
        <f t="shared" si="159"/>
        <v>31252.015227432315</v>
      </c>
      <c r="I139" s="99">
        <f t="shared" si="159"/>
        <v>33645.781098671039</v>
      </c>
      <c r="J139" s="27">
        <f t="shared" si="159"/>
        <v>36039.546969909752</v>
      </c>
      <c r="K139" s="99">
        <f t="shared" si="159"/>
        <v>38433.312841148472</v>
      </c>
      <c r="L139" s="27">
        <f t="shared" si="159"/>
        <v>40827.078712387192</v>
      </c>
      <c r="M139" s="99">
        <f t="shared" si="159"/>
        <v>43220.844583625912</v>
      </c>
      <c r="N139" s="27">
        <f t="shared" si="159"/>
        <v>45614.610454864633</v>
      </c>
      <c r="O139" s="99">
        <f t="shared" si="159"/>
        <v>48008.376326103345</v>
      </c>
      <c r="P139" s="27">
        <f t="shared" si="159"/>
        <v>50402.142197342073</v>
      </c>
      <c r="Q139" s="99">
        <f t="shared" si="159"/>
        <v>52795.908068580786</v>
      </c>
      <c r="R139" s="27">
        <f t="shared" si="159"/>
        <v>55189.673939819506</v>
      </c>
      <c r="S139" s="99">
        <f t="shared" si="159"/>
        <v>57583.439811058226</v>
      </c>
      <c r="T139" s="27">
        <f t="shared" si="159"/>
        <v>59977.205682296946</v>
      </c>
      <c r="U139" s="99">
        <f t="shared" si="159"/>
        <v>62370.971553535666</v>
      </c>
      <c r="V139" s="28">
        <f t="shared" si="159"/>
        <v>64764.737424774386</v>
      </c>
    </row>
    <row r="140" spans="1:22">
      <c r="A140" s="72" t="str">
        <f t="shared" si="152"/>
        <v>Genia Air Max 8 Saunier Duval</v>
      </c>
      <c r="B140" s="27">
        <f t="shared" ref="B140:V140" si="160">$J$91+B132*$J$82*$M$70</f>
        <v>14448.476900000001</v>
      </c>
      <c r="C140" s="99">
        <f t="shared" si="160"/>
        <v>16783.200953487405</v>
      </c>
      <c r="D140" s="27">
        <f t="shared" si="160"/>
        <v>19117.925006974809</v>
      </c>
      <c r="E140" s="99">
        <f t="shared" si="160"/>
        <v>21452.649060462209</v>
      </c>
      <c r="F140" s="27">
        <f t="shared" si="160"/>
        <v>23787.373113949612</v>
      </c>
      <c r="G140" s="99">
        <f t="shared" si="160"/>
        <v>26122.097167437016</v>
      </c>
      <c r="H140" s="27">
        <f t="shared" si="160"/>
        <v>28456.821220924416</v>
      </c>
      <c r="I140" s="99">
        <f t="shared" si="160"/>
        <v>30791.545274411823</v>
      </c>
      <c r="J140" s="27">
        <f t="shared" si="160"/>
        <v>33126.269327899223</v>
      </c>
      <c r="K140" s="99">
        <f t="shared" si="160"/>
        <v>35460.993381386623</v>
      </c>
      <c r="L140" s="27">
        <f t="shared" si="160"/>
        <v>37795.71743487403</v>
      </c>
      <c r="M140" s="99">
        <f t="shared" si="160"/>
        <v>40130.44148836143</v>
      </c>
      <c r="N140" s="27">
        <f t="shared" si="160"/>
        <v>42465.165541848837</v>
      </c>
      <c r="O140" s="99">
        <f t="shared" si="160"/>
        <v>44799.889595336237</v>
      </c>
      <c r="P140" s="27">
        <f t="shared" si="160"/>
        <v>47134.613648823637</v>
      </c>
      <c r="Q140" s="99">
        <f t="shared" si="160"/>
        <v>49469.337702311044</v>
      </c>
      <c r="R140" s="27">
        <f t="shared" si="160"/>
        <v>51804.061755798444</v>
      </c>
      <c r="S140" s="99">
        <f t="shared" si="160"/>
        <v>54138.785809285851</v>
      </c>
      <c r="T140" s="27">
        <f t="shared" si="160"/>
        <v>56473.509862773251</v>
      </c>
      <c r="U140" s="99">
        <f t="shared" si="160"/>
        <v>58808.233916260659</v>
      </c>
      <c r="V140" s="28">
        <f t="shared" si="160"/>
        <v>61142.957969748059</v>
      </c>
    </row>
    <row r="141" spans="1:22">
      <c r="A141" s="72" t="str">
        <f t="shared" si="152"/>
        <v xml:space="preserve"> Dual Clima 9HT Domusa</v>
      </c>
      <c r="B141" s="27">
        <f t="shared" ref="B141:V141" si="161">$K$91+B132*$K$82*$M$70</f>
        <v>9438</v>
      </c>
      <c r="C141" s="99">
        <f t="shared" si="161"/>
        <v>11811.44533448276</v>
      </c>
      <c r="D141" s="27">
        <f t="shared" si="161"/>
        <v>14184.890668965518</v>
      </c>
      <c r="E141" s="99">
        <f t="shared" si="161"/>
        <v>16558.336003448276</v>
      </c>
      <c r="F141" s="27">
        <f t="shared" si="161"/>
        <v>18931.781337931036</v>
      </c>
      <c r="G141" s="99">
        <f t="shared" si="161"/>
        <v>21305.226672413792</v>
      </c>
      <c r="H141" s="27">
        <f t="shared" si="161"/>
        <v>23678.672006896551</v>
      </c>
      <c r="I141" s="99">
        <f t="shared" si="161"/>
        <v>26052.117341379311</v>
      </c>
      <c r="J141" s="27">
        <f t="shared" si="161"/>
        <v>28425.562675862071</v>
      </c>
      <c r="K141" s="99">
        <f t="shared" si="161"/>
        <v>30799.008010344827</v>
      </c>
      <c r="L141" s="27">
        <f t="shared" si="161"/>
        <v>33172.453344827583</v>
      </c>
      <c r="M141" s="99">
        <f t="shared" si="161"/>
        <v>35545.898679310347</v>
      </c>
      <c r="N141" s="27">
        <f t="shared" si="161"/>
        <v>37919.344013793103</v>
      </c>
      <c r="O141" s="99">
        <f t="shared" si="161"/>
        <v>40292.789348275866</v>
      </c>
      <c r="P141" s="27">
        <f t="shared" si="161"/>
        <v>42666.234682758623</v>
      </c>
      <c r="Q141" s="99">
        <f t="shared" si="161"/>
        <v>45039.680017241379</v>
      </c>
      <c r="R141" s="27">
        <f t="shared" si="161"/>
        <v>47413.125351724142</v>
      </c>
      <c r="S141" s="99">
        <f t="shared" si="161"/>
        <v>49786.570686206898</v>
      </c>
      <c r="T141" s="27">
        <f t="shared" si="161"/>
        <v>52160.016020689654</v>
      </c>
      <c r="U141" s="99">
        <f t="shared" si="161"/>
        <v>54533.461355172411</v>
      </c>
      <c r="V141" s="28">
        <f t="shared" si="161"/>
        <v>56906.906689655167</v>
      </c>
    </row>
    <row r="142" spans="1:22">
      <c r="A142" s="96" t="str">
        <f t="shared" si="152"/>
        <v>Arotherm plus 8 Compacta Vaillant</v>
      </c>
      <c r="B142" s="30">
        <f t="shared" ref="B142:V142" si="162">$L$91+B132*$L$82*$M$70</f>
        <v>15578.75</v>
      </c>
      <c r="C142" s="100">
        <f t="shared" si="162"/>
        <v>18239.535178743205</v>
      </c>
      <c r="D142" s="30">
        <f t="shared" si="162"/>
        <v>20900.320357486409</v>
      </c>
      <c r="E142" s="100">
        <f t="shared" si="162"/>
        <v>23561.10553622961</v>
      </c>
      <c r="F142" s="30">
        <f t="shared" si="162"/>
        <v>26221.890714972815</v>
      </c>
      <c r="G142" s="100">
        <f t="shared" si="162"/>
        <v>28882.675893716019</v>
      </c>
      <c r="H142" s="30">
        <f t="shared" si="162"/>
        <v>31543.461072459224</v>
      </c>
      <c r="I142" s="100">
        <f t="shared" si="162"/>
        <v>34204.246251202421</v>
      </c>
      <c r="J142" s="30">
        <f t="shared" si="162"/>
        <v>36865.031429945629</v>
      </c>
      <c r="K142" s="100">
        <f t="shared" si="162"/>
        <v>39525.816608688838</v>
      </c>
      <c r="L142" s="30">
        <f t="shared" si="162"/>
        <v>42186.601787432039</v>
      </c>
      <c r="M142" s="100">
        <f t="shared" si="162"/>
        <v>44847.38696617524</v>
      </c>
      <c r="N142" s="30">
        <f t="shared" si="162"/>
        <v>47508.172144918448</v>
      </c>
      <c r="O142" s="100">
        <f t="shared" si="162"/>
        <v>50168.957323661649</v>
      </c>
      <c r="P142" s="30">
        <f t="shared" si="162"/>
        <v>52829.74250240485</v>
      </c>
      <c r="Q142" s="100">
        <f t="shared" si="162"/>
        <v>55490.527681148058</v>
      </c>
      <c r="R142" s="30">
        <f t="shared" si="162"/>
        <v>58151.312859891259</v>
      </c>
      <c r="S142" s="100">
        <f t="shared" si="162"/>
        <v>60812.098038634467</v>
      </c>
      <c r="T142" s="30">
        <f t="shared" si="162"/>
        <v>63472.883217377675</v>
      </c>
      <c r="U142" s="100">
        <f t="shared" si="162"/>
        <v>66133.668396120862</v>
      </c>
      <c r="V142" s="31">
        <f t="shared" si="162"/>
        <v>68794.453574864077</v>
      </c>
    </row>
    <row r="143" spans="1:22">
      <c r="A143" s="95" t="str">
        <f t="shared" si="152"/>
        <v>ecoTEC pure 286 Vaillant</v>
      </c>
      <c r="B143" s="25">
        <f t="shared" ref="B143:V143" si="163">$C$100+B132*$C$97*$M$71</f>
        <v>3088.74</v>
      </c>
      <c r="C143" s="98">
        <f t="shared" si="163"/>
        <v>6689.4031237113395</v>
      </c>
      <c r="D143" s="25">
        <f t="shared" si="163"/>
        <v>10290.066247422681</v>
      </c>
      <c r="E143" s="98">
        <f t="shared" si="163"/>
        <v>13890.729371134021</v>
      </c>
      <c r="F143" s="25">
        <f t="shared" si="163"/>
        <v>17491.39249484536</v>
      </c>
      <c r="G143" s="98">
        <f t="shared" si="163"/>
        <v>21092.055618556697</v>
      </c>
      <c r="H143" s="25">
        <f t="shared" si="163"/>
        <v>24692.718742268044</v>
      </c>
      <c r="I143" s="98">
        <f t="shared" si="163"/>
        <v>28293.381865979376</v>
      </c>
      <c r="J143" s="25">
        <f t="shared" si="163"/>
        <v>31894.044989690723</v>
      </c>
      <c r="K143" s="98">
        <f t="shared" si="163"/>
        <v>35494.708113402063</v>
      </c>
      <c r="L143" s="25">
        <f t="shared" si="163"/>
        <v>39095.371237113395</v>
      </c>
      <c r="M143" s="98">
        <f t="shared" si="163"/>
        <v>42696.034360824735</v>
      </c>
      <c r="N143" s="25">
        <f t="shared" si="163"/>
        <v>46296.697484536082</v>
      </c>
      <c r="O143" s="98">
        <f t="shared" si="163"/>
        <v>49897.360608247414</v>
      </c>
      <c r="P143" s="25">
        <f t="shared" si="163"/>
        <v>53498.023731958754</v>
      </c>
      <c r="Q143" s="98">
        <f t="shared" si="163"/>
        <v>57098.686855670101</v>
      </c>
      <c r="R143" s="25">
        <f t="shared" si="163"/>
        <v>60699.349979381441</v>
      </c>
      <c r="S143" s="98">
        <f t="shared" si="163"/>
        <v>64300.013103092773</v>
      </c>
      <c r="T143" s="25">
        <f t="shared" si="163"/>
        <v>67900.67622680412</v>
      </c>
      <c r="U143" s="98">
        <f t="shared" si="163"/>
        <v>71501.339350515467</v>
      </c>
      <c r="V143" s="26">
        <f t="shared" si="163"/>
        <v>75102.0024742268</v>
      </c>
    </row>
    <row r="144" spans="1:22">
      <c r="A144" s="72" t="str">
        <f t="shared" si="152"/>
        <v>Puma Condens 24-28 MKV Protherm</v>
      </c>
      <c r="B144" s="27">
        <f t="shared" ref="B144:V144" si="164">$D$100+B132*$D$97*$M$71</f>
        <v>2799.75</v>
      </c>
      <c r="C144" s="99">
        <f t="shared" si="164"/>
        <v>6555.2803548387092</v>
      </c>
      <c r="D144" s="27">
        <f t="shared" si="164"/>
        <v>10310.810709677418</v>
      </c>
      <c r="E144" s="99">
        <f t="shared" si="164"/>
        <v>14066.341064516129</v>
      </c>
      <c r="F144" s="27">
        <f t="shared" si="164"/>
        <v>17821.871419354837</v>
      </c>
      <c r="G144" s="99">
        <f t="shared" si="164"/>
        <v>21577.401774193546</v>
      </c>
      <c r="H144" s="27">
        <f t="shared" si="164"/>
        <v>25332.932129032259</v>
      </c>
      <c r="I144" s="99">
        <f t="shared" si="164"/>
        <v>29088.462483870968</v>
      </c>
      <c r="J144" s="27">
        <f t="shared" si="164"/>
        <v>32843.992838709673</v>
      </c>
      <c r="K144" s="99">
        <f t="shared" si="164"/>
        <v>36599.523193548383</v>
      </c>
      <c r="L144" s="27">
        <f t="shared" si="164"/>
        <v>40355.053548387092</v>
      </c>
      <c r="M144" s="99">
        <f t="shared" si="164"/>
        <v>44110.583903225808</v>
      </c>
      <c r="N144" s="27">
        <f t="shared" si="164"/>
        <v>47866.114258064517</v>
      </c>
      <c r="O144" s="99">
        <f t="shared" si="164"/>
        <v>51621.644612903227</v>
      </c>
      <c r="P144" s="27">
        <f t="shared" si="164"/>
        <v>55377.174967741936</v>
      </c>
      <c r="Q144" s="99">
        <f t="shared" si="164"/>
        <v>59132.705322580645</v>
      </c>
      <c r="R144" s="27">
        <f t="shared" si="164"/>
        <v>62888.235677419347</v>
      </c>
      <c r="S144" s="99">
        <f t="shared" si="164"/>
        <v>66643.766032258049</v>
      </c>
      <c r="T144" s="27">
        <f t="shared" si="164"/>
        <v>70399.296387096765</v>
      </c>
      <c r="U144" s="99">
        <f t="shared" si="164"/>
        <v>74154.826741935482</v>
      </c>
      <c r="V144" s="28">
        <f t="shared" si="164"/>
        <v>77910.357096774183</v>
      </c>
    </row>
    <row r="145" spans="1:22">
      <c r="A145" s="72" t="str">
        <f t="shared" si="152"/>
        <v>VMW 32CS 1-5 ecoTEC plus Vaillant</v>
      </c>
      <c r="B145" s="27">
        <f t="shared" ref="B145:V145" si="165">$E$100+B132*$E$97*$M$71</f>
        <v>3921.96</v>
      </c>
      <c r="C145" s="99">
        <f t="shared" si="165"/>
        <v>7493.1698466257676</v>
      </c>
      <c r="D145" s="27">
        <f t="shared" si="165"/>
        <v>11064.379693251534</v>
      </c>
      <c r="E145" s="99">
        <f t="shared" si="165"/>
        <v>14635.589539877299</v>
      </c>
      <c r="F145" s="27">
        <f t="shared" si="165"/>
        <v>18206.799386503069</v>
      </c>
      <c r="G145" s="99">
        <f t="shared" si="165"/>
        <v>21778.009233128832</v>
      </c>
      <c r="H145" s="27">
        <f t="shared" si="165"/>
        <v>25349.219079754599</v>
      </c>
      <c r="I145" s="99">
        <f t="shared" si="165"/>
        <v>28920.428926380366</v>
      </c>
      <c r="J145" s="27">
        <f t="shared" si="165"/>
        <v>32491.638773006136</v>
      </c>
      <c r="K145" s="99">
        <f t="shared" si="165"/>
        <v>36062.848619631906</v>
      </c>
      <c r="L145" s="27">
        <f t="shared" si="165"/>
        <v>39634.058466257666</v>
      </c>
      <c r="M145" s="99">
        <f t="shared" si="165"/>
        <v>43205.268312883432</v>
      </c>
      <c r="N145" s="27">
        <f t="shared" si="165"/>
        <v>46776.478159509199</v>
      </c>
      <c r="O145" s="99">
        <f t="shared" si="165"/>
        <v>50347.688006134973</v>
      </c>
      <c r="P145" s="27">
        <f t="shared" si="165"/>
        <v>53918.897852760732</v>
      </c>
      <c r="Q145" s="99">
        <f t="shared" si="165"/>
        <v>57490.107699386499</v>
      </c>
      <c r="R145" s="27">
        <f t="shared" si="165"/>
        <v>61061.317546012273</v>
      </c>
      <c r="S145" s="99">
        <f t="shared" si="165"/>
        <v>64632.52739263804</v>
      </c>
      <c r="T145" s="27">
        <f t="shared" si="165"/>
        <v>68203.737239263806</v>
      </c>
      <c r="U145" s="99">
        <f t="shared" si="165"/>
        <v>71774.94708588958</v>
      </c>
      <c r="V145" s="28">
        <f t="shared" si="165"/>
        <v>75346.15693251534</v>
      </c>
    </row>
    <row r="146" spans="1:22">
      <c r="A146" s="72" t="str">
        <f t="shared" si="152"/>
        <v>MicraPlus Condens 30 Hermann</v>
      </c>
      <c r="B146" s="27">
        <f t="shared" ref="B146:V146" si="166">$F$100+B132*$F$97*$M$71</f>
        <v>2931.76</v>
      </c>
      <c r="C146" s="99">
        <f t="shared" si="166"/>
        <v>6647.3379042553188</v>
      </c>
      <c r="D146" s="27">
        <f t="shared" si="166"/>
        <v>10362.915808510637</v>
      </c>
      <c r="E146" s="99">
        <f t="shared" si="166"/>
        <v>14078.493712765956</v>
      </c>
      <c r="F146" s="27">
        <f t="shared" si="166"/>
        <v>17794.071617021276</v>
      </c>
      <c r="G146" s="99">
        <f t="shared" si="166"/>
        <v>21509.649521276595</v>
      </c>
      <c r="H146" s="27">
        <f t="shared" si="166"/>
        <v>25225.227425531913</v>
      </c>
      <c r="I146" s="99">
        <f t="shared" si="166"/>
        <v>28940.805329787232</v>
      </c>
      <c r="J146" s="27">
        <f t="shared" si="166"/>
        <v>32656.383234042551</v>
      </c>
      <c r="K146" s="99">
        <f t="shared" si="166"/>
        <v>36371.961138297869</v>
      </c>
      <c r="L146" s="27">
        <f t="shared" si="166"/>
        <v>40087.539042553188</v>
      </c>
      <c r="M146" s="99">
        <f t="shared" si="166"/>
        <v>43803.116946808514</v>
      </c>
      <c r="N146" s="27">
        <f t="shared" si="166"/>
        <v>47518.694851063825</v>
      </c>
      <c r="O146" s="99">
        <f t="shared" si="166"/>
        <v>51234.272755319143</v>
      </c>
      <c r="P146" s="27">
        <f t="shared" si="166"/>
        <v>54949.850659574469</v>
      </c>
      <c r="Q146" s="99">
        <f t="shared" si="166"/>
        <v>58665.428563829788</v>
      </c>
      <c r="R146" s="27">
        <f t="shared" si="166"/>
        <v>62381.006468085099</v>
      </c>
      <c r="S146" s="99">
        <f t="shared" si="166"/>
        <v>66096.58437234041</v>
      </c>
      <c r="T146" s="27">
        <f t="shared" si="166"/>
        <v>69812.162276595729</v>
      </c>
      <c r="U146" s="99">
        <f t="shared" si="166"/>
        <v>73527.740180851048</v>
      </c>
      <c r="V146" s="28">
        <f t="shared" si="166"/>
        <v>77243.318085106366</v>
      </c>
    </row>
    <row r="147" spans="1:22">
      <c r="A147" s="72" t="str">
        <f t="shared" si="152"/>
        <v xml:space="preserve">Semia Condens 30 Saunier Duval </v>
      </c>
      <c r="B147" s="27">
        <f t="shared" ref="B147:V147" si="167">$G$100+B132*$G$97*$M$71</f>
        <v>3229.76</v>
      </c>
      <c r="C147" s="99">
        <f t="shared" si="167"/>
        <v>6786.4231670061099</v>
      </c>
      <c r="D147" s="27">
        <f t="shared" si="167"/>
        <v>10343.08633401222</v>
      </c>
      <c r="E147" s="99">
        <f t="shared" si="167"/>
        <v>13899.74950101833</v>
      </c>
      <c r="F147" s="27">
        <f t="shared" si="167"/>
        <v>17456.412668024437</v>
      </c>
      <c r="G147" s="99">
        <f t="shared" si="167"/>
        <v>21013.075835030548</v>
      </c>
      <c r="H147" s="27">
        <f t="shared" si="167"/>
        <v>24569.739002036658</v>
      </c>
      <c r="I147" s="99">
        <f t="shared" si="167"/>
        <v>28126.402169042769</v>
      </c>
      <c r="J147" s="27">
        <f t="shared" si="167"/>
        <v>31683.06533604888</v>
      </c>
      <c r="K147" s="99">
        <f t="shared" si="167"/>
        <v>35239.72850305499</v>
      </c>
      <c r="L147" s="27">
        <f t="shared" si="167"/>
        <v>38796.391670061101</v>
      </c>
      <c r="M147" s="99">
        <f t="shared" si="167"/>
        <v>42353.054837067211</v>
      </c>
      <c r="N147" s="27">
        <f t="shared" si="167"/>
        <v>45909.718004073322</v>
      </c>
      <c r="O147" s="99">
        <f t="shared" si="167"/>
        <v>49466.381171079433</v>
      </c>
      <c r="P147" s="27">
        <f t="shared" si="167"/>
        <v>53023.044338085536</v>
      </c>
      <c r="Q147" s="99">
        <f t="shared" si="167"/>
        <v>56579.707505091654</v>
      </c>
      <c r="R147" s="27">
        <f t="shared" si="167"/>
        <v>60136.370672097757</v>
      </c>
      <c r="S147" s="99">
        <f t="shared" si="167"/>
        <v>63693.033839103868</v>
      </c>
      <c r="T147" s="27">
        <f t="shared" si="167"/>
        <v>67249.697006109971</v>
      </c>
      <c r="U147" s="99">
        <f t="shared" si="167"/>
        <v>70806.360173116074</v>
      </c>
      <c r="V147" s="28">
        <f t="shared" si="167"/>
        <v>74363.023340122192</v>
      </c>
    </row>
    <row r="148" spans="1:22" ht="30" customHeight="1">
      <c r="A148" s="97" t="str">
        <f t="shared" si="152"/>
        <v>Caldera Thema Condens 31-CS/1 (N-ES) Saunier Duval</v>
      </c>
      <c r="B148" s="27">
        <f t="shared" ref="B148:V148" si="168">$H$100+B132*$H$97*$M$71</f>
        <v>3842.75</v>
      </c>
      <c r="C148" s="99">
        <f t="shared" si="168"/>
        <v>7406.6716632653061</v>
      </c>
      <c r="D148" s="27">
        <f t="shared" si="168"/>
        <v>10970.593326530612</v>
      </c>
      <c r="E148" s="99">
        <f t="shared" si="168"/>
        <v>14534.514989795918</v>
      </c>
      <c r="F148" s="27">
        <f t="shared" si="168"/>
        <v>18098.436653061224</v>
      </c>
      <c r="G148" s="99">
        <f t="shared" si="168"/>
        <v>21662.358316326532</v>
      </c>
      <c r="H148" s="27">
        <f t="shared" si="168"/>
        <v>25226.279979591836</v>
      </c>
      <c r="I148" s="99">
        <f t="shared" si="168"/>
        <v>28790.201642857141</v>
      </c>
      <c r="J148" s="27">
        <f t="shared" si="168"/>
        <v>32354.123306122452</v>
      </c>
      <c r="K148" s="99">
        <f t="shared" si="168"/>
        <v>35918.04496938776</v>
      </c>
      <c r="L148" s="27">
        <f t="shared" si="168"/>
        <v>39481.966632653064</v>
      </c>
      <c r="M148" s="99">
        <f t="shared" si="168"/>
        <v>43045.888295918368</v>
      </c>
      <c r="N148" s="27">
        <f t="shared" si="168"/>
        <v>46609.809959183673</v>
      </c>
      <c r="O148" s="99">
        <f t="shared" si="168"/>
        <v>50173.731622448984</v>
      </c>
      <c r="P148" s="27">
        <f t="shared" si="168"/>
        <v>53737.653285714281</v>
      </c>
      <c r="Q148" s="99">
        <f t="shared" si="168"/>
        <v>57301.574948979593</v>
      </c>
      <c r="R148" s="27">
        <f t="shared" si="168"/>
        <v>60865.496612244904</v>
      </c>
      <c r="S148" s="99">
        <f t="shared" si="168"/>
        <v>64429.418275510201</v>
      </c>
      <c r="T148" s="27">
        <f t="shared" si="168"/>
        <v>67993.33993877552</v>
      </c>
      <c r="U148" s="99">
        <f t="shared" si="168"/>
        <v>71557.261602040817</v>
      </c>
      <c r="V148" s="28">
        <f t="shared" si="168"/>
        <v>75121.183265306128</v>
      </c>
    </row>
    <row r="149" spans="1:22">
      <c r="A149" s="72" t="str">
        <f t="shared" si="152"/>
        <v>NEODENS PLUS 28/28 F ECO Baxi</v>
      </c>
      <c r="B149" s="27">
        <f t="shared" ref="B149:V149" si="169">$I$100+B132*$I$97*$M$71</f>
        <v>2860.7</v>
      </c>
      <c r="C149" s="99">
        <f t="shared" si="169"/>
        <v>6834.1280204778159</v>
      </c>
      <c r="D149" s="27">
        <f t="shared" si="169"/>
        <v>10807.556040955631</v>
      </c>
      <c r="E149" s="99">
        <f t="shared" si="169"/>
        <v>14780.984061433446</v>
      </c>
      <c r="F149" s="27">
        <f t="shared" si="169"/>
        <v>18754.412081911261</v>
      </c>
      <c r="G149" s="99">
        <f t="shared" si="169"/>
        <v>22727.840102389076</v>
      </c>
      <c r="H149" s="27">
        <f t="shared" si="169"/>
        <v>26701.268122866892</v>
      </c>
      <c r="I149" s="99">
        <f t="shared" si="169"/>
        <v>30674.696143344707</v>
      </c>
      <c r="J149" s="27">
        <f t="shared" si="169"/>
        <v>34648.124163822526</v>
      </c>
      <c r="K149" s="99">
        <f t="shared" si="169"/>
        <v>38621.55218430033</v>
      </c>
      <c r="L149" s="27">
        <f t="shared" si="169"/>
        <v>42594.980204778149</v>
      </c>
      <c r="M149" s="99">
        <f t="shared" si="169"/>
        <v>46568.408225255967</v>
      </c>
      <c r="N149" s="27">
        <f t="shared" si="169"/>
        <v>50541.836245733779</v>
      </c>
      <c r="O149" s="99">
        <f t="shared" si="169"/>
        <v>54515.264266211598</v>
      </c>
      <c r="P149" s="27">
        <f t="shared" si="169"/>
        <v>58488.692286689409</v>
      </c>
      <c r="Q149" s="99">
        <f t="shared" si="169"/>
        <v>62462.120307167228</v>
      </c>
      <c r="R149" s="27">
        <f t="shared" si="169"/>
        <v>66435.548327645054</v>
      </c>
      <c r="S149" s="99">
        <f t="shared" si="169"/>
        <v>70408.976348122844</v>
      </c>
      <c r="T149" s="27">
        <f t="shared" si="169"/>
        <v>74382.404368600663</v>
      </c>
      <c r="U149" s="99">
        <f t="shared" si="169"/>
        <v>78355.832389078496</v>
      </c>
      <c r="V149" s="28">
        <f t="shared" si="169"/>
        <v>82329.2604095563</v>
      </c>
    </row>
    <row r="150" spans="1:22">
      <c r="A150" s="72" t="str">
        <f t="shared" si="152"/>
        <v>NEODENS PLUS 33/33 F ECO Baxi</v>
      </c>
      <c r="B150" s="27">
        <f t="shared" ref="B150:V150" si="170">$J$100+B132*$J$97*$M$71</f>
        <v>2939.75</v>
      </c>
      <c r="C150" s="99">
        <f t="shared" si="170"/>
        <v>6904.157752553916</v>
      </c>
      <c r="D150" s="27">
        <f t="shared" si="170"/>
        <v>10868.565505107832</v>
      </c>
      <c r="E150" s="99">
        <f t="shared" si="170"/>
        <v>14832.973257661748</v>
      </c>
      <c r="F150" s="27">
        <f t="shared" si="170"/>
        <v>18797.381010215664</v>
      </c>
      <c r="G150" s="99">
        <f t="shared" si="170"/>
        <v>22761.788762769578</v>
      </c>
      <c r="H150" s="27">
        <f t="shared" si="170"/>
        <v>26726.196515323496</v>
      </c>
      <c r="I150" s="99">
        <f t="shared" si="170"/>
        <v>30690.60426787741</v>
      </c>
      <c r="J150" s="27">
        <f t="shared" si="170"/>
        <v>34655.012020431328</v>
      </c>
      <c r="K150" s="99">
        <f t="shared" si="170"/>
        <v>38619.419772985246</v>
      </c>
      <c r="L150" s="27">
        <f t="shared" si="170"/>
        <v>42583.827525539156</v>
      </c>
      <c r="M150" s="99">
        <f t="shared" si="170"/>
        <v>46548.235278093074</v>
      </c>
      <c r="N150" s="27">
        <f t="shared" si="170"/>
        <v>50512.643030646992</v>
      </c>
      <c r="O150" s="99">
        <f t="shared" si="170"/>
        <v>54477.05078320091</v>
      </c>
      <c r="P150" s="27">
        <f t="shared" si="170"/>
        <v>58441.45853575482</v>
      </c>
      <c r="Q150" s="99">
        <f t="shared" si="170"/>
        <v>62405.866288308738</v>
      </c>
      <c r="R150" s="27">
        <f t="shared" si="170"/>
        <v>66370.274040862656</v>
      </c>
      <c r="S150" s="99">
        <f t="shared" si="170"/>
        <v>70334.681793416574</v>
      </c>
      <c r="T150" s="27">
        <f t="shared" si="170"/>
        <v>74299.089545970492</v>
      </c>
      <c r="U150" s="99">
        <f t="shared" si="170"/>
        <v>78263.497298524395</v>
      </c>
      <c r="V150" s="28">
        <f t="shared" si="170"/>
        <v>82227.905051078313</v>
      </c>
    </row>
    <row r="151" spans="1:22">
      <c r="A151" s="72" t="str">
        <f t="shared" si="152"/>
        <v xml:space="preserve"> 6000 25-28 Bosch</v>
      </c>
      <c r="B151" s="27">
        <f t="shared" ref="B151:V151" si="171">$K$100+B132*$K$97*$M$71</f>
        <v>3193.29</v>
      </c>
      <c r="C151" s="99">
        <f t="shared" si="171"/>
        <v>6908.8679042553185</v>
      </c>
      <c r="D151" s="27">
        <f t="shared" si="171"/>
        <v>10624.445808510638</v>
      </c>
      <c r="E151" s="99">
        <f t="shared" si="171"/>
        <v>14340.023712765957</v>
      </c>
      <c r="F151" s="27">
        <f t="shared" si="171"/>
        <v>18055.601617021275</v>
      </c>
      <c r="G151" s="99">
        <f t="shared" si="171"/>
        <v>21771.179521276594</v>
      </c>
      <c r="H151" s="27">
        <f t="shared" si="171"/>
        <v>25486.757425531912</v>
      </c>
      <c r="I151" s="99">
        <f t="shared" si="171"/>
        <v>29202.335329787235</v>
      </c>
      <c r="J151" s="27">
        <f t="shared" si="171"/>
        <v>32917.913234042549</v>
      </c>
      <c r="K151" s="99">
        <f t="shared" si="171"/>
        <v>36633.491138297868</v>
      </c>
      <c r="L151" s="27">
        <f t="shared" si="171"/>
        <v>40349.069042553187</v>
      </c>
      <c r="M151" s="99">
        <f t="shared" si="171"/>
        <v>44064.646946808512</v>
      </c>
      <c r="N151" s="27">
        <f t="shared" si="171"/>
        <v>47780.224851063824</v>
      </c>
      <c r="O151" s="99">
        <f t="shared" si="171"/>
        <v>51495.802755319142</v>
      </c>
      <c r="P151" s="27">
        <f t="shared" si="171"/>
        <v>55211.380659574468</v>
      </c>
      <c r="Q151" s="99">
        <f t="shared" si="171"/>
        <v>58926.958563829787</v>
      </c>
      <c r="R151" s="27">
        <f t="shared" si="171"/>
        <v>62642.536468085098</v>
      </c>
      <c r="S151" s="99">
        <f t="shared" si="171"/>
        <v>66358.114372340409</v>
      </c>
      <c r="T151" s="27">
        <f t="shared" si="171"/>
        <v>70073.692276595728</v>
      </c>
      <c r="U151" s="99">
        <f t="shared" si="171"/>
        <v>73789.270180851046</v>
      </c>
      <c r="V151" s="28">
        <f t="shared" si="171"/>
        <v>77504.848085106365</v>
      </c>
    </row>
    <row r="152" spans="1:22">
      <c r="A152" s="96" t="str">
        <f t="shared" si="152"/>
        <v>6000 25-32 Bosch</v>
      </c>
      <c r="B152" s="30">
        <f t="shared" ref="B152:V152" si="172">$L$100+B132*$L$97*$M$71</f>
        <v>3273.49</v>
      </c>
      <c r="C152" s="100">
        <f t="shared" si="172"/>
        <v>6989.0679042553184</v>
      </c>
      <c r="D152" s="30">
        <f t="shared" si="172"/>
        <v>10704.645808510637</v>
      </c>
      <c r="E152" s="100">
        <f t="shared" si="172"/>
        <v>14420.223712765955</v>
      </c>
      <c r="F152" s="30">
        <f t="shared" si="172"/>
        <v>18135.801617021272</v>
      </c>
      <c r="G152" s="100">
        <f t="shared" si="172"/>
        <v>21851.379521276591</v>
      </c>
      <c r="H152" s="30">
        <f t="shared" si="172"/>
        <v>25566.957425531909</v>
      </c>
      <c r="I152" s="100">
        <f t="shared" si="172"/>
        <v>29282.535329787235</v>
      </c>
      <c r="J152" s="30">
        <f t="shared" si="172"/>
        <v>32998.113234042547</v>
      </c>
      <c r="K152" s="100">
        <f t="shared" si="172"/>
        <v>36713.691138297865</v>
      </c>
      <c r="L152" s="30">
        <f t="shared" si="172"/>
        <v>40429.269042553184</v>
      </c>
      <c r="M152" s="100">
        <f t="shared" si="172"/>
        <v>44144.84694680851</v>
      </c>
      <c r="N152" s="30">
        <f t="shared" si="172"/>
        <v>47860.424851063821</v>
      </c>
      <c r="O152" s="100">
        <f t="shared" si="172"/>
        <v>51576.002755319139</v>
      </c>
      <c r="P152" s="30">
        <f t="shared" si="172"/>
        <v>55291.580659574465</v>
      </c>
      <c r="Q152" s="100">
        <f t="shared" si="172"/>
        <v>59007.158563829784</v>
      </c>
      <c r="R152" s="30">
        <f t="shared" si="172"/>
        <v>62722.736468085095</v>
      </c>
      <c r="S152" s="100">
        <f t="shared" si="172"/>
        <v>66438.314372340421</v>
      </c>
      <c r="T152" s="30">
        <f t="shared" si="172"/>
        <v>70153.89227659574</v>
      </c>
      <c r="U152" s="100">
        <f t="shared" si="172"/>
        <v>73869.470180851058</v>
      </c>
      <c r="V152" s="31">
        <f t="shared" si="172"/>
        <v>77585.048085106377</v>
      </c>
    </row>
    <row r="156" spans="1:22" ht="6.75" customHeight="1"/>
    <row r="158" spans="1:22" ht="62.25" customHeight="1">
      <c r="A158" s="142" t="s">
        <v>100</v>
      </c>
      <c r="B158" s="142"/>
      <c r="C158" s="88" t="s">
        <v>93</v>
      </c>
      <c r="D158" s="88" t="s">
        <v>94</v>
      </c>
      <c r="E158" s="89" t="s">
        <v>95</v>
      </c>
    </row>
    <row r="159" spans="1:22" ht="31.5" customHeight="1">
      <c r="A159" s="142"/>
      <c r="B159" s="142"/>
      <c r="C159" s="4">
        <f>N70/K71</f>
        <v>3.6176912617190298</v>
      </c>
      <c r="D159" s="4">
        <f>(SUM(N54:N63))/10</f>
        <v>2.9179254998968327</v>
      </c>
      <c r="E159" s="91" t="s">
        <v>96</v>
      </c>
    </row>
    <row r="160" spans="1:22">
      <c r="A160" s="23" t="s">
        <v>97</v>
      </c>
      <c r="B160" s="23">
        <v>0</v>
      </c>
      <c r="C160" s="23">
        <v>3</v>
      </c>
      <c r="D160" s="23">
        <v>6</v>
      </c>
      <c r="E160" s="23">
        <v>9</v>
      </c>
      <c r="F160" s="23">
        <v>12</v>
      </c>
      <c r="G160" s="23">
        <v>15</v>
      </c>
      <c r="H160" s="23">
        <v>18</v>
      </c>
      <c r="I160" s="23">
        <v>21</v>
      </c>
      <c r="J160" s="23">
        <v>24</v>
      </c>
      <c r="K160" s="23">
        <v>27</v>
      </c>
      <c r="L160" s="23">
        <v>30</v>
      </c>
      <c r="M160" s="23">
        <v>33</v>
      </c>
      <c r="N160" s="23">
        <v>36</v>
      </c>
      <c r="O160" s="23">
        <v>39</v>
      </c>
      <c r="P160" s="23">
        <v>42</v>
      </c>
      <c r="Q160" s="23">
        <v>45</v>
      </c>
      <c r="R160" s="23">
        <v>48</v>
      </c>
      <c r="S160" s="23">
        <v>51</v>
      </c>
      <c r="T160" s="23">
        <v>54</v>
      </c>
      <c r="U160" s="23">
        <v>57</v>
      </c>
      <c r="V160" s="23">
        <v>60</v>
      </c>
    </row>
    <row r="161" spans="1:22">
      <c r="A161" s="95" t="str">
        <f t="shared" ref="A161:A180" si="173">A133</f>
        <v>Monobloc Plus 2 - 12MR Baxi</v>
      </c>
      <c r="B161" s="25">
        <f t="shared" ref="B161:V161" si="174">$C$91+B160*$C$82*$N$70</f>
        <v>12000</v>
      </c>
      <c r="C161" s="98">
        <f t="shared" si="174"/>
        <v>15335.763015887273</v>
      </c>
      <c r="D161" s="25">
        <f t="shared" si="174"/>
        <v>18671.526031774545</v>
      </c>
      <c r="E161" s="98">
        <f t="shared" si="174"/>
        <v>22007.289047661816</v>
      </c>
      <c r="F161" s="25">
        <f t="shared" si="174"/>
        <v>25343.05206354909</v>
      </c>
      <c r="G161" s="98">
        <f t="shared" si="174"/>
        <v>28678.815079436361</v>
      </c>
      <c r="H161" s="25">
        <f t="shared" si="174"/>
        <v>32014.578095323632</v>
      </c>
      <c r="I161" s="98">
        <f t="shared" si="174"/>
        <v>35350.341111210902</v>
      </c>
      <c r="J161" s="25">
        <f t="shared" si="174"/>
        <v>38686.10412709818</v>
      </c>
      <c r="K161" s="98">
        <f t="shared" si="174"/>
        <v>42021.867142985451</v>
      </c>
      <c r="L161" s="25">
        <f t="shared" si="174"/>
        <v>45357.630158872722</v>
      </c>
      <c r="M161" s="98">
        <f t="shared" si="174"/>
        <v>48693.39317476</v>
      </c>
      <c r="N161" s="25">
        <f t="shared" si="174"/>
        <v>52029.156190647263</v>
      </c>
      <c r="O161" s="98">
        <f t="shared" si="174"/>
        <v>55364.919206534534</v>
      </c>
      <c r="P161" s="25">
        <f t="shared" si="174"/>
        <v>58700.682222421812</v>
      </c>
      <c r="Q161" s="98">
        <f t="shared" si="174"/>
        <v>62036.445238309083</v>
      </c>
      <c r="R161" s="25">
        <f t="shared" si="174"/>
        <v>65372.208254196361</v>
      </c>
      <c r="S161" s="98">
        <f t="shared" si="174"/>
        <v>68707.971270083624</v>
      </c>
      <c r="T161" s="25">
        <f t="shared" si="174"/>
        <v>72043.734285970902</v>
      </c>
      <c r="U161" s="98">
        <f t="shared" si="174"/>
        <v>75379.49730185818</v>
      </c>
      <c r="V161" s="26">
        <f t="shared" si="174"/>
        <v>78715.260317745444</v>
      </c>
    </row>
    <row r="162" spans="1:22">
      <c r="A162" s="72" t="str">
        <f t="shared" si="173"/>
        <v>Monobloc Plus 2 - 16MR Baxi</v>
      </c>
      <c r="B162" s="27">
        <f t="shared" ref="B162:V162" si="175">$D$91+B160*$D$82*$N$70</f>
        <v>12000</v>
      </c>
      <c r="C162" s="99">
        <f t="shared" si="175"/>
        <v>15203.188971913092</v>
      </c>
      <c r="D162" s="27">
        <f t="shared" si="175"/>
        <v>18406.377943826184</v>
      </c>
      <c r="E162" s="99">
        <f t="shared" si="175"/>
        <v>21609.566915739277</v>
      </c>
      <c r="F162" s="27">
        <f t="shared" si="175"/>
        <v>24812.755887652369</v>
      </c>
      <c r="G162" s="99">
        <f t="shared" si="175"/>
        <v>28015.944859565461</v>
      </c>
      <c r="H162" s="27">
        <f t="shared" si="175"/>
        <v>31219.133831478557</v>
      </c>
      <c r="I162" s="99">
        <f t="shared" si="175"/>
        <v>34422.322803391653</v>
      </c>
      <c r="J162" s="27">
        <f t="shared" si="175"/>
        <v>37625.511775304738</v>
      </c>
      <c r="K162" s="99">
        <f t="shared" si="175"/>
        <v>40828.70074721783</v>
      </c>
      <c r="L162" s="27">
        <f t="shared" si="175"/>
        <v>44031.889719130922</v>
      </c>
      <c r="M162" s="99">
        <f t="shared" si="175"/>
        <v>47235.078691044015</v>
      </c>
      <c r="N162" s="27">
        <f t="shared" si="175"/>
        <v>50438.267662957114</v>
      </c>
      <c r="O162" s="99">
        <f t="shared" si="175"/>
        <v>53641.456634870206</v>
      </c>
      <c r="P162" s="27">
        <f t="shared" si="175"/>
        <v>56844.645606783299</v>
      </c>
      <c r="Q162" s="99">
        <f t="shared" si="175"/>
        <v>60047.834578696391</v>
      </c>
      <c r="R162" s="27">
        <f t="shared" si="175"/>
        <v>63251.023550609483</v>
      </c>
      <c r="S162" s="99">
        <f t="shared" si="175"/>
        <v>66454.212522522575</v>
      </c>
      <c r="T162" s="27">
        <f t="shared" si="175"/>
        <v>69657.40149443566</v>
      </c>
      <c r="U162" s="99">
        <f t="shared" si="175"/>
        <v>72860.59046634876</v>
      </c>
      <c r="V162" s="28">
        <f t="shared" si="175"/>
        <v>76063.779438261845</v>
      </c>
    </row>
    <row r="163" spans="1:22">
      <c r="A163" s="72" t="str">
        <f t="shared" si="173"/>
        <v>Arotherm Split 12 kW Vaillant</v>
      </c>
      <c r="B163" s="27">
        <f t="shared" ref="B163:V163" si="176">$E$91+B160*$E$82*$N$70</f>
        <v>12624.66</v>
      </c>
      <c r="C163" s="99">
        <f t="shared" si="176"/>
        <v>16092.392456678986</v>
      </c>
      <c r="D163" s="27">
        <f t="shared" si="176"/>
        <v>19560.124913357973</v>
      </c>
      <c r="E163" s="99">
        <f t="shared" si="176"/>
        <v>23027.85737003696</v>
      </c>
      <c r="F163" s="27">
        <f t="shared" si="176"/>
        <v>26495.589826715946</v>
      </c>
      <c r="G163" s="99">
        <f t="shared" si="176"/>
        <v>29963.322283394933</v>
      </c>
      <c r="H163" s="27">
        <f t="shared" si="176"/>
        <v>33431.054740073916</v>
      </c>
      <c r="I163" s="99">
        <f t="shared" si="176"/>
        <v>36898.787196752906</v>
      </c>
      <c r="J163" s="27">
        <f t="shared" si="176"/>
        <v>40366.519653431897</v>
      </c>
      <c r="K163" s="99">
        <f t="shared" si="176"/>
        <v>43834.252110110872</v>
      </c>
      <c r="L163" s="27">
        <f t="shared" si="176"/>
        <v>47301.984566789863</v>
      </c>
      <c r="M163" s="99">
        <f t="shared" si="176"/>
        <v>50769.717023468853</v>
      </c>
      <c r="N163" s="27">
        <f t="shared" si="176"/>
        <v>54237.449480147843</v>
      </c>
      <c r="O163" s="99">
        <f t="shared" si="176"/>
        <v>57705.181936826819</v>
      </c>
      <c r="P163" s="27">
        <f t="shared" si="176"/>
        <v>61172.914393505809</v>
      </c>
      <c r="Q163" s="99">
        <f t="shared" si="176"/>
        <v>64640.646850184799</v>
      </c>
      <c r="R163" s="27">
        <f t="shared" si="176"/>
        <v>68108.37930686379</v>
      </c>
      <c r="S163" s="99">
        <f t="shared" si="176"/>
        <v>71576.111763542765</v>
      </c>
      <c r="T163" s="27">
        <f t="shared" si="176"/>
        <v>75043.844220221756</v>
      </c>
      <c r="U163" s="99">
        <f t="shared" si="176"/>
        <v>78511.576676900731</v>
      </c>
      <c r="V163" s="28">
        <f t="shared" si="176"/>
        <v>81979.309133579736</v>
      </c>
    </row>
    <row r="164" spans="1:22">
      <c r="A164" s="72" t="str">
        <f t="shared" si="173"/>
        <v>Arotherm plus 12 Compacta Vaillant</v>
      </c>
      <c r="B164" s="29">
        <f t="shared" ref="B164:V164" si="177">$F$91+B160*$F$82*$N$70</f>
        <v>12656.6</v>
      </c>
      <c r="C164" s="99">
        <f t="shared" si="177"/>
        <v>16082.073879437148</v>
      </c>
      <c r="D164" s="27">
        <f t="shared" si="177"/>
        <v>19507.547758874294</v>
      </c>
      <c r="E164" s="99">
        <f t="shared" si="177"/>
        <v>22933.021638311446</v>
      </c>
      <c r="F164" s="27">
        <f t="shared" si="177"/>
        <v>26358.49551774859</v>
      </c>
      <c r="G164" s="99">
        <f t="shared" si="177"/>
        <v>29783.969397185741</v>
      </c>
      <c r="H164" s="27">
        <f t="shared" si="177"/>
        <v>33209.443276622886</v>
      </c>
      <c r="I164" s="99">
        <f t="shared" si="177"/>
        <v>36634.917156060037</v>
      </c>
      <c r="J164" s="27">
        <f t="shared" si="177"/>
        <v>40060.391035497181</v>
      </c>
      <c r="K164" s="99">
        <f t="shared" si="177"/>
        <v>43485.864914934333</v>
      </c>
      <c r="L164" s="27">
        <f t="shared" si="177"/>
        <v>46911.338794371477</v>
      </c>
      <c r="M164" s="99">
        <f t="shared" si="177"/>
        <v>50336.812673808628</v>
      </c>
      <c r="N164" s="27">
        <f t="shared" si="177"/>
        <v>53762.286553245773</v>
      </c>
      <c r="O164" s="99">
        <f t="shared" si="177"/>
        <v>57187.760432682924</v>
      </c>
      <c r="P164" s="27">
        <f t="shared" si="177"/>
        <v>60613.234312120068</v>
      </c>
      <c r="Q164" s="99">
        <f t="shared" si="177"/>
        <v>64038.70819155722</v>
      </c>
      <c r="R164" s="27">
        <f t="shared" si="177"/>
        <v>67464.182070994371</v>
      </c>
      <c r="S164" s="99">
        <f t="shared" si="177"/>
        <v>70889.655950431523</v>
      </c>
      <c r="T164" s="27">
        <f t="shared" si="177"/>
        <v>74315.12982986866</v>
      </c>
      <c r="U164" s="99">
        <f t="shared" si="177"/>
        <v>77740.603709305811</v>
      </c>
      <c r="V164" s="28">
        <f t="shared" si="177"/>
        <v>81166.077588742963</v>
      </c>
    </row>
    <row r="165" spans="1:22">
      <c r="A165" s="72" t="str">
        <f t="shared" si="173"/>
        <v>Arotherm plus 12 Compacta Vaillant</v>
      </c>
      <c r="B165" s="27">
        <f t="shared" ref="B165:V165" si="178">$G$91+B160*$G$82*$N$70</f>
        <v>16998.88</v>
      </c>
      <c r="C165" s="99">
        <f t="shared" si="178"/>
        <v>20424.353879437149</v>
      </c>
      <c r="D165" s="27">
        <f t="shared" si="178"/>
        <v>23849.827758874297</v>
      </c>
      <c r="E165" s="99">
        <f t="shared" si="178"/>
        <v>27275.301638311445</v>
      </c>
      <c r="F165" s="27">
        <f t="shared" si="178"/>
        <v>30700.775517748592</v>
      </c>
      <c r="G165" s="99">
        <f t="shared" si="178"/>
        <v>34126.24939718574</v>
      </c>
      <c r="H165" s="27">
        <f t="shared" si="178"/>
        <v>37551.723276622884</v>
      </c>
      <c r="I165" s="99">
        <f t="shared" si="178"/>
        <v>40977.197156060036</v>
      </c>
      <c r="J165" s="27">
        <f t="shared" si="178"/>
        <v>44402.671035497187</v>
      </c>
      <c r="K165" s="99">
        <f t="shared" si="178"/>
        <v>47828.144914934332</v>
      </c>
      <c r="L165" s="27">
        <f t="shared" si="178"/>
        <v>51253.618794371476</v>
      </c>
      <c r="M165" s="99">
        <f t="shared" si="178"/>
        <v>54679.092673808627</v>
      </c>
      <c r="N165" s="27">
        <f t="shared" si="178"/>
        <v>58104.566553245779</v>
      </c>
      <c r="O165" s="99">
        <f t="shared" si="178"/>
        <v>61530.04043268293</v>
      </c>
      <c r="P165" s="27">
        <f t="shared" si="178"/>
        <v>64955.514312120067</v>
      </c>
      <c r="Q165" s="99">
        <f t="shared" si="178"/>
        <v>68380.988191557219</v>
      </c>
      <c r="R165" s="27">
        <f t="shared" si="178"/>
        <v>71806.46207099437</v>
      </c>
      <c r="S165" s="99">
        <f t="shared" si="178"/>
        <v>75231.935950431522</v>
      </c>
      <c r="T165" s="27">
        <f t="shared" si="178"/>
        <v>78657.409829868659</v>
      </c>
      <c r="U165" s="99">
        <f t="shared" si="178"/>
        <v>82082.88370930581</v>
      </c>
      <c r="V165" s="28">
        <f t="shared" si="178"/>
        <v>85508.357588742962</v>
      </c>
    </row>
    <row r="166" spans="1:22">
      <c r="A166" s="72" t="str">
        <f t="shared" si="173"/>
        <v>Genia Air Max 12 Saunier Duval</v>
      </c>
      <c r="B166" s="27">
        <f t="shared" ref="B166:V166" si="179">$H$91+B160*$H$82*$N$70</f>
        <v>16558.25</v>
      </c>
      <c r="C166" s="99">
        <f t="shared" si="179"/>
        <v>19588.681215121211</v>
      </c>
      <c r="D166" s="27">
        <f t="shared" si="179"/>
        <v>22619.112430242425</v>
      </c>
      <c r="E166" s="99">
        <f t="shared" si="179"/>
        <v>25649.543645363636</v>
      </c>
      <c r="F166" s="27">
        <f t="shared" si="179"/>
        <v>28679.97486048485</v>
      </c>
      <c r="G166" s="99">
        <f t="shared" si="179"/>
        <v>31710.406075606064</v>
      </c>
      <c r="H166" s="27">
        <f t="shared" si="179"/>
        <v>34740.837290727271</v>
      </c>
      <c r="I166" s="99">
        <f t="shared" si="179"/>
        <v>37771.268505848486</v>
      </c>
      <c r="J166" s="27">
        <f t="shared" si="179"/>
        <v>40801.6997209697</v>
      </c>
      <c r="K166" s="99">
        <f t="shared" si="179"/>
        <v>43832.130936090907</v>
      </c>
      <c r="L166" s="27">
        <f t="shared" si="179"/>
        <v>46862.562151212129</v>
      </c>
      <c r="M166" s="99">
        <f t="shared" si="179"/>
        <v>49892.993366333336</v>
      </c>
      <c r="N166" s="27">
        <f t="shared" si="179"/>
        <v>52923.42458145455</v>
      </c>
      <c r="O166" s="99">
        <f t="shared" si="179"/>
        <v>55953.855796575757</v>
      </c>
      <c r="P166" s="27">
        <f t="shared" si="179"/>
        <v>58984.287011696972</v>
      </c>
      <c r="Q166" s="99">
        <f t="shared" si="179"/>
        <v>62014.718226818179</v>
      </c>
      <c r="R166" s="27">
        <f t="shared" si="179"/>
        <v>65045.149441939393</v>
      </c>
      <c r="S166" s="99">
        <f t="shared" si="179"/>
        <v>68075.580657060607</v>
      </c>
      <c r="T166" s="27">
        <f t="shared" si="179"/>
        <v>71106.011872181814</v>
      </c>
      <c r="U166" s="99">
        <f t="shared" si="179"/>
        <v>74136.443087303036</v>
      </c>
      <c r="V166" s="28">
        <f t="shared" si="179"/>
        <v>77166.874302424258</v>
      </c>
    </row>
    <row r="167" spans="1:22">
      <c r="A167" s="72" t="str">
        <f t="shared" si="173"/>
        <v>Arotherm plus 12 Compacta Vaillant</v>
      </c>
      <c r="B167" s="27">
        <f t="shared" ref="B167:V167" si="180">$I$91+B160*$I$82*$N$70</f>
        <v>16889.419999999998</v>
      </c>
      <c r="C167" s="99">
        <f t="shared" si="180"/>
        <v>20314.893879437146</v>
      </c>
      <c r="D167" s="27">
        <f t="shared" si="180"/>
        <v>23740.367758874294</v>
      </c>
      <c r="E167" s="99">
        <f t="shared" si="180"/>
        <v>27165.841638311442</v>
      </c>
      <c r="F167" s="27">
        <f t="shared" si="180"/>
        <v>30591.31551774859</v>
      </c>
      <c r="G167" s="99">
        <f t="shared" si="180"/>
        <v>34016.789397185741</v>
      </c>
      <c r="H167" s="27">
        <f t="shared" si="180"/>
        <v>37442.263276622885</v>
      </c>
      <c r="I167" s="99">
        <f t="shared" si="180"/>
        <v>40867.73715606003</v>
      </c>
      <c r="J167" s="27">
        <f t="shared" si="180"/>
        <v>44293.211035497181</v>
      </c>
      <c r="K167" s="99">
        <f t="shared" si="180"/>
        <v>47718.684914934332</v>
      </c>
      <c r="L167" s="27">
        <f t="shared" si="180"/>
        <v>51144.158794371477</v>
      </c>
      <c r="M167" s="99">
        <f t="shared" si="180"/>
        <v>54569.632673808628</v>
      </c>
      <c r="N167" s="27">
        <f t="shared" si="180"/>
        <v>57995.106553245772</v>
      </c>
      <c r="O167" s="99">
        <f t="shared" si="180"/>
        <v>61420.580432682924</v>
      </c>
      <c r="P167" s="27">
        <f t="shared" si="180"/>
        <v>64846.054312120068</v>
      </c>
      <c r="Q167" s="99">
        <f t="shared" si="180"/>
        <v>68271.528191557212</v>
      </c>
      <c r="R167" s="27">
        <f t="shared" si="180"/>
        <v>71697.002070994364</v>
      </c>
      <c r="S167" s="99">
        <f t="shared" si="180"/>
        <v>75122.475950431515</v>
      </c>
      <c r="T167" s="27">
        <f t="shared" si="180"/>
        <v>78547.949829868652</v>
      </c>
      <c r="U167" s="99">
        <f t="shared" si="180"/>
        <v>81973.423709305818</v>
      </c>
      <c r="V167" s="28">
        <f t="shared" si="180"/>
        <v>85398.897588742955</v>
      </c>
    </row>
    <row r="168" spans="1:22">
      <c r="A168" s="72" t="str">
        <f t="shared" si="173"/>
        <v>Genia Air Max 8 Saunier Duval</v>
      </c>
      <c r="B168" s="27">
        <f t="shared" ref="B168:V168" si="181">$J$91+B160*$J$82*$N$70</f>
        <v>14448.476900000001</v>
      </c>
      <c r="C168" s="99">
        <f t="shared" si="181"/>
        <v>17789.462063589192</v>
      </c>
      <c r="D168" s="27">
        <f t="shared" si="181"/>
        <v>21130.447227178385</v>
      </c>
      <c r="E168" s="99">
        <f t="shared" si="181"/>
        <v>24471.432390767579</v>
      </c>
      <c r="F168" s="27">
        <f t="shared" si="181"/>
        <v>27812.417554356769</v>
      </c>
      <c r="G168" s="99">
        <f t="shared" si="181"/>
        <v>31153.402717945959</v>
      </c>
      <c r="H168" s="27">
        <f t="shared" si="181"/>
        <v>34494.387881535149</v>
      </c>
      <c r="I168" s="99">
        <f t="shared" si="181"/>
        <v>37835.373045124346</v>
      </c>
      <c r="J168" s="27">
        <f t="shared" si="181"/>
        <v>41176.358208713529</v>
      </c>
      <c r="K168" s="99">
        <f t="shared" si="181"/>
        <v>44517.343372302726</v>
      </c>
      <c r="L168" s="27">
        <f t="shared" si="181"/>
        <v>47858.328535891917</v>
      </c>
      <c r="M168" s="99">
        <f t="shared" si="181"/>
        <v>51199.313699481107</v>
      </c>
      <c r="N168" s="27">
        <f t="shared" si="181"/>
        <v>54540.298863070304</v>
      </c>
      <c r="O168" s="99">
        <f t="shared" si="181"/>
        <v>57881.284026659494</v>
      </c>
      <c r="P168" s="27">
        <f t="shared" si="181"/>
        <v>61222.269190248684</v>
      </c>
      <c r="Q168" s="99">
        <f t="shared" si="181"/>
        <v>64563.254353837874</v>
      </c>
      <c r="R168" s="27">
        <f t="shared" si="181"/>
        <v>67904.239517427064</v>
      </c>
      <c r="S168" s="99">
        <f t="shared" si="181"/>
        <v>71245.224681016261</v>
      </c>
      <c r="T168" s="27">
        <f t="shared" si="181"/>
        <v>74586.209844605444</v>
      </c>
      <c r="U168" s="99">
        <f t="shared" si="181"/>
        <v>77927.195008194656</v>
      </c>
      <c r="V168" s="28">
        <f t="shared" si="181"/>
        <v>81268.180171783839</v>
      </c>
    </row>
    <row r="169" spans="1:22">
      <c r="A169" s="72" t="str">
        <f t="shared" si="173"/>
        <v xml:space="preserve"> Dual Clima 9HT Domusa</v>
      </c>
      <c r="B169" s="27">
        <f t="shared" ref="B169:V169" si="182">$K$91+B160*$K$82*$N$70</f>
        <v>9438</v>
      </c>
      <c r="C169" s="99">
        <f t="shared" si="182"/>
        <v>12834.395234482759</v>
      </c>
      <c r="D169" s="27">
        <f t="shared" si="182"/>
        <v>16230.790468965517</v>
      </c>
      <c r="E169" s="99">
        <f t="shared" si="182"/>
        <v>19627.185703448275</v>
      </c>
      <c r="F169" s="27">
        <f t="shared" si="182"/>
        <v>23023.580937931034</v>
      </c>
      <c r="G169" s="99">
        <f t="shared" si="182"/>
        <v>26419.97617241379</v>
      </c>
      <c r="H169" s="27">
        <f t="shared" si="182"/>
        <v>29816.371406896549</v>
      </c>
      <c r="I169" s="99">
        <f t="shared" si="182"/>
        <v>33212.766641379305</v>
      </c>
      <c r="J169" s="27">
        <f t="shared" si="182"/>
        <v>36609.161875862068</v>
      </c>
      <c r="K169" s="99">
        <f t="shared" si="182"/>
        <v>40005.557110344824</v>
      </c>
      <c r="L169" s="27">
        <f t="shared" si="182"/>
        <v>43401.95234482758</v>
      </c>
      <c r="M169" s="99">
        <f t="shared" si="182"/>
        <v>46798.347579310343</v>
      </c>
      <c r="N169" s="27">
        <f t="shared" si="182"/>
        <v>50194.742813793098</v>
      </c>
      <c r="O169" s="99">
        <f t="shared" si="182"/>
        <v>53591.138048275861</v>
      </c>
      <c r="P169" s="27">
        <f t="shared" si="182"/>
        <v>56987.533282758617</v>
      </c>
      <c r="Q169" s="99">
        <f t="shared" si="182"/>
        <v>60383.928517241373</v>
      </c>
      <c r="R169" s="27">
        <f t="shared" si="182"/>
        <v>63780.323751724136</v>
      </c>
      <c r="S169" s="99">
        <f t="shared" si="182"/>
        <v>67176.718986206892</v>
      </c>
      <c r="T169" s="27">
        <f t="shared" si="182"/>
        <v>70573.114220689647</v>
      </c>
      <c r="U169" s="99">
        <f t="shared" si="182"/>
        <v>73969.509455172403</v>
      </c>
      <c r="V169" s="28">
        <f t="shared" si="182"/>
        <v>77365.904689655159</v>
      </c>
    </row>
    <row r="170" spans="1:22">
      <c r="A170" s="96" t="str">
        <f t="shared" si="173"/>
        <v>Arotherm plus 8 Compacta Vaillant</v>
      </c>
      <c r="B170" s="30">
        <f t="shared" ref="B170:V170" si="183">$L$91+B160*$L$82*$N$70</f>
        <v>15578.75</v>
      </c>
      <c r="C170" s="100">
        <f t="shared" si="183"/>
        <v>19386.32794155609</v>
      </c>
      <c r="D170" s="30">
        <f t="shared" si="183"/>
        <v>23193.905883112184</v>
      </c>
      <c r="E170" s="100">
        <f t="shared" si="183"/>
        <v>27001.483824668278</v>
      </c>
      <c r="F170" s="30">
        <f t="shared" si="183"/>
        <v>30809.061766224368</v>
      </c>
      <c r="G170" s="100">
        <f t="shared" si="183"/>
        <v>34616.639707780458</v>
      </c>
      <c r="H170" s="30">
        <f t="shared" si="183"/>
        <v>38424.217649336555</v>
      </c>
      <c r="I170" s="100">
        <f t="shared" si="183"/>
        <v>42231.795590892638</v>
      </c>
      <c r="J170" s="30">
        <f t="shared" si="183"/>
        <v>46039.373532448735</v>
      </c>
      <c r="K170" s="100">
        <f t="shared" si="183"/>
        <v>49846.951474004825</v>
      </c>
      <c r="L170" s="30">
        <f t="shared" si="183"/>
        <v>53654.529415560915</v>
      </c>
      <c r="M170" s="100">
        <f t="shared" si="183"/>
        <v>57462.107357117005</v>
      </c>
      <c r="N170" s="30">
        <f t="shared" si="183"/>
        <v>61269.685298673103</v>
      </c>
      <c r="O170" s="100">
        <f t="shared" si="183"/>
        <v>65077.263240229193</v>
      </c>
      <c r="P170" s="30">
        <f t="shared" si="183"/>
        <v>68884.841181785276</v>
      </c>
      <c r="Q170" s="100">
        <f t="shared" si="183"/>
        <v>72692.419123341373</v>
      </c>
      <c r="R170" s="30">
        <f t="shared" si="183"/>
        <v>76499.99706489747</v>
      </c>
      <c r="S170" s="100">
        <f t="shared" si="183"/>
        <v>80307.575006453553</v>
      </c>
      <c r="T170" s="30">
        <f t="shared" si="183"/>
        <v>84115.152948009651</v>
      </c>
      <c r="U170" s="100">
        <f t="shared" si="183"/>
        <v>87922.730889565733</v>
      </c>
      <c r="V170" s="31">
        <f t="shared" si="183"/>
        <v>91730.308831121831</v>
      </c>
    </row>
    <row r="171" spans="1:22">
      <c r="A171" s="95" t="str">
        <f t="shared" si="173"/>
        <v>ecoTEC pure 286 Vaillant</v>
      </c>
      <c r="B171" s="25">
        <f t="shared" ref="B171:V171" si="184">$C$100+B160*$C$97*$K$71</f>
        <v>3088.74</v>
      </c>
      <c r="C171" s="98">
        <f t="shared" si="184"/>
        <v>5895.5498090721649</v>
      </c>
      <c r="D171" s="25">
        <f t="shared" si="184"/>
        <v>8702.3596181443281</v>
      </c>
      <c r="E171" s="98">
        <f t="shared" si="184"/>
        <v>11509.169427216495</v>
      </c>
      <c r="F171" s="25">
        <f t="shared" si="184"/>
        <v>14315.979236288658</v>
      </c>
      <c r="G171" s="98">
        <f t="shared" si="184"/>
        <v>17122.78904536082</v>
      </c>
      <c r="H171" s="25">
        <f t="shared" si="184"/>
        <v>19929.598854432988</v>
      </c>
      <c r="I171" s="98">
        <f t="shared" si="184"/>
        <v>22736.40866350515</v>
      </c>
      <c r="J171" s="25">
        <f t="shared" si="184"/>
        <v>25543.218472577319</v>
      </c>
      <c r="K171" s="98">
        <f t="shared" si="184"/>
        <v>28350.02828164948</v>
      </c>
      <c r="L171" s="25">
        <f t="shared" si="184"/>
        <v>31156.838090721641</v>
      </c>
      <c r="M171" s="98">
        <f t="shared" si="184"/>
        <v>33963.64789979381</v>
      </c>
      <c r="N171" s="25">
        <f t="shared" si="184"/>
        <v>36770.457708865979</v>
      </c>
      <c r="O171" s="98">
        <f t="shared" si="184"/>
        <v>39577.267517938133</v>
      </c>
      <c r="P171" s="25">
        <f t="shared" si="184"/>
        <v>42384.077327010302</v>
      </c>
      <c r="Q171" s="98">
        <f t="shared" si="184"/>
        <v>45190.887136082471</v>
      </c>
      <c r="R171" s="25">
        <f t="shared" si="184"/>
        <v>47997.696945154632</v>
      </c>
      <c r="S171" s="98">
        <f t="shared" si="184"/>
        <v>50804.506754226793</v>
      </c>
      <c r="T171" s="25">
        <f t="shared" si="184"/>
        <v>53611.316563298962</v>
      </c>
      <c r="U171" s="98">
        <f t="shared" si="184"/>
        <v>56418.126372371131</v>
      </c>
      <c r="V171" s="26">
        <f t="shared" si="184"/>
        <v>59224.936181443285</v>
      </c>
    </row>
    <row r="172" spans="1:22">
      <c r="A172" s="72" t="str">
        <f t="shared" si="173"/>
        <v>Puma Condens 24-28 MKV Protherm</v>
      </c>
      <c r="B172" s="27">
        <f t="shared" ref="B172:V172" si="185">$D$100+B160*$D$97*$K$71</f>
        <v>2799.75</v>
      </c>
      <c r="C172" s="99">
        <f t="shared" si="185"/>
        <v>5727.2828116129031</v>
      </c>
      <c r="D172" s="27">
        <f t="shared" si="185"/>
        <v>8654.8156232258061</v>
      </c>
      <c r="E172" s="99">
        <f t="shared" si="185"/>
        <v>11582.348434838708</v>
      </c>
      <c r="F172" s="27">
        <f t="shared" si="185"/>
        <v>14509.881246451612</v>
      </c>
      <c r="G172" s="99">
        <f t="shared" si="185"/>
        <v>17437.414058064514</v>
      </c>
      <c r="H172" s="27">
        <f t="shared" si="185"/>
        <v>20364.946869677417</v>
      </c>
      <c r="I172" s="99">
        <f t="shared" si="185"/>
        <v>23292.479681290319</v>
      </c>
      <c r="J172" s="27">
        <f t="shared" si="185"/>
        <v>26220.012492903224</v>
      </c>
      <c r="K172" s="99">
        <f t="shared" si="185"/>
        <v>29147.545304516127</v>
      </c>
      <c r="L172" s="27">
        <f t="shared" si="185"/>
        <v>32075.078116129029</v>
      </c>
      <c r="M172" s="99">
        <f t="shared" si="185"/>
        <v>35002.610927741931</v>
      </c>
      <c r="N172" s="27">
        <f t="shared" si="185"/>
        <v>37930.143739354833</v>
      </c>
      <c r="O172" s="99">
        <f t="shared" si="185"/>
        <v>40857.676550967735</v>
      </c>
      <c r="P172" s="27">
        <f t="shared" si="185"/>
        <v>43785.209362580637</v>
      </c>
      <c r="Q172" s="99">
        <f t="shared" si="185"/>
        <v>46712.742174193547</v>
      </c>
      <c r="R172" s="27">
        <f t="shared" si="185"/>
        <v>49640.274985806449</v>
      </c>
      <c r="S172" s="99">
        <f t="shared" si="185"/>
        <v>52567.807797419351</v>
      </c>
      <c r="T172" s="27">
        <f t="shared" si="185"/>
        <v>55495.340609032253</v>
      </c>
      <c r="U172" s="99">
        <f t="shared" si="185"/>
        <v>58422.873420645155</v>
      </c>
      <c r="V172" s="28">
        <f t="shared" si="185"/>
        <v>61350.406232258058</v>
      </c>
    </row>
    <row r="173" spans="1:22">
      <c r="A173" s="72" t="str">
        <f t="shared" si="173"/>
        <v>VMW 32CS 1-5 ecoTEC plus Vaillant</v>
      </c>
      <c r="B173" s="27">
        <f t="shared" ref="B173:V173" si="186">$E$100+B160*$E$97*$K$71</f>
        <v>3921.96</v>
      </c>
      <c r="C173" s="99">
        <f t="shared" si="186"/>
        <v>6705.8102196319014</v>
      </c>
      <c r="D173" s="27">
        <f t="shared" si="186"/>
        <v>9489.6604392638037</v>
      </c>
      <c r="E173" s="99">
        <f t="shared" si="186"/>
        <v>12273.510658895706</v>
      </c>
      <c r="F173" s="27">
        <f t="shared" si="186"/>
        <v>15057.360878527608</v>
      </c>
      <c r="G173" s="99">
        <f t="shared" si="186"/>
        <v>17841.211098159511</v>
      </c>
      <c r="H173" s="27">
        <f t="shared" si="186"/>
        <v>20625.061317791409</v>
      </c>
      <c r="I173" s="99">
        <f t="shared" si="186"/>
        <v>23408.911537423312</v>
      </c>
      <c r="J173" s="27">
        <f t="shared" si="186"/>
        <v>26192.761757055214</v>
      </c>
      <c r="K173" s="99">
        <f t="shared" si="186"/>
        <v>28976.611976687116</v>
      </c>
      <c r="L173" s="27">
        <f t="shared" si="186"/>
        <v>31760.462196319018</v>
      </c>
      <c r="M173" s="99">
        <f t="shared" si="186"/>
        <v>34544.312415950917</v>
      </c>
      <c r="N173" s="27">
        <f t="shared" si="186"/>
        <v>37328.162635582819</v>
      </c>
      <c r="O173" s="99">
        <f t="shared" si="186"/>
        <v>40112.012855214722</v>
      </c>
      <c r="P173" s="27">
        <f t="shared" si="186"/>
        <v>42895.863074846624</v>
      </c>
      <c r="Q173" s="99">
        <f t="shared" si="186"/>
        <v>45679.713294478526</v>
      </c>
      <c r="R173" s="27">
        <f t="shared" si="186"/>
        <v>48463.563514110429</v>
      </c>
      <c r="S173" s="99">
        <f t="shared" si="186"/>
        <v>51247.413733742331</v>
      </c>
      <c r="T173" s="27">
        <f t="shared" si="186"/>
        <v>54031.263953374233</v>
      </c>
      <c r="U173" s="99">
        <f t="shared" si="186"/>
        <v>56815.114173006128</v>
      </c>
      <c r="V173" s="28">
        <f t="shared" si="186"/>
        <v>59598.964392638038</v>
      </c>
    </row>
    <row r="174" spans="1:22" ht="15" customHeight="1">
      <c r="A174" s="72" t="str">
        <f t="shared" si="173"/>
        <v>MicraPlus Condens 30 Hermann</v>
      </c>
      <c r="B174" s="27">
        <f t="shared" ref="B174:V174" si="187">$F$100+B160*$F$97*$K$71</f>
        <v>2931.76</v>
      </c>
      <c r="C174" s="99">
        <f t="shared" si="187"/>
        <v>5828.148845531914</v>
      </c>
      <c r="D174" s="27">
        <f t="shared" si="187"/>
        <v>8724.5376910638297</v>
      </c>
      <c r="E174" s="99">
        <f t="shared" si="187"/>
        <v>11620.926536595744</v>
      </c>
      <c r="F174" s="27">
        <f t="shared" si="187"/>
        <v>14517.315382127657</v>
      </c>
      <c r="G174" s="99">
        <f t="shared" si="187"/>
        <v>17413.704227659575</v>
      </c>
      <c r="H174" s="27">
        <f t="shared" si="187"/>
        <v>20310.093073191485</v>
      </c>
      <c r="I174" s="99">
        <f t="shared" si="187"/>
        <v>23206.481918723402</v>
      </c>
      <c r="J174" s="27">
        <f t="shared" si="187"/>
        <v>26102.870764255313</v>
      </c>
      <c r="K174" s="99">
        <f t="shared" si="187"/>
        <v>28999.25960978723</v>
      </c>
      <c r="L174" s="27">
        <f t="shared" si="187"/>
        <v>31895.648455319148</v>
      </c>
      <c r="M174" s="99">
        <f t="shared" si="187"/>
        <v>34792.037300851058</v>
      </c>
      <c r="N174" s="27">
        <f t="shared" si="187"/>
        <v>37688.426146382975</v>
      </c>
      <c r="O174" s="99">
        <f t="shared" si="187"/>
        <v>40584.814991914885</v>
      </c>
      <c r="P174" s="27">
        <f t="shared" si="187"/>
        <v>43481.20383744681</v>
      </c>
      <c r="Q174" s="99">
        <f t="shared" si="187"/>
        <v>46377.59268297872</v>
      </c>
      <c r="R174" s="27">
        <f t="shared" si="187"/>
        <v>49273.981528510631</v>
      </c>
      <c r="S174" s="99">
        <f t="shared" si="187"/>
        <v>52170.370374042548</v>
      </c>
      <c r="T174" s="27">
        <f t="shared" si="187"/>
        <v>55066.759219574458</v>
      </c>
      <c r="U174" s="99">
        <f t="shared" si="187"/>
        <v>57963.148065106376</v>
      </c>
      <c r="V174" s="28">
        <f t="shared" si="187"/>
        <v>60859.536910638293</v>
      </c>
    </row>
    <row r="175" spans="1:22" ht="17.25" customHeight="1">
      <c r="A175" s="72" t="str">
        <f t="shared" si="173"/>
        <v xml:space="preserve">Semia Condens 30 Saunier Duval </v>
      </c>
      <c r="B175" s="27">
        <f t="shared" ref="B175:V175" si="188">$G$100+B160*$G$97*$K$71</f>
        <v>3229.76</v>
      </c>
      <c r="C175" s="99">
        <f t="shared" si="188"/>
        <v>6002.2707075356411</v>
      </c>
      <c r="D175" s="27">
        <f t="shared" si="188"/>
        <v>8774.781415071282</v>
      </c>
      <c r="E175" s="99">
        <f t="shared" si="188"/>
        <v>11547.292122606925</v>
      </c>
      <c r="F175" s="27">
        <f t="shared" si="188"/>
        <v>14319.802830142564</v>
      </c>
      <c r="G175" s="99">
        <f t="shared" si="188"/>
        <v>17092.313537678208</v>
      </c>
      <c r="H175" s="27">
        <f t="shared" si="188"/>
        <v>19864.824245213851</v>
      </c>
      <c r="I175" s="99">
        <f t="shared" si="188"/>
        <v>22637.334952749487</v>
      </c>
      <c r="J175" s="27">
        <f t="shared" si="188"/>
        <v>25409.845660285129</v>
      </c>
      <c r="K175" s="99">
        <f t="shared" si="188"/>
        <v>28182.356367820772</v>
      </c>
      <c r="L175" s="27">
        <f t="shared" si="188"/>
        <v>30954.867075356415</v>
      </c>
      <c r="M175" s="99">
        <f t="shared" si="188"/>
        <v>33727.37778289205</v>
      </c>
      <c r="N175" s="27">
        <f t="shared" si="188"/>
        <v>36499.8884904277</v>
      </c>
      <c r="O175" s="99">
        <f t="shared" si="188"/>
        <v>39272.399197963343</v>
      </c>
      <c r="P175" s="27">
        <f t="shared" si="188"/>
        <v>42044.909905498978</v>
      </c>
      <c r="Q175" s="99">
        <f t="shared" si="188"/>
        <v>44817.420613034621</v>
      </c>
      <c r="R175" s="27">
        <f t="shared" si="188"/>
        <v>47589.931320570257</v>
      </c>
      <c r="S175" s="99">
        <f t="shared" si="188"/>
        <v>50362.442028105907</v>
      </c>
      <c r="T175" s="27">
        <f t="shared" si="188"/>
        <v>53134.952735641549</v>
      </c>
      <c r="U175" s="99">
        <f t="shared" si="188"/>
        <v>55907.463443177185</v>
      </c>
      <c r="V175" s="28">
        <f t="shared" si="188"/>
        <v>58679.974150712827</v>
      </c>
    </row>
    <row r="176" spans="1:22" ht="30" customHeight="1">
      <c r="A176" s="97" t="str">
        <f t="shared" si="173"/>
        <v>Caldera Thema Condens 31-CS/1 (N-ES) Saunier Duval</v>
      </c>
      <c r="B176" s="27">
        <f t="shared" ref="B176:V176" si="189">$H$100+B160*$H$97*$K$71</f>
        <v>3842.75</v>
      </c>
      <c r="C176" s="99">
        <f t="shared" si="189"/>
        <v>6620.9188926530614</v>
      </c>
      <c r="D176" s="27">
        <f t="shared" si="189"/>
        <v>9399.0877853061229</v>
      </c>
      <c r="E176" s="99">
        <f t="shared" si="189"/>
        <v>12177.256677959183</v>
      </c>
      <c r="F176" s="27">
        <f t="shared" si="189"/>
        <v>14955.425570612246</v>
      </c>
      <c r="G176" s="99">
        <f t="shared" si="189"/>
        <v>17733.594463265305</v>
      </c>
      <c r="H176" s="27">
        <f t="shared" si="189"/>
        <v>20511.763355918367</v>
      </c>
      <c r="I176" s="99">
        <f t="shared" si="189"/>
        <v>23289.932248571426</v>
      </c>
      <c r="J176" s="27">
        <f t="shared" si="189"/>
        <v>26068.101141224492</v>
      </c>
      <c r="K176" s="99">
        <f t="shared" si="189"/>
        <v>28846.27003387755</v>
      </c>
      <c r="L176" s="27">
        <f t="shared" si="189"/>
        <v>31624.438926530613</v>
      </c>
      <c r="M176" s="99">
        <f t="shared" si="189"/>
        <v>34402.607819183671</v>
      </c>
      <c r="N176" s="27">
        <f t="shared" si="189"/>
        <v>37180.776711836734</v>
      </c>
      <c r="O176" s="99">
        <f t="shared" si="189"/>
        <v>39958.945604489796</v>
      </c>
      <c r="P176" s="27">
        <f t="shared" si="189"/>
        <v>42737.114497142851</v>
      </c>
      <c r="Q176" s="99">
        <f t="shared" si="189"/>
        <v>45515.283389795914</v>
      </c>
      <c r="R176" s="27">
        <f t="shared" si="189"/>
        <v>48293.452282448983</v>
      </c>
      <c r="S176" s="99">
        <f t="shared" si="189"/>
        <v>51071.621175102038</v>
      </c>
      <c r="T176" s="27">
        <f t="shared" si="189"/>
        <v>53849.790067755101</v>
      </c>
      <c r="U176" s="99">
        <f t="shared" si="189"/>
        <v>56627.958960408156</v>
      </c>
      <c r="V176" s="28">
        <f t="shared" si="189"/>
        <v>59406.127853061225</v>
      </c>
    </row>
    <row r="177" spans="1:22">
      <c r="A177" s="72" t="str">
        <f t="shared" si="173"/>
        <v>NEODENS PLUS 28/28 F ECO Baxi</v>
      </c>
      <c r="B177" s="27">
        <f t="shared" ref="B177:V177" si="190">$I$100+B160*$I$97*$K$71</f>
        <v>2860.7</v>
      </c>
      <c r="C177" s="99">
        <f t="shared" si="190"/>
        <v>5958.0896641638219</v>
      </c>
      <c r="D177" s="27">
        <f t="shared" si="190"/>
        <v>9055.4793283276449</v>
      </c>
      <c r="E177" s="99">
        <f t="shared" si="190"/>
        <v>12152.868992491465</v>
      </c>
      <c r="F177" s="27">
        <f t="shared" si="190"/>
        <v>15250.258656655289</v>
      </c>
      <c r="G177" s="99">
        <f t="shared" si="190"/>
        <v>18347.648320819109</v>
      </c>
      <c r="H177" s="27">
        <f t="shared" si="190"/>
        <v>21445.037984982933</v>
      </c>
      <c r="I177" s="99">
        <f t="shared" si="190"/>
        <v>24542.427649146757</v>
      </c>
      <c r="J177" s="27">
        <f t="shared" si="190"/>
        <v>27639.817313310577</v>
      </c>
      <c r="K177" s="99">
        <f t="shared" si="190"/>
        <v>30737.206977474398</v>
      </c>
      <c r="L177" s="27">
        <f t="shared" si="190"/>
        <v>33834.596641638222</v>
      </c>
      <c r="M177" s="99">
        <f t="shared" si="190"/>
        <v>36931.986305802042</v>
      </c>
      <c r="N177" s="27">
        <f t="shared" si="190"/>
        <v>40029.375969965862</v>
      </c>
      <c r="O177" s="99">
        <f t="shared" si="190"/>
        <v>43126.765634129682</v>
      </c>
      <c r="P177" s="27">
        <f t="shared" si="190"/>
        <v>46224.15529829351</v>
      </c>
      <c r="Q177" s="99">
        <f t="shared" si="190"/>
        <v>49321.54496245733</v>
      </c>
      <c r="R177" s="27">
        <f t="shared" si="190"/>
        <v>52418.934626621151</v>
      </c>
      <c r="S177" s="99">
        <f t="shared" si="190"/>
        <v>55516.324290784964</v>
      </c>
      <c r="T177" s="27">
        <f t="shared" si="190"/>
        <v>58613.713954948791</v>
      </c>
      <c r="U177" s="99">
        <f t="shared" si="190"/>
        <v>61711.103619112619</v>
      </c>
      <c r="V177" s="28">
        <f t="shared" si="190"/>
        <v>64808.493283276439</v>
      </c>
    </row>
    <row r="178" spans="1:22">
      <c r="A178" s="72" t="str">
        <f t="shared" si="173"/>
        <v>NEODENS PLUS 33/33 F ECO Baxi</v>
      </c>
      <c r="B178" s="27">
        <f t="shared" ref="B178:V178" si="191">$J$100+B160*$J$97*$K$71</f>
        <v>2939.75</v>
      </c>
      <c r="C178" s="99">
        <f t="shared" si="191"/>
        <v>6030.1081325766172</v>
      </c>
      <c r="D178" s="27">
        <f t="shared" si="191"/>
        <v>9120.4662651532344</v>
      </c>
      <c r="E178" s="99">
        <f t="shared" si="191"/>
        <v>12210.824397729852</v>
      </c>
      <c r="F178" s="27">
        <f t="shared" si="191"/>
        <v>15301.182530306469</v>
      </c>
      <c r="G178" s="99">
        <f t="shared" si="191"/>
        <v>18391.540662883086</v>
      </c>
      <c r="H178" s="27">
        <f t="shared" si="191"/>
        <v>21481.898795459703</v>
      </c>
      <c r="I178" s="99">
        <f t="shared" si="191"/>
        <v>24572.25692803632</v>
      </c>
      <c r="J178" s="27">
        <f t="shared" si="191"/>
        <v>27662.615060612938</v>
      </c>
      <c r="K178" s="99">
        <f t="shared" si="191"/>
        <v>30752.973193189555</v>
      </c>
      <c r="L178" s="27">
        <f t="shared" si="191"/>
        <v>33843.331325766172</v>
      </c>
      <c r="M178" s="99">
        <f t="shared" si="191"/>
        <v>36933.689458342793</v>
      </c>
      <c r="N178" s="27">
        <f t="shared" si="191"/>
        <v>40024.047590919407</v>
      </c>
      <c r="O178" s="99">
        <f t="shared" si="191"/>
        <v>43114.405723496027</v>
      </c>
      <c r="P178" s="27">
        <f t="shared" si="191"/>
        <v>46204.763856072641</v>
      </c>
      <c r="Q178" s="99">
        <f t="shared" si="191"/>
        <v>49295.121988649262</v>
      </c>
      <c r="R178" s="27">
        <f t="shared" si="191"/>
        <v>52385.480121225875</v>
      </c>
      <c r="S178" s="99">
        <f t="shared" si="191"/>
        <v>55475.838253802496</v>
      </c>
      <c r="T178" s="27">
        <f t="shared" si="191"/>
        <v>58566.19638637911</v>
      </c>
      <c r="U178" s="99">
        <f t="shared" si="191"/>
        <v>61656.554518955723</v>
      </c>
      <c r="V178" s="28">
        <f t="shared" si="191"/>
        <v>64746.912651532344</v>
      </c>
    </row>
    <row r="179" spans="1:22">
      <c r="A179" s="72" t="str">
        <f t="shared" si="173"/>
        <v xml:space="preserve"> 6000 25-28 Bosch</v>
      </c>
      <c r="B179" s="27">
        <f t="shared" ref="B179:V179" si="192">$K$100+B160*$K$97*$K$71</f>
        <v>3193.29</v>
      </c>
      <c r="C179" s="99">
        <f t="shared" si="192"/>
        <v>6089.6788455319147</v>
      </c>
      <c r="D179" s="27">
        <f t="shared" si="192"/>
        <v>8986.0676910638285</v>
      </c>
      <c r="E179" s="99">
        <f t="shared" si="192"/>
        <v>11882.456536595742</v>
      </c>
      <c r="F179" s="27">
        <f t="shared" si="192"/>
        <v>14778.845382127656</v>
      </c>
      <c r="G179" s="99">
        <f t="shared" si="192"/>
        <v>17675.234227659574</v>
      </c>
      <c r="H179" s="27">
        <f t="shared" si="192"/>
        <v>20571.623073191487</v>
      </c>
      <c r="I179" s="99">
        <f t="shared" si="192"/>
        <v>23468.011918723405</v>
      </c>
      <c r="J179" s="27">
        <f t="shared" si="192"/>
        <v>26364.400764255315</v>
      </c>
      <c r="K179" s="99">
        <f t="shared" si="192"/>
        <v>29260.789609787229</v>
      </c>
      <c r="L179" s="27">
        <f t="shared" si="192"/>
        <v>32157.178455319146</v>
      </c>
      <c r="M179" s="99">
        <f t="shared" si="192"/>
        <v>35053.567300851057</v>
      </c>
      <c r="N179" s="27">
        <f t="shared" si="192"/>
        <v>37949.956146382974</v>
      </c>
      <c r="O179" s="99">
        <f t="shared" si="192"/>
        <v>40846.344991914884</v>
      </c>
      <c r="P179" s="27">
        <f t="shared" si="192"/>
        <v>43742.733837446809</v>
      </c>
      <c r="Q179" s="99">
        <f t="shared" si="192"/>
        <v>46639.122682978719</v>
      </c>
      <c r="R179" s="27">
        <f t="shared" si="192"/>
        <v>49535.511528510629</v>
      </c>
      <c r="S179" s="99">
        <f t="shared" si="192"/>
        <v>52431.900374042547</v>
      </c>
      <c r="T179" s="27">
        <f t="shared" si="192"/>
        <v>55328.289219574457</v>
      </c>
      <c r="U179" s="99">
        <f t="shared" si="192"/>
        <v>58224.678065106375</v>
      </c>
      <c r="V179" s="28">
        <f t="shared" si="192"/>
        <v>61121.066910638292</v>
      </c>
    </row>
    <row r="180" spans="1:22">
      <c r="A180" s="96" t="str">
        <f t="shared" si="173"/>
        <v>6000 25-32 Bosch</v>
      </c>
      <c r="B180" s="30">
        <f t="shared" ref="B180:V180" si="193">$L$100+B160*$L$97*$K$71</f>
        <v>3273.49</v>
      </c>
      <c r="C180" s="100">
        <f t="shared" si="193"/>
        <v>6169.8788455319136</v>
      </c>
      <c r="D180" s="30">
        <f t="shared" si="193"/>
        <v>9066.2676910638293</v>
      </c>
      <c r="E180" s="100">
        <f t="shared" si="193"/>
        <v>11962.656536595743</v>
      </c>
      <c r="F180" s="30">
        <f t="shared" si="193"/>
        <v>14859.045382127657</v>
      </c>
      <c r="G180" s="100">
        <f t="shared" si="193"/>
        <v>17755.434227659571</v>
      </c>
      <c r="H180" s="30">
        <f t="shared" si="193"/>
        <v>20651.823073191488</v>
      </c>
      <c r="I180" s="100">
        <f t="shared" si="193"/>
        <v>23548.211918723406</v>
      </c>
      <c r="J180" s="30">
        <f t="shared" si="193"/>
        <v>26444.600764255316</v>
      </c>
      <c r="K180" s="100">
        <f t="shared" si="193"/>
        <v>29340.989609787226</v>
      </c>
      <c r="L180" s="30">
        <f t="shared" si="193"/>
        <v>32237.378455319144</v>
      </c>
      <c r="M180" s="100">
        <f t="shared" si="193"/>
        <v>35133.767300851061</v>
      </c>
      <c r="N180" s="30">
        <f t="shared" si="193"/>
        <v>38030.156146382971</v>
      </c>
      <c r="O180" s="100">
        <f t="shared" si="193"/>
        <v>40926.544991914881</v>
      </c>
      <c r="P180" s="30">
        <f t="shared" si="193"/>
        <v>43822.933837446806</v>
      </c>
      <c r="Q180" s="100">
        <f t="shared" si="193"/>
        <v>46719.322682978716</v>
      </c>
      <c r="R180" s="30">
        <f t="shared" si="193"/>
        <v>49615.711528510627</v>
      </c>
      <c r="S180" s="100">
        <f t="shared" si="193"/>
        <v>52512.100374042544</v>
      </c>
      <c r="T180" s="30">
        <f t="shared" si="193"/>
        <v>55408.489219574454</v>
      </c>
      <c r="U180" s="100">
        <f t="shared" si="193"/>
        <v>58304.878065106372</v>
      </c>
      <c r="V180" s="31">
        <f t="shared" si="193"/>
        <v>61201.266910638289</v>
      </c>
    </row>
    <row r="182" spans="1:22" ht="15" customHeight="1"/>
    <row r="183" spans="1:22" ht="9" customHeight="1"/>
    <row r="185" spans="1:22" ht="53.25" customHeight="1">
      <c r="A185" s="142" t="s">
        <v>101</v>
      </c>
      <c r="B185" s="142"/>
      <c r="C185" s="88" t="s">
        <v>93</v>
      </c>
      <c r="D185" s="88" t="s">
        <v>94</v>
      </c>
      <c r="E185" s="89" t="s">
        <v>95</v>
      </c>
    </row>
    <row r="186" spans="1:22" ht="31.5" customHeight="1">
      <c r="A186" s="142"/>
      <c r="B186" s="142"/>
      <c r="C186" s="4">
        <f>N70/M71</f>
        <v>2.8200836820083679</v>
      </c>
      <c r="D186" s="4">
        <f>(SUM(N54:N63))/10</f>
        <v>2.9179254998968327</v>
      </c>
      <c r="E186" s="91" t="s">
        <v>96</v>
      </c>
    </row>
    <row r="187" spans="1:22">
      <c r="A187" s="23" t="s">
        <v>97</v>
      </c>
      <c r="B187" s="23">
        <v>0</v>
      </c>
      <c r="C187" s="23">
        <v>3</v>
      </c>
      <c r="D187" s="23">
        <v>6</v>
      </c>
      <c r="E187" s="23">
        <v>9</v>
      </c>
      <c r="F187" s="23">
        <v>12</v>
      </c>
      <c r="G187" s="23">
        <v>15</v>
      </c>
      <c r="H187" s="23">
        <v>18</v>
      </c>
      <c r="I187" s="23">
        <v>21</v>
      </c>
      <c r="J187" s="23">
        <v>24</v>
      </c>
      <c r="K187" s="23">
        <v>27</v>
      </c>
      <c r="L187" s="23">
        <v>30</v>
      </c>
      <c r="M187" s="23">
        <v>33</v>
      </c>
      <c r="N187" s="23">
        <v>36</v>
      </c>
      <c r="O187" s="23">
        <v>39</v>
      </c>
      <c r="P187" s="23">
        <v>42</v>
      </c>
      <c r="Q187" s="23">
        <v>45</v>
      </c>
      <c r="R187" s="23">
        <v>48</v>
      </c>
      <c r="S187" s="23">
        <v>51</v>
      </c>
      <c r="T187" s="23">
        <v>54</v>
      </c>
      <c r="U187" s="23">
        <v>57</v>
      </c>
      <c r="V187" s="23">
        <v>60</v>
      </c>
    </row>
    <row r="188" spans="1:22">
      <c r="A188" s="95" t="str">
        <f t="shared" ref="A188:V188" si="194">A161</f>
        <v>Monobloc Plus 2 - 12MR Baxi</v>
      </c>
      <c r="B188" s="25">
        <f t="shared" si="194"/>
        <v>12000</v>
      </c>
      <c r="C188" s="98">
        <f t="shared" si="194"/>
        <v>15335.763015887273</v>
      </c>
      <c r="D188" s="25">
        <f t="shared" si="194"/>
        <v>18671.526031774545</v>
      </c>
      <c r="E188" s="98">
        <f t="shared" si="194"/>
        <v>22007.289047661816</v>
      </c>
      <c r="F188" s="25">
        <f t="shared" si="194"/>
        <v>25343.05206354909</v>
      </c>
      <c r="G188" s="98">
        <f t="shared" si="194"/>
        <v>28678.815079436361</v>
      </c>
      <c r="H188" s="25">
        <f t="shared" si="194"/>
        <v>32014.578095323632</v>
      </c>
      <c r="I188" s="98">
        <f t="shared" si="194"/>
        <v>35350.341111210902</v>
      </c>
      <c r="J188" s="25">
        <f t="shared" si="194"/>
        <v>38686.10412709818</v>
      </c>
      <c r="K188" s="98">
        <f t="shared" si="194"/>
        <v>42021.867142985451</v>
      </c>
      <c r="L188" s="25">
        <f t="shared" si="194"/>
        <v>45357.630158872722</v>
      </c>
      <c r="M188" s="98">
        <f t="shared" si="194"/>
        <v>48693.39317476</v>
      </c>
      <c r="N188" s="25">
        <f t="shared" si="194"/>
        <v>52029.156190647263</v>
      </c>
      <c r="O188" s="98">
        <f t="shared" si="194"/>
        <v>55364.919206534534</v>
      </c>
      <c r="P188" s="25">
        <f t="shared" si="194"/>
        <v>58700.682222421812</v>
      </c>
      <c r="Q188" s="98">
        <f t="shared" si="194"/>
        <v>62036.445238309083</v>
      </c>
      <c r="R188" s="25">
        <f t="shared" si="194"/>
        <v>65372.208254196361</v>
      </c>
      <c r="S188" s="98">
        <f t="shared" si="194"/>
        <v>68707.971270083624</v>
      </c>
      <c r="T188" s="25">
        <f t="shared" si="194"/>
        <v>72043.734285970902</v>
      </c>
      <c r="U188" s="98">
        <f t="shared" si="194"/>
        <v>75379.49730185818</v>
      </c>
      <c r="V188" s="26">
        <f t="shared" si="194"/>
        <v>78715.260317745444</v>
      </c>
    </row>
    <row r="189" spans="1:22">
      <c r="A189" s="72" t="str">
        <f t="shared" ref="A189:V189" si="195">A162</f>
        <v>Monobloc Plus 2 - 16MR Baxi</v>
      </c>
      <c r="B189" s="27">
        <f t="shared" si="195"/>
        <v>12000</v>
      </c>
      <c r="C189" s="99">
        <f t="shared" si="195"/>
        <v>15203.188971913092</v>
      </c>
      <c r="D189" s="27">
        <f t="shared" si="195"/>
        <v>18406.377943826184</v>
      </c>
      <c r="E189" s="99">
        <f t="shared" si="195"/>
        <v>21609.566915739277</v>
      </c>
      <c r="F189" s="27">
        <f t="shared" si="195"/>
        <v>24812.755887652369</v>
      </c>
      <c r="G189" s="99">
        <f t="shared" si="195"/>
        <v>28015.944859565461</v>
      </c>
      <c r="H189" s="27">
        <f t="shared" si="195"/>
        <v>31219.133831478557</v>
      </c>
      <c r="I189" s="99">
        <f t="shared" si="195"/>
        <v>34422.322803391653</v>
      </c>
      <c r="J189" s="27">
        <f t="shared" si="195"/>
        <v>37625.511775304738</v>
      </c>
      <c r="K189" s="99">
        <f t="shared" si="195"/>
        <v>40828.70074721783</v>
      </c>
      <c r="L189" s="27">
        <f t="shared" si="195"/>
        <v>44031.889719130922</v>
      </c>
      <c r="M189" s="99">
        <f t="shared" si="195"/>
        <v>47235.078691044015</v>
      </c>
      <c r="N189" s="27">
        <f t="shared" si="195"/>
        <v>50438.267662957114</v>
      </c>
      <c r="O189" s="99">
        <f t="shared" si="195"/>
        <v>53641.456634870206</v>
      </c>
      <c r="P189" s="27">
        <f t="shared" si="195"/>
        <v>56844.645606783299</v>
      </c>
      <c r="Q189" s="99">
        <f t="shared" si="195"/>
        <v>60047.834578696391</v>
      </c>
      <c r="R189" s="27">
        <f t="shared" si="195"/>
        <v>63251.023550609483</v>
      </c>
      <c r="S189" s="99">
        <f t="shared" si="195"/>
        <v>66454.212522522575</v>
      </c>
      <c r="T189" s="27">
        <f t="shared" si="195"/>
        <v>69657.40149443566</v>
      </c>
      <c r="U189" s="99">
        <f t="shared" si="195"/>
        <v>72860.59046634876</v>
      </c>
      <c r="V189" s="28">
        <f t="shared" si="195"/>
        <v>76063.779438261845</v>
      </c>
    </row>
    <row r="190" spans="1:22">
      <c r="A190" s="72" t="str">
        <f t="shared" ref="A190:V190" si="196">A163</f>
        <v>Arotherm Split 12 kW Vaillant</v>
      </c>
      <c r="B190" s="27">
        <f t="shared" si="196"/>
        <v>12624.66</v>
      </c>
      <c r="C190" s="99">
        <f t="shared" si="196"/>
        <v>16092.392456678986</v>
      </c>
      <c r="D190" s="27">
        <f t="shared" si="196"/>
        <v>19560.124913357973</v>
      </c>
      <c r="E190" s="99">
        <f t="shared" si="196"/>
        <v>23027.85737003696</v>
      </c>
      <c r="F190" s="27">
        <f t="shared" si="196"/>
        <v>26495.589826715946</v>
      </c>
      <c r="G190" s="99">
        <f t="shared" si="196"/>
        <v>29963.322283394933</v>
      </c>
      <c r="H190" s="27">
        <f t="shared" si="196"/>
        <v>33431.054740073916</v>
      </c>
      <c r="I190" s="99">
        <f t="shared" si="196"/>
        <v>36898.787196752906</v>
      </c>
      <c r="J190" s="27">
        <f t="shared" si="196"/>
        <v>40366.519653431897</v>
      </c>
      <c r="K190" s="99">
        <f t="shared" si="196"/>
        <v>43834.252110110872</v>
      </c>
      <c r="L190" s="27">
        <f t="shared" si="196"/>
        <v>47301.984566789863</v>
      </c>
      <c r="M190" s="99">
        <f t="shared" si="196"/>
        <v>50769.717023468853</v>
      </c>
      <c r="N190" s="27">
        <f t="shared" si="196"/>
        <v>54237.449480147843</v>
      </c>
      <c r="O190" s="99">
        <f t="shared" si="196"/>
        <v>57705.181936826819</v>
      </c>
      <c r="P190" s="27">
        <f t="shared" si="196"/>
        <v>61172.914393505809</v>
      </c>
      <c r="Q190" s="99">
        <f t="shared" si="196"/>
        <v>64640.646850184799</v>
      </c>
      <c r="R190" s="27">
        <f t="shared" si="196"/>
        <v>68108.37930686379</v>
      </c>
      <c r="S190" s="99">
        <f t="shared" si="196"/>
        <v>71576.111763542765</v>
      </c>
      <c r="T190" s="27">
        <f t="shared" si="196"/>
        <v>75043.844220221756</v>
      </c>
      <c r="U190" s="99">
        <f t="shared" si="196"/>
        <v>78511.576676900731</v>
      </c>
      <c r="V190" s="28">
        <f t="shared" si="196"/>
        <v>81979.309133579736</v>
      </c>
    </row>
    <row r="191" spans="1:22">
      <c r="A191" s="72" t="str">
        <f t="shared" ref="A191:V191" si="197">A164</f>
        <v>Arotherm plus 12 Compacta Vaillant</v>
      </c>
      <c r="B191" s="29">
        <f t="shared" si="197"/>
        <v>12656.6</v>
      </c>
      <c r="C191" s="99">
        <f t="shared" si="197"/>
        <v>16082.073879437148</v>
      </c>
      <c r="D191" s="27">
        <f t="shared" si="197"/>
        <v>19507.547758874294</v>
      </c>
      <c r="E191" s="99">
        <f t="shared" si="197"/>
        <v>22933.021638311446</v>
      </c>
      <c r="F191" s="27">
        <f t="shared" si="197"/>
        <v>26358.49551774859</v>
      </c>
      <c r="G191" s="99">
        <f t="shared" si="197"/>
        <v>29783.969397185741</v>
      </c>
      <c r="H191" s="27">
        <f t="shared" si="197"/>
        <v>33209.443276622886</v>
      </c>
      <c r="I191" s="99">
        <f t="shared" si="197"/>
        <v>36634.917156060037</v>
      </c>
      <c r="J191" s="27">
        <f t="shared" si="197"/>
        <v>40060.391035497181</v>
      </c>
      <c r="K191" s="99">
        <f t="shared" si="197"/>
        <v>43485.864914934333</v>
      </c>
      <c r="L191" s="27">
        <f t="shared" si="197"/>
        <v>46911.338794371477</v>
      </c>
      <c r="M191" s="99">
        <f t="shared" si="197"/>
        <v>50336.812673808628</v>
      </c>
      <c r="N191" s="27">
        <f t="shared" si="197"/>
        <v>53762.286553245773</v>
      </c>
      <c r="O191" s="99">
        <f t="shared" si="197"/>
        <v>57187.760432682924</v>
      </c>
      <c r="P191" s="27">
        <f t="shared" si="197"/>
        <v>60613.234312120068</v>
      </c>
      <c r="Q191" s="99">
        <f t="shared" si="197"/>
        <v>64038.70819155722</v>
      </c>
      <c r="R191" s="27">
        <f t="shared" si="197"/>
        <v>67464.182070994371</v>
      </c>
      <c r="S191" s="99">
        <f t="shared" si="197"/>
        <v>70889.655950431523</v>
      </c>
      <c r="T191" s="27">
        <f t="shared" si="197"/>
        <v>74315.12982986866</v>
      </c>
      <c r="U191" s="99">
        <f t="shared" si="197"/>
        <v>77740.603709305811</v>
      </c>
      <c r="V191" s="28">
        <f t="shared" si="197"/>
        <v>81166.077588742963</v>
      </c>
    </row>
    <row r="192" spans="1:22">
      <c r="A192" s="72" t="str">
        <f t="shared" ref="A192:V192" si="198">A165</f>
        <v>Arotherm plus 12 Compacta Vaillant</v>
      </c>
      <c r="B192" s="27">
        <f t="shared" si="198"/>
        <v>16998.88</v>
      </c>
      <c r="C192" s="99">
        <f t="shared" si="198"/>
        <v>20424.353879437149</v>
      </c>
      <c r="D192" s="27">
        <f t="shared" si="198"/>
        <v>23849.827758874297</v>
      </c>
      <c r="E192" s="99">
        <f t="shared" si="198"/>
        <v>27275.301638311445</v>
      </c>
      <c r="F192" s="27">
        <f t="shared" si="198"/>
        <v>30700.775517748592</v>
      </c>
      <c r="G192" s="99">
        <f t="shared" si="198"/>
        <v>34126.24939718574</v>
      </c>
      <c r="H192" s="27">
        <f t="shared" si="198"/>
        <v>37551.723276622884</v>
      </c>
      <c r="I192" s="99">
        <f t="shared" si="198"/>
        <v>40977.197156060036</v>
      </c>
      <c r="J192" s="27">
        <f t="shared" si="198"/>
        <v>44402.671035497187</v>
      </c>
      <c r="K192" s="99">
        <f t="shared" si="198"/>
        <v>47828.144914934332</v>
      </c>
      <c r="L192" s="27">
        <f t="shared" si="198"/>
        <v>51253.618794371476</v>
      </c>
      <c r="M192" s="99">
        <f t="shared" si="198"/>
        <v>54679.092673808627</v>
      </c>
      <c r="N192" s="27">
        <f t="shared" si="198"/>
        <v>58104.566553245779</v>
      </c>
      <c r="O192" s="99">
        <f t="shared" si="198"/>
        <v>61530.04043268293</v>
      </c>
      <c r="P192" s="27">
        <f t="shared" si="198"/>
        <v>64955.514312120067</v>
      </c>
      <c r="Q192" s="99">
        <f t="shared" si="198"/>
        <v>68380.988191557219</v>
      </c>
      <c r="R192" s="27">
        <f t="shared" si="198"/>
        <v>71806.46207099437</v>
      </c>
      <c r="S192" s="99">
        <f t="shared" si="198"/>
        <v>75231.935950431522</v>
      </c>
      <c r="T192" s="27">
        <f t="shared" si="198"/>
        <v>78657.409829868659</v>
      </c>
      <c r="U192" s="99">
        <f t="shared" si="198"/>
        <v>82082.88370930581</v>
      </c>
      <c r="V192" s="28">
        <f t="shared" si="198"/>
        <v>85508.357588742962</v>
      </c>
    </row>
    <row r="193" spans="1:22">
      <c r="A193" s="72" t="str">
        <f t="shared" ref="A193:V193" si="199">A166</f>
        <v>Genia Air Max 12 Saunier Duval</v>
      </c>
      <c r="B193" s="27">
        <f t="shared" si="199"/>
        <v>16558.25</v>
      </c>
      <c r="C193" s="99">
        <f t="shared" si="199"/>
        <v>19588.681215121211</v>
      </c>
      <c r="D193" s="27">
        <f t="shared" si="199"/>
        <v>22619.112430242425</v>
      </c>
      <c r="E193" s="99">
        <f t="shared" si="199"/>
        <v>25649.543645363636</v>
      </c>
      <c r="F193" s="27">
        <f t="shared" si="199"/>
        <v>28679.97486048485</v>
      </c>
      <c r="G193" s="99">
        <f t="shared" si="199"/>
        <v>31710.406075606064</v>
      </c>
      <c r="H193" s="27">
        <f t="shared" si="199"/>
        <v>34740.837290727271</v>
      </c>
      <c r="I193" s="99">
        <f t="shared" si="199"/>
        <v>37771.268505848486</v>
      </c>
      <c r="J193" s="27">
        <f t="shared" si="199"/>
        <v>40801.6997209697</v>
      </c>
      <c r="K193" s="99">
        <f t="shared" si="199"/>
        <v>43832.130936090907</v>
      </c>
      <c r="L193" s="27">
        <f t="shared" si="199"/>
        <v>46862.562151212129</v>
      </c>
      <c r="M193" s="99">
        <f t="shared" si="199"/>
        <v>49892.993366333336</v>
      </c>
      <c r="N193" s="27">
        <f t="shared" si="199"/>
        <v>52923.42458145455</v>
      </c>
      <c r="O193" s="99">
        <f t="shared" si="199"/>
        <v>55953.855796575757</v>
      </c>
      <c r="P193" s="27">
        <f t="shared" si="199"/>
        <v>58984.287011696972</v>
      </c>
      <c r="Q193" s="99">
        <f t="shared" si="199"/>
        <v>62014.718226818179</v>
      </c>
      <c r="R193" s="27">
        <f t="shared" si="199"/>
        <v>65045.149441939393</v>
      </c>
      <c r="S193" s="99">
        <f t="shared" si="199"/>
        <v>68075.580657060607</v>
      </c>
      <c r="T193" s="27">
        <f t="shared" si="199"/>
        <v>71106.011872181814</v>
      </c>
      <c r="U193" s="99">
        <f t="shared" si="199"/>
        <v>74136.443087303036</v>
      </c>
      <c r="V193" s="28">
        <f t="shared" si="199"/>
        <v>77166.874302424258</v>
      </c>
    </row>
    <row r="194" spans="1:22">
      <c r="A194" s="72" t="str">
        <f t="shared" ref="A194:V194" si="200">A167</f>
        <v>Arotherm plus 12 Compacta Vaillant</v>
      </c>
      <c r="B194" s="27">
        <f t="shared" si="200"/>
        <v>16889.419999999998</v>
      </c>
      <c r="C194" s="99">
        <f t="shared" si="200"/>
        <v>20314.893879437146</v>
      </c>
      <c r="D194" s="27">
        <f t="shared" si="200"/>
        <v>23740.367758874294</v>
      </c>
      <c r="E194" s="99">
        <f t="shared" si="200"/>
        <v>27165.841638311442</v>
      </c>
      <c r="F194" s="27">
        <f t="shared" si="200"/>
        <v>30591.31551774859</v>
      </c>
      <c r="G194" s="99">
        <f t="shared" si="200"/>
        <v>34016.789397185741</v>
      </c>
      <c r="H194" s="27">
        <f t="shared" si="200"/>
        <v>37442.263276622885</v>
      </c>
      <c r="I194" s="99">
        <f t="shared" si="200"/>
        <v>40867.73715606003</v>
      </c>
      <c r="J194" s="27">
        <f t="shared" si="200"/>
        <v>44293.211035497181</v>
      </c>
      <c r="K194" s="99">
        <f t="shared" si="200"/>
        <v>47718.684914934332</v>
      </c>
      <c r="L194" s="27">
        <f t="shared" si="200"/>
        <v>51144.158794371477</v>
      </c>
      <c r="M194" s="99">
        <f t="shared" si="200"/>
        <v>54569.632673808628</v>
      </c>
      <c r="N194" s="27">
        <f t="shared" si="200"/>
        <v>57995.106553245772</v>
      </c>
      <c r="O194" s="99">
        <f t="shared" si="200"/>
        <v>61420.580432682924</v>
      </c>
      <c r="P194" s="27">
        <f t="shared" si="200"/>
        <v>64846.054312120068</v>
      </c>
      <c r="Q194" s="99">
        <f t="shared" si="200"/>
        <v>68271.528191557212</v>
      </c>
      <c r="R194" s="27">
        <f t="shared" si="200"/>
        <v>71697.002070994364</v>
      </c>
      <c r="S194" s="99">
        <f t="shared" si="200"/>
        <v>75122.475950431515</v>
      </c>
      <c r="T194" s="27">
        <f t="shared" si="200"/>
        <v>78547.949829868652</v>
      </c>
      <c r="U194" s="99">
        <f t="shared" si="200"/>
        <v>81973.423709305818</v>
      </c>
      <c r="V194" s="28">
        <f t="shared" si="200"/>
        <v>85398.897588742955</v>
      </c>
    </row>
    <row r="195" spans="1:22">
      <c r="A195" s="72" t="str">
        <f t="shared" ref="A195:V195" si="201">A168</f>
        <v>Genia Air Max 8 Saunier Duval</v>
      </c>
      <c r="B195" s="27">
        <f t="shared" si="201"/>
        <v>14448.476900000001</v>
      </c>
      <c r="C195" s="99">
        <f t="shared" si="201"/>
        <v>17789.462063589192</v>
      </c>
      <c r="D195" s="27">
        <f t="shared" si="201"/>
        <v>21130.447227178385</v>
      </c>
      <c r="E195" s="99">
        <f t="shared" si="201"/>
        <v>24471.432390767579</v>
      </c>
      <c r="F195" s="27">
        <f t="shared" si="201"/>
        <v>27812.417554356769</v>
      </c>
      <c r="G195" s="99">
        <f t="shared" si="201"/>
        <v>31153.402717945959</v>
      </c>
      <c r="H195" s="27">
        <f t="shared" si="201"/>
        <v>34494.387881535149</v>
      </c>
      <c r="I195" s="99">
        <f t="shared" si="201"/>
        <v>37835.373045124346</v>
      </c>
      <c r="J195" s="27">
        <f t="shared" si="201"/>
        <v>41176.358208713529</v>
      </c>
      <c r="K195" s="99">
        <f t="shared" si="201"/>
        <v>44517.343372302726</v>
      </c>
      <c r="L195" s="27">
        <f t="shared" si="201"/>
        <v>47858.328535891917</v>
      </c>
      <c r="M195" s="99">
        <f t="shared" si="201"/>
        <v>51199.313699481107</v>
      </c>
      <c r="N195" s="27">
        <f t="shared" si="201"/>
        <v>54540.298863070304</v>
      </c>
      <c r="O195" s="99">
        <f t="shared" si="201"/>
        <v>57881.284026659494</v>
      </c>
      <c r="P195" s="27">
        <f t="shared" si="201"/>
        <v>61222.269190248684</v>
      </c>
      <c r="Q195" s="99">
        <f t="shared" si="201"/>
        <v>64563.254353837874</v>
      </c>
      <c r="R195" s="27">
        <f t="shared" si="201"/>
        <v>67904.239517427064</v>
      </c>
      <c r="S195" s="99">
        <f t="shared" si="201"/>
        <v>71245.224681016261</v>
      </c>
      <c r="T195" s="27">
        <f t="shared" si="201"/>
        <v>74586.209844605444</v>
      </c>
      <c r="U195" s="99">
        <f t="shared" si="201"/>
        <v>77927.195008194656</v>
      </c>
      <c r="V195" s="28">
        <f t="shared" si="201"/>
        <v>81268.180171783839</v>
      </c>
    </row>
    <row r="196" spans="1:22">
      <c r="A196" s="72" t="str">
        <f t="shared" ref="A196:V196" si="202">A169</f>
        <v xml:space="preserve"> Dual Clima 9HT Domusa</v>
      </c>
      <c r="B196" s="27">
        <f t="shared" si="202"/>
        <v>9438</v>
      </c>
      <c r="C196" s="99">
        <f t="shared" si="202"/>
        <v>12834.395234482759</v>
      </c>
      <c r="D196" s="27">
        <f t="shared" si="202"/>
        <v>16230.790468965517</v>
      </c>
      <c r="E196" s="99">
        <f t="shared" si="202"/>
        <v>19627.185703448275</v>
      </c>
      <c r="F196" s="27">
        <f t="shared" si="202"/>
        <v>23023.580937931034</v>
      </c>
      <c r="G196" s="99">
        <f t="shared" si="202"/>
        <v>26419.97617241379</v>
      </c>
      <c r="H196" s="27">
        <f t="shared" si="202"/>
        <v>29816.371406896549</v>
      </c>
      <c r="I196" s="99">
        <f t="shared" si="202"/>
        <v>33212.766641379305</v>
      </c>
      <c r="J196" s="27">
        <f t="shared" si="202"/>
        <v>36609.161875862068</v>
      </c>
      <c r="K196" s="99">
        <f t="shared" si="202"/>
        <v>40005.557110344824</v>
      </c>
      <c r="L196" s="27">
        <f t="shared" si="202"/>
        <v>43401.95234482758</v>
      </c>
      <c r="M196" s="99">
        <f t="shared" si="202"/>
        <v>46798.347579310343</v>
      </c>
      <c r="N196" s="27">
        <f t="shared" si="202"/>
        <v>50194.742813793098</v>
      </c>
      <c r="O196" s="99">
        <f t="shared" si="202"/>
        <v>53591.138048275861</v>
      </c>
      <c r="P196" s="27">
        <f t="shared" si="202"/>
        <v>56987.533282758617</v>
      </c>
      <c r="Q196" s="99">
        <f t="shared" si="202"/>
        <v>60383.928517241373</v>
      </c>
      <c r="R196" s="27">
        <f t="shared" si="202"/>
        <v>63780.323751724136</v>
      </c>
      <c r="S196" s="99">
        <f t="shared" si="202"/>
        <v>67176.718986206892</v>
      </c>
      <c r="T196" s="27">
        <f t="shared" si="202"/>
        <v>70573.114220689647</v>
      </c>
      <c r="U196" s="99">
        <f t="shared" si="202"/>
        <v>73969.509455172403</v>
      </c>
      <c r="V196" s="28">
        <f t="shared" si="202"/>
        <v>77365.904689655159</v>
      </c>
    </row>
    <row r="197" spans="1:22">
      <c r="A197" s="96" t="str">
        <f t="shared" ref="A197:V197" si="203">A170</f>
        <v>Arotherm plus 8 Compacta Vaillant</v>
      </c>
      <c r="B197" s="30">
        <f t="shared" si="203"/>
        <v>15578.75</v>
      </c>
      <c r="C197" s="100">
        <f t="shared" si="203"/>
        <v>19386.32794155609</v>
      </c>
      <c r="D197" s="30">
        <f t="shared" si="203"/>
        <v>23193.905883112184</v>
      </c>
      <c r="E197" s="100">
        <f t="shared" si="203"/>
        <v>27001.483824668278</v>
      </c>
      <c r="F197" s="30">
        <f t="shared" si="203"/>
        <v>30809.061766224368</v>
      </c>
      <c r="G197" s="100">
        <f t="shared" si="203"/>
        <v>34616.639707780458</v>
      </c>
      <c r="H197" s="30">
        <f t="shared" si="203"/>
        <v>38424.217649336555</v>
      </c>
      <c r="I197" s="100">
        <f t="shared" si="203"/>
        <v>42231.795590892638</v>
      </c>
      <c r="J197" s="30">
        <f t="shared" si="203"/>
        <v>46039.373532448735</v>
      </c>
      <c r="K197" s="100">
        <f t="shared" si="203"/>
        <v>49846.951474004825</v>
      </c>
      <c r="L197" s="30">
        <f t="shared" si="203"/>
        <v>53654.529415560915</v>
      </c>
      <c r="M197" s="100">
        <f t="shared" si="203"/>
        <v>57462.107357117005</v>
      </c>
      <c r="N197" s="30">
        <f t="shared" si="203"/>
        <v>61269.685298673103</v>
      </c>
      <c r="O197" s="100">
        <f t="shared" si="203"/>
        <v>65077.263240229193</v>
      </c>
      <c r="P197" s="30">
        <f t="shared" si="203"/>
        <v>68884.841181785276</v>
      </c>
      <c r="Q197" s="100">
        <f t="shared" si="203"/>
        <v>72692.419123341373</v>
      </c>
      <c r="R197" s="30">
        <f t="shared" si="203"/>
        <v>76499.99706489747</v>
      </c>
      <c r="S197" s="100">
        <f t="shared" si="203"/>
        <v>80307.575006453553</v>
      </c>
      <c r="T197" s="30">
        <f t="shared" si="203"/>
        <v>84115.152948009651</v>
      </c>
      <c r="U197" s="100">
        <f t="shared" si="203"/>
        <v>87922.730889565733</v>
      </c>
      <c r="V197" s="31">
        <f t="shared" si="203"/>
        <v>91730.308831121831</v>
      </c>
    </row>
    <row r="198" spans="1:22">
      <c r="A198" s="95" t="str">
        <f t="shared" ref="A198:A207" si="204">A171</f>
        <v>ecoTEC pure 286 Vaillant</v>
      </c>
      <c r="B198" s="25">
        <f t="shared" ref="B198:V198" si="205">$C$100+B187*$C$97*$M$71</f>
        <v>3088.74</v>
      </c>
      <c r="C198" s="98">
        <f t="shared" si="205"/>
        <v>6689.4031237113395</v>
      </c>
      <c r="D198" s="25">
        <f t="shared" si="205"/>
        <v>10290.066247422681</v>
      </c>
      <c r="E198" s="98">
        <f t="shared" si="205"/>
        <v>13890.729371134021</v>
      </c>
      <c r="F198" s="25">
        <f t="shared" si="205"/>
        <v>17491.39249484536</v>
      </c>
      <c r="G198" s="98">
        <f t="shared" si="205"/>
        <v>21092.055618556697</v>
      </c>
      <c r="H198" s="25">
        <f t="shared" si="205"/>
        <v>24692.718742268044</v>
      </c>
      <c r="I198" s="98">
        <f t="shared" si="205"/>
        <v>28293.381865979376</v>
      </c>
      <c r="J198" s="25">
        <f t="shared" si="205"/>
        <v>31894.044989690723</v>
      </c>
      <c r="K198" s="98">
        <f t="shared" si="205"/>
        <v>35494.708113402063</v>
      </c>
      <c r="L198" s="25">
        <f t="shared" si="205"/>
        <v>39095.371237113395</v>
      </c>
      <c r="M198" s="98">
        <f t="shared" si="205"/>
        <v>42696.034360824735</v>
      </c>
      <c r="N198" s="25">
        <f t="shared" si="205"/>
        <v>46296.697484536082</v>
      </c>
      <c r="O198" s="98">
        <f t="shared" si="205"/>
        <v>49897.360608247414</v>
      </c>
      <c r="P198" s="25">
        <f t="shared" si="205"/>
        <v>53498.023731958754</v>
      </c>
      <c r="Q198" s="98">
        <f t="shared" si="205"/>
        <v>57098.686855670101</v>
      </c>
      <c r="R198" s="25">
        <f t="shared" si="205"/>
        <v>60699.349979381441</v>
      </c>
      <c r="S198" s="98">
        <f t="shared" si="205"/>
        <v>64300.013103092773</v>
      </c>
      <c r="T198" s="25">
        <f t="shared" si="205"/>
        <v>67900.67622680412</v>
      </c>
      <c r="U198" s="98">
        <f t="shared" si="205"/>
        <v>71501.339350515467</v>
      </c>
      <c r="V198" s="26">
        <f t="shared" si="205"/>
        <v>75102.0024742268</v>
      </c>
    </row>
    <row r="199" spans="1:22" ht="15" customHeight="1">
      <c r="A199" s="72" t="str">
        <f t="shared" si="204"/>
        <v>Puma Condens 24-28 MKV Protherm</v>
      </c>
      <c r="B199" s="27">
        <f t="shared" ref="B199:V199" si="206">$D$100+B187*$D$97*$M$71</f>
        <v>2799.75</v>
      </c>
      <c r="C199" s="99">
        <f t="shared" si="206"/>
        <v>6555.2803548387092</v>
      </c>
      <c r="D199" s="27">
        <f t="shared" si="206"/>
        <v>10310.810709677418</v>
      </c>
      <c r="E199" s="99">
        <f t="shared" si="206"/>
        <v>14066.341064516129</v>
      </c>
      <c r="F199" s="27">
        <f t="shared" si="206"/>
        <v>17821.871419354837</v>
      </c>
      <c r="G199" s="99">
        <f t="shared" si="206"/>
        <v>21577.401774193546</v>
      </c>
      <c r="H199" s="27">
        <f t="shared" si="206"/>
        <v>25332.932129032259</v>
      </c>
      <c r="I199" s="99">
        <f t="shared" si="206"/>
        <v>29088.462483870968</v>
      </c>
      <c r="J199" s="27">
        <f t="shared" si="206"/>
        <v>32843.992838709673</v>
      </c>
      <c r="K199" s="99">
        <f t="shared" si="206"/>
        <v>36599.523193548383</v>
      </c>
      <c r="L199" s="27">
        <f t="shared" si="206"/>
        <v>40355.053548387092</v>
      </c>
      <c r="M199" s="99">
        <f t="shared" si="206"/>
        <v>44110.583903225808</v>
      </c>
      <c r="N199" s="27">
        <f t="shared" si="206"/>
        <v>47866.114258064517</v>
      </c>
      <c r="O199" s="99">
        <f t="shared" si="206"/>
        <v>51621.644612903227</v>
      </c>
      <c r="P199" s="27">
        <f t="shared" si="206"/>
        <v>55377.174967741936</v>
      </c>
      <c r="Q199" s="99">
        <f t="shared" si="206"/>
        <v>59132.705322580645</v>
      </c>
      <c r="R199" s="27">
        <f t="shared" si="206"/>
        <v>62888.235677419347</v>
      </c>
      <c r="S199" s="99">
        <f t="shared" si="206"/>
        <v>66643.766032258049</v>
      </c>
      <c r="T199" s="27">
        <f t="shared" si="206"/>
        <v>70399.296387096765</v>
      </c>
      <c r="U199" s="99">
        <f t="shared" si="206"/>
        <v>74154.826741935482</v>
      </c>
      <c r="V199" s="28">
        <f t="shared" si="206"/>
        <v>77910.357096774183</v>
      </c>
    </row>
    <row r="200" spans="1:22" ht="21.75" customHeight="1">
      <c r="A200" s="72" t="str">
        <f t="shared" si="204"/>
        <v>VMW 32CS 1-5 ecoTEC plus Vaillant</v>
      </c>
      <c r="B200" s="27">
        <f t="shared" ref="B200:V200" si="207">$E$100+B187*$E$97*$M$71</f>
        <v>3921.96</v>
      </c>
      <c r="C200" s="99">
        <f t="shared" si="207"/>
        <v>7493.1698466257676</v>
      </c>
      <c r="D200" s="27">
        <f t="shared" si="207"/>
        <v>11064.379693251534</v>
      </c>
      <c r="E200" s="99">
        <f t="shared" si="207"/>
        <v>14635.589539877299</v>
      </c>
      <c r="F200" s="27">
        <f t="shared" si="207"/>
        <v>18206.799386503069</v>
      </c>
      <c r="G200" s="99">
        <f t="shared" si="207"/>
        <v>21778.009233128832</v>
      </c>
      <c r="H200" s="27">
        <f t="shared" si="207"/>
        <v>25349.219079754599</v>
      </c>
      <c r="I200" s="99">
        <f t="shared" si="207"/>
        <v>28920.428926380366</v>
      </c>
      <c r="J200" s="27">
        <f t="shared" si="207"/>
        <v>32491.638773006136</v>
      </c>
      <c r="K200" s="99">
        <f t="shared" si="207"/>
        <v>36062.848619631906</v>
      </c>
      <c r="L200" s="27">
        <f t="shared" si="207"/>
        <v>39634.058466257666</v>
      </c>
      <c r="M200" s="99">
        <f t="shared" si="207"/>
        <v>43205.268312883432</v>
      </c>
      <c r="N200" s="27">
        <f t="shared" si="207"/>
        <v>46776.478159509199</v>
      </c>
      <c r="O200" s="99">
        <f t="shared" si="207"/>
        <v>50347.688006134973</v>
      </c>
      <c r="P200" s="27">
        <f t="shared" si="207"/>
        <v>53918.897852760732</v>
      </c>
      <c r="Q200" s="99">
        <f t="shared" si="207"/>
        <v>57490.107699386499</v>
      </c>
      <c r="R200" s="27">
        <f t="shared" si="207"/>
        <v>61061.317546012273</v>
      </c>
      <c r="S200" s="99">
        <f t="shared" si="207"/>
        <v>64632.52739263804</v>
      </c>
      <c r="T200" s="27">
        <f t="shared" si="207"/>
        <v>68203.737239263806</v>
      </c>
      <c r="U200" s="99">
        <f t="shared" si="207"/>
        <v>71774.94708588958</v>
      </c>
      <c r="V200" s="28">
        <f t="shared" si="207"/>
        <v>75346.15693251534</v>
      </c>
    </row>
    <row r="201" spans="1:22">
      <c r="A201" s="72" t="str">
        <f t="shared" si="204"/>
        <v>MicraPlus Condens 30 Hermann</v>
      </c>
      <c r="B201" s="27">
        <f t="shared" ref="B201:V201" si="208">$F$100+B187*$F$97*$M$71</f>
        <v>2931.76</v>
      </c>
      <c r="C201" s="99">
        <f t="shared" si="208"/>
        <v>6647.3379042553188</v>
      </c>
      <c r="D201" s="27">
        <f t="shared" si="208"/>
        <v>10362.915808510637</v>
      </c>
      <c r="E201" s="99">
        <f t="shared" si="208"/>
        <v>14078.493712765956</v>
      </c>
      <c r="F201" s="27">
        <f t="shared" si="208"/>
        <v>17794.071617021276</v>
      </c>
      <c r="G201" s="99">
        <f t="shared" si="208"/>
        <v>21509.649521276595</v>
      </c>
      <c r="H201" s="27">
        <f t="shared" si="208"/>
        <v>25225.227425531913</v>
      </c>
      <c r="I201" s="99">
        <f t="shared" si="208"/>
        <v>28940.805329787232</v>
      </c>
      <c r="J201" s="27">
        <f t="shared" si="208"/>
        <v>32656.383234042551</v>
      </c>
      <c r="K201" s="99">
        <f t="shared" si="208"/>
        <v>36371.961138297869</v>
      </c>
      <c r="L201" s="27">
        <f t="shared" si="208"/>
        <v>40087.539042553188</v>
      </c>
      <c r="M201" s="99">
        <f t="shared" si="208"/>
        <v>43803.116946808514</v>
      </c>
      <c r="N201" s="27">
        <f t="shared" si="208"/>
        <v>47518.694851063825</v>
      </c>
      <c r="O201" s="99">
        <f t="shared" si="208"/>
        <v>51234.272755319143</v>
      </c>
      <c r="P201" s="27">
        <f t="shared" si="208"/>
        <v>54949.850659574469</v>
      </c>
      <c r="Q201" s="99">
        <f t="shared" si="208"/>
        <v>58665.428563829788</v>
      </c>
      <c r="R201" s="27">
        <f t="shared" si="208"/>
        <v>62381.006468085099</v>
      </c>
      <c r="S201" s="99">
        <f t="shared" si="208"/>
        <v>66096.58437234041</v>
      </c>
      <c r="T201" s="27">
        <f t="shared" si="208"/>
        <v>69812.162276595729</v>
      </c>
      <c r="U201" s="99">
        <f t="shared" si="208"/>
        <v>73527.740180851048</v>
      </c>
      <c r="V201" s="28">
        <f t="shared" si="208"/>
        <v>77243.318085106366</v>
      </c>
    </row>
    <row r="202" spans="1:22">
      <c r="A202" s="72" t="str">
        <f t="shared" si="204"/>
        <v xml:space="preserve">Semia Condens 30 Saunier Duval </v>
      </c>
      <c r="B202" s="27">
        <f t="shared" ref="B202:V202" si="209">$G$100+B187*$G$97*$M$71</f>
        <v>3229.76</v>
      </c>
      <c r="C202" s="99">
        <f t="shared" si="209"/>
        <v>6786.4231670061099</v>
      </c>
      <c r="D202" s="27">
        <f t="shared" si="209"/>
        <v>10343.08633401222</v>
      </c>
      <c r="E202" s="99">
        <f t="shared" si="209"/>
        <v>13899.74950101833</v>
      </c>
      <c r="F202" s="27">
        <f t="shared" si="209"/>
        <v>17456.412668024437</v>
      </c>
      <c r="G202" s="99">
        <f t="shared" si="209"/>
        <v>21013.075835030548</v>
      </c>
      <c r="H202" s="27">
        <f t="shared" si="209"/>
        <v>24569.739002036658</v>
      </c>
      <c r="I202" s="99">
        <f t="shared" si="209"/>
        <v>28126.402169042769</v>
      </c>
      <c r="J202" s="27">
        <f t="shared" si="209"/>
        <v>31683.06533604888</v>
      </c>
      <c r="K202" s="99">
        <f t="shared" si="209"/>
        <v>35239.72850305499</v>
      </c>
      <c r="L202" s="27">
        <f t="shared" si="209"/>
        <v>38796.391670061101</v>
      </c>
      <c r="M202" s="99">
        <f t="shared" si="209"/>
        <v>42353.054837067211</v>
      </c>
      <c r="N202" s="27">
        <f t="shared" si="209"/>
        <v>45909.718004073322</v>
      </c>
      <c r="O202" s="99">
        <f t="shared" si="209"/>
        <v>49466.381171079433</v>
      </c>
      <c r="P202" s="27">
        <f t="shared" si="209"/>
        <v>53023.044338085536</v>
      </c>
      <c r="Q202" s="99">
        <f t="shared" si="209"/>
        <v>56579.707505091654</v>
      </c>
      <c r="R202" s="27">
        <f t="shared" si="209"/>
        <v>60136.370672097757</v>
      </c>
      <c r="S202" s="99">
        <f t="shared" si="209"/>
        <v>63693.033839103868</v>
      </c>
      <c r="T202" s="27">
        <f t="shared" si="209"/>
        <v>67249.697006109971</v>
      </c>
      <c r="U202" s="99">
        <f t="shared" si="209"/>
        <v>70806.360173116074</v>
      </c>
      <c r="V202" s="28">
        <f t="shared" si="209"/>
        <v>74363.023340122192</v>
      </c>
    </row>
    <row r="203" spans="1:22" ht="35.25" customHeight="1">
      <c r="A203" s="97" t="str">
        <f t="shared" si="204"/>
        <v>Caldera Thema Condens 31-CS/1 (N-ES) Saunier Duval</v>
      </c>
      <c r="B203" s="27">
        <f t="shared" ref="B203:V203" si="210">$H$100+B187*$H$97*$M$71</f>
        <v>3842.75</v>
      </c>
      <c r="C203" s="99">
        <f t="shared" si="210"/>
        <v>7406.6716632653061</v>
      </c>
      <c r="D203" s="27">
        <f t="shared" si="210"/>
        <v>10970.593326530612</v>
      </c>
      <c r="E203" s="99">
        <f t="shared" si="210"/>
        <v>14534.514989795918</v>
      </c>
      <c r="F203" s="27">
        <f t="shared" si="210"/>
        <v>18098.436653061224</v>
      </c>
      <c r="G203" s="99">
        <f t="shared" si="210"/>
        <v>21662.358316326532</v>
      </c>
      <c r="H203" s="27">
        <f t="shared" si="210"/>
        <v>25226.279979591836</v>
      </c>
      <c r="I203" s="99">
        <f t="shared" si="210"/>
        <v>28790.201642857141</v>
      </c>
      <c r="J203" s="27">
        <f t="shared" si="210"/>
        <v>32354.123306122452</v>
      </c>
      <c r="K203" s="99">
        <f t="shared" si="210"/>
        <v>35918.04496938776</v>
      </c>
      <c r="L203" s="27">
        <f t="shared" si="210"/>
        <v>39481.966632653064</v>
      </c>
      <c r="M203" s="99">
        <f t="shared" si="210"/>
        <v>43045.888295918368</v>
      </c>
      <c r="N203" s="27">
        <f t="shared" si="210"/>
        <v>46609.809959183673</v>
      </c>
      <c r="O203" s="99">
        <f t="shared" si="210"/>
        <v>50173.731622448984</v>
      </c>
      <c r="P203" s="27">
        <f t="shared" si="210"/>
        <v>53737.653285714281</v>
      </c>
      <c r="Q203" s="99">
        <f t="shared" si="210"/>
        <v>57301.574948979593</v>
      </c>
      <c r="R203" s="27">
        <f t="shared" si="210"/>
        <v>60865.496612244904</v>
      </c>
      <c r="S203" s="99">
        <f t="shared" si="210"/>
        <v>64429.418275510201</v>
      </c>
      <c r="T203" s="27">
        <f t="shared" si="210"/>
        <v>67993.33993877552</v>
      </c>
      <c r="U203" s="99">
        <f t="shared" si="210"/>
        <v>71557.261602040817</v>
      </c>
      <c r="V203" s="28">
        <f t="shared" si="210"/>
        <v>75121.183265306128</v>
      </c>
    </row>
    <row r="204" spans="1:22">
      <c r="A204" s="72" t="str">
        <f t="shared" si="204"/>
        <v>NEODENS PLUS 28/28 F ECO Baxi</v>
      </c>
      <c r="B204" s="27">
        <f t="shared" ref="B204:V204" si="211">$I$100+B187*$I$97*$M$71</f>
        <v>2860.7</v>
      </c>
      <c r="C204" s="99">
        <f t="shared" si="211"/>
        <v>6834.1280204778159</v>
      </c>
      <c r="D204" s="27">
        <f t="shared" si="211"/>
        <v>10807.556040955631</v>
      </c>
      <c r="E204" s="99">
        <f t="shared" si="211"/>
        <v>14780.984061433446</v>
      </c>
      <c r="F204" s="27">
        <f t="shared" si="211"/>
        <v>18754.412081911261</v>
      </c>
      <c r="G204" s="99">
        <f t="shared" si="211"/>
        <v>22727.840102389076</v>
      </c>
      <c r="H204" s="27">
        <f t="shared" si="211"/>
        <v>26701.268122866892</v>
      </c>
      <c r="I204" s="99">
        <f t="shared" si="211"/>
        <v>30674.696143344707</v>
      </c>
      <c r="J204" s="27">
        <f t="shared" si="211"/>
        <v>34648.124163822526</v>
      </c>
      <c r="K204" s="99">
        <f t="shared" si="211"/>
        <v>38621.55218430033</v>
      </c>
      <c r="L204" s="27">
        <f t="shared" si="211"/>
        <v>42594.980204778149</v>
      </c>
      <c r="M204" s="99">
        <f t="shared" si="211"/>
        <v>46568.408225255967</v>
      </c>
      <c r="N204" s="27">
        <f t="shared" si="211"/>
        <v>50541.836245733779</v>
      </c>
      <c r="O204" s="99">
        <f t="shared" si="211"/>
        <v>54515.264266211598</v>
      </c>
      <c r="P204" s="27">
        <f t="shared" si="211"/>
        <v>58488.692286689409</v>
      </c>
      <c r="Q204" s="99">
        <f t="shared" si="211"/>
        <v>62462.120307167228</v>
      </c>
      <c r="R204" s="27">
        <f t="shared" si="211"/>
        <v>66435.548327645054</v>
      </c>
      <c r="S204" s="99">
        <f t="shared" si="211"/>
        <v>70408.976348122844</v>
      </c>
      <c r="T204" s="27">
        <f t="shared" si="211"/>
        <v>74382.404368600663</v>
      </c>
      <c r="U204" s="99">
        <f t="shared" si="211"/>
        <v>78355.832389078496</v>
      </c>
      <c r="V204" s="28">
        <f t="shared" si="211"/>
        <v>82329.2604095563</v>
      </c>
    </row>
    <row r="205" spans="1:22">
      <c r="A205" s="72" t="str">
        <f t="shared" si="204"/>
        <v>NEODENS PLUS 33/33 F ECO Baxi</v>
      </c>
      <c r="B205" s="27">
        <f t="shared" ref="B205:V205" si="212">$J$100+B187*$J$97*$M$71</f>
        <v>2939.75</v>
      </c>
      <c r="C205" s="99">
        <f t="shared" si="212"/>
        <v>6904.157752553916</v>
      </c>
      <c r="D205" s="27">
        <f t="shared" si="212"/>
        <v>10868.565505107832</v>
      </c>
      <c r="E205" s="99">
        <f t="shared" si="212"/>
        <v>14832.973257661748</v>
      </c>
      <c r="F205" s="27">
        <f t="shared" si="212"/>
        <v>18797.381010215664</v>
      </c>
      <c r="G205" s="99">
        <f t="shared" si="212"/>
        <v>22761.788762769578</v>
      </c>
      <c r="H205" s="27">
        <f t="shared" si="212"/>
        <v>26726.196515323496</v>
      </c>
      <c r="I205" s="99">
        <f t="shared" si="212"/>
        <v>30690.60426787741</v>
      </c>
      <c r="J205" s="27">
        <f t="shared" si="212"/>
        <v>34655.012020431328</v>
      </c>
      <c r="K205" s="99">
        <f t="shared" si="212"/>
        <v>38619.419772985246</v>
      </c>
      <c r="L205" s="27">
        <f t="shared" si="212"/>
        <v>42583.827525539156</v>
      </c>
      <c r="M205" s="99">
        <f t="shared" si="212"/>
        <v>46548.235278093074</v>
      </c>
      <c r="N205" s="27">
        <f t="shared" si="212"/>
        <v>50512.643030646992</v>
      </c>
      <c r="O205" s="99">
        <f t="shared" si="212"/>
        <v>54477.05078320091</v>
      </c>
      <c r="P205" s="27">
        <f t="shared" si="212"/>
        <v>58441.45853575482</v>
      </c>
      <c r="Q205" s="99">
        <f t="shared" si="212"/>
        <v>62405.866288308738</v>
      </c>
      <c r="R205" s="27">
        <f t="shared" si="212"/>
        <v>66370.274040862656</v>
      </c>
      <c r="S205" s="99">
        <f t="shared" si="212"/>
        <v>70334.681793416574</v>
      </c>
      <c r="T205" s="27">
        <f t="shared" si="212"/>
        <v>74299.089545970492</v>
      </c>
      <c r="U205" s="99">
        <f t="shared" si="212"/>
        <v>78263.497298524395</v>
      </c>
      <c r="V205" s="28">
        <f t="shared" si="212"/>
        <v>82227.905051078313</v>
      </c>
    </row>
    <row r="206" spans="1:22">
      <c r="A206" s="72" t="str">
        <f t="shared" si="204"/>
        <v xml:space="preserve"> 6000 25-28 Bosch</v>
      </c>
      <c r="B206" s="27">
        <f t="shared" ref="B206:V206" si="213">$K$100+B187*$K$97*$M$71</f>
        <v>3193.29</v>
      </c>
      <c r="C206" s="99">
        <f t="shared" si="213"/>
        <v>6908.8679042553185</v>
      </c>
      <c r="D206" s="27">
        <f t="shared" si="213"/>
        <v>10624.445808510638</v>
      </c>
      <c r="E206" s="99">
        <f t="shared" si="213"/>
        <v>14340.023712765957</v>
      </c>
      <c r="F206" s="27">
        <f t="shared" si="213"/>
        <v>18055.601617021275</v>
      </c>
      <c r="G206" s="99">
        <f t="shared" si="213"/>
        <v>21771.179521276594</v>
      </c>
      <c r="H206" s="27">
        <f t="shared" si="213"/>
        <v>25486.757425531912</v>
      </c>
      <c r="I206" s="99">
        <f t="shared" si="213"/>
        <v>29202.335329787235</v>
      </c>
      <c r="J206" s="27">
        <f t="shared" si="213"/>
        <v>32917.913234042549</v>
      </c>
      <c r="K206" s="99">
        <f t="shared" si="213"/>
        <v>36633.491138297868</v>
      </c>
      <c r="L206" s="27">
        <f t="shared" si="213"/>
        <v>40349.069042553187</v>
      </c>
      <c r="M206" s="99">
        <f t="shared" si="213"/>
        <v>44064.646946808512</v>
      </c>
      <c r="N206" s="27">
        <f t="shared" si="213"/>
        <v>47780.224851063824</v>
      </c>
      <c r="O206" s="99">
        <f t="shared" si="213"/>
        <v>51495.802755319142</v>
      </c>
      <c r="P206" s="27">
        <f t="shared" si="213"/>
        <v>55211.380659574468</v>
      </c>
      <c r="Q206" s="99">
        <f t="shared" si="213"/>
        <v>58926.958563829787</v>
      </c>
      <c r="R206" s="27">
        <f t="shared" si="213"/>
        <v>62642.536468085098</v>
      </c>
      <c r="S206" s="99">
        <f t="shared" si="213"/>
        <v>66358.114372340409</v>
      </c>
      <c r="T206" s="27">
        <f t="shared" si="213"/>
        <v>70073.692276595728</v>
      </c>
      <c r="U206" s="99">
        <f t="shared" si="213"/>
        <v>73789.270180851046</v>
      </c>
      <c r="V206" s="28">
        <f t="shared" si="213"/>
        <v>77504.848085106365</v>
      </c>
    </row>
    <row r="207" spans="1:22">
      <c r="A207" s="96" t="str">
        <f t="shared" si="204"/>
        <v>6000 25-32 Bosch</v>
      </c>
      <c r="B207" s="30">
        <f t="shared" ref="B207:V207" si="214">$L$100+B187*$L$97*$M$71</f>
        <v>3273.49</v>
      </c>
      <c r="C207" s="100">
        <f t="shared" si="214"/>
        <v>6989.0679042553184</v>
      </c>
      <c r="D207" s="30">
        <f t="shared" si="214"/>
        <v>10704.645808510637</v>
      </c>
      <c r="E207" s="100">
        <f t="shared" si="214"/>
        <v>14420.223712765955</v>
      </c>
      <c r="F207" s="30">
        <f t="shared" si="214"/>
        <v>18135.801617021272</v>
      </c>
      <c r="G207" s="100">
        <f t="shared" si="214"/>
        <v>21851.379521276591</v>
      </c>
      <c r="H207" s="30">
        <f t="shared" si="214"/>
        <v>25566.957425531909</v>
      </c>
      <c r="I207" s="100">
        <f t="shared" si="214"/>
        <v>29282.535329787235</v>
      </c>
      <c r="J207" s="30">
        <f t="shared" si="214"/>
        <v>32998.113234042547</v>
      </c>
      <c r="K207" s="100">
        <f t="shared" si="214"/>
        <v>36713.691138297865</v>
      </c>
      <c r="L207" s="30">
        <f t="shared" si="214"/>
        <v>40429.269042553184</v>
      </c>
      <c r="M207" s="100">
        <f t="shared" si="214"/>
        <v>44144.84694680851</v>
      </c>
      <c r="N207" s="30">
        <f t="shared" si="214"/>
        <v>47860.424851063821</v>
      </c>
      <c r="O207" s="100">
        <f t="shared" si="214"/>
        <v>51576.002755319139</v>
      </c>
      <c r="P207" s="30">
        <f t="shared" si="214"/>
        <v>55291.580659574465</v>
      </c>
      <c r="Q207" s="100">
        <f t="shared" si="214"/>
        <v>59007.158563829784</v>
      </c>
      <c r="R207" s="30">
        <f t="shared" si="214"/>
        <v>62722.736468085095</v>
      </c>
      <c r="S207" s="100">
        <f t="shared" si="214"/>
        <v>66438.314372340421</v>
      </c>
      <c r="T207" s="30">
        <f t="shared" si="214"/>
        <v>70153.89227659574</v>
      </c>
      <c r="U207" s="100">
        <f t="shared" si="214"/>
        <v>73869.470180851058</v>
      </c>
      <c r="V207" s="31">
        <f t="shared" si="214"/>
        <v>77585.048085106377</v>
      </c>
    </row>
    <row r="211" spans="1:22" ht="52.5">
      <c r="A211" s="144" t="s">
        <v>102</v>
      </c>
      <c r="B211" s="144"/>
      <c r="C211" s="88" t="s">
        <v>93</v>
      </c>
      <c r="D211" s="88" t="s">
        <v>94</v>
      </c>
      <c r="E211" s="89" t="s">
        <v>95</v>
      </c>
    </row>
    <row r="212" spans="1:22" ht="27.75" customHeight="1">
      <c r="A212" s="144"/>
      <c r="B212" s="144"/>
      <c r="C212" s="4">
        <f>C104</f>
        <v>3.2676948400486654</v>
      </c>
      <c r="D212" s="4">
        <f>(SUM(N34:N43))/10</f>
        <v>4.5686190346427962</v>
      </c>
      <c r="E212" s="101" t="s">
        <v>99</v>
      </c>
    </row>
    <row r="213" spans="1:22">
      <c r="A213" s="23" t="s">
        <v>97</v>
      </c>
      <c r="B213" s="23">
        <v>0</v>
      </c>
      <c r="C213" s="23">
        <v>3</v>
      </c>
      <c r="D213" s="23">
        <v>6</v>
      </c>
      <c r="E213" s="23">
        <v>9</v>
      </c>
      <c r="F213" s="23">
        <v>12</v>
      </c>
      <c r="G213" s="23">
        <v>15</v>
      </c>
      <c r="H213" s="23">
        <v>18</v>
      </c>
      <c r="I213" s="23">
        <v>21</v>
      </c>
      <c r="J213" s="23">
        <v>24</v>
      </c>
      <c r="K213" s="23">
        <v>27</v>
      </c>
      <c r="L213" s="23">
        <v>30</v>
      </c>
      <c r="M213" s="23">
        <v>33</v>
      </c>
      <c r="N213" s="23">
        <v>36</v>
      </c>
      <c r="O213" s="23">
        <v>39</v>
      </c>
      <c r="P213" s="23">
        <v>42</v>
      </c>
      <c r="Q213" s="23">
        <v>45</v>
      </c>
      <c r="R213" s="23">
        <v>48</v>
      </c>
      <c r="S213" s="23">
        <v>51</v>
      </c>
      <c r="T213" s="23">
        <v>54</v>
      </c>
      <c r="U213" s="23">
        <v>57</v>
      </c>
      <c r="V213" s="23">
        <v>60</v>
      </c>
    </row>
    <row r="214" spans="1:22" ht="15" customHeight="1">
      <c r="A214" s="95" t="str">
        <f t="shared" ref="A214:A233" si="215">A188</f>
        <v>Monobloc Plus 2 - 12MR Baxi</v>
      </c>
      <c r="B214" s="25">
        <f t="shared" ref="B214:V214" si="216">$C$91+B213*$C$88</f>
        <v>12000</v>
      </c>
      <c r="C214" s="98">
        <f t="shared" si="216"/>
        <v>13797.55462150636</v>
      </c>
      <c r="D214" s="25">
        <f t="shared" si="216"/>
        <v>15595.109243012721</v>
      </c>
      <c r="E214" s="98">
        <f t="shared" si="216"/>
        <v>17392.663864519083</v>
      </c>
      <c r="F214" s="25">
        <f t="shared" si="216"/>
        <v>19190.218486025442</v>
      </c>
      <c r="G214" s="98">
        <f t="shared" si="216"/>
        <v>20987.773107531808</v>
      </c>
      <c r="H214" s="25">
        <f t="shared" si="216"/>
        <v>22785.327729038167</v>
      </c>
      <c r="I214" s="98">
        <f t="shared" si="216"/>
        <v>24582.882350544525</v>
      </c>
      <c r="J214" s="25">
        <f t="shared" si="216"/>
        <v>26380.436972050888</v>
      </c>
      <c r="K214" s="98">
        <f t="shared" si="216"/>
        <v>28177.99159355725</v>
      </c>
      <c r="L214" s="25">
        <f t="shared" si="216"/>
        <v>29975.546215063612</v>
      </c>
      <c r="M214" s="98">
        <f t="shared" si="216"/>
        <v>31773.100836569971</v>
      </c>
      <c r="N214" s="25">
        <f t="shared" si="216"/>
        <v>33570.655458076333</v>
      </c>
      <c r="O214" s="98">
        <f t="shared" si="216"/>
        <v>35368.210079582699</v>
      </c>
      <c r="P214" s="25">
        <f t="shared" si="216"/>
        <v>37165.764701089051</v>
      </c>
      <c r="Q214" s="98">
        <f t="shared" si="216"/>
        <v>38963.319322595416</v>
      </c>
      <c r="R214" s="25">
        <f t="shared" si="216"/>
        <v>40760.873944101775</v>
      </c>
      <c r="S214" s="98">
        <f t="shared" si="216"/>
        <v>42558.428565608134</v>
      </c>
      <c r="T214" s="25">
        <f t="shared" si="216"/>
        <v>44355.9831871145</v>
      </c>
      <c r="U214" s="98">
        <f t="shared" si="216"/>
        <v>46153.537808620858</v>
      </c>
      <c r="V214" s="26">
        <f t="shared" si="216"/>
        <v>47951.092430127224</v>
      </c>
    </row>
    <row r="215" spans="1:22" ht="15" customHeight="1">
      <c r="A215" s="72" t="str">
        <f t="shared" si="215"/>
        <v>Monobloc Plus 2 - 16MR Baxi</v>
      </c>
      <c r="B215" s="27">
        <f t="shared" ref="B215:V215" si="217">$D$91+B213*$D$88</f>
        <v>12000</v>
      </c>
      <c r="C215" s="99">
        <f t="shared" si="217"/>
        <v>13920.257236826528</v>
      </c>
      <c r="D215" s="27">
        <f t="shared" si="217"/>
        <v>15840.514473653058</v>
      </c>
      <c r="E215" s="99">
        <f t="shared" si="217"/>
        <v>17760.771710479588</v>
      </c>
      <c r="F215" s="27">
        <f t="shared" si="217"/>
        <v>19681.028947306117</v>
      </c>
      <c r="G215" s="99">
        <f t="shared" si="217"/>
        <v>21601.286184132645</v>
      </c>
      <c r="H215" s="27">
        <f t="shared" si="217"/>
        <v>23521.543420959177</v>
      </c>
      <c r="I215" s="99">
        <f t="shared" si="217"/>
        <v>25441.800657785701</v>
      </c>
      <c r="J215" s="27">
        <f t="shared" si="217"/>
        <v>27362.057894612233</v>
      </c>
      <c r="K215" s="99">
        <f t="shared" si="217"/>
        <v>29282.315131438761</v>
      </c>
      <c r="L215" s="27">
        <f t="shared" si="217"/>
        <v>31202.57236826529</v>
      </c>
      <c r="M215" s="99">
        <f t="shared" si="217"/>
        <v>33122.829605091814</v>
      </c>
      <c r="N215" s="27">
        <f t="shared" si="217"/>
        <v>35043.086841918353</v>
      </c>
      <c r="O215" s="99">
        <f t="shared" si="217"/>
        <v>36963.344078744878</v>
      </c>
      <c r="P215" s="27">
        <f t="shared" si="217"/>
        <v>38883.601315571403</v>
      </c>
      <c r="Q215" s="99">
        <f t="shared" si="217"/>
        <v>40803.858552397935</v>
      </c>
      <c r="R215" s="27">
        <f t="shared" si="217"/>
        <v>42724.115789224466</v>
      </c>
      <c r="S215" s="99">
        <f t="shared" si="217"/>
        <v>44644.373026050991</v>
      </c>
      <c r="T215" s="27">
        <f t="shared" si="217"/>
        <v>46564.630262877523</v>
      </c>
      <c r="U215" s="99">
        <f t="shared" si="217"/>
        <v>48484.887499704055</v>
      </c>
      <c r="V215" s="28">
        <f t="shared" si="217"/>
        <v>50405.144736530579</v>
      </c>
    </row>
    <row r="216" spans="1:22">
      <c r="A216" s="72" t="str">
        <f t="shared" si="215"/>
        <v>Arotherm Split 12 kW Vaillant</v>
      </c>
      <c r="B216" s="27">
        <f t="shared" ref="B216:V216" si="218">$E$91+B213*$E$88</f>
        <v>12624.66</v>
      </c>
      <c r="C216" s="99">
        <f t="shared" si="218"/>
        <v>14759.952600821847</v>
      </c>
      <c r="D216" s="27">
        <f t="shared" si="218"/>
        <v>16895.245201643695</v>
      </c>
      <c r="E216" s="99">
        <f t="shared" si="218"/>
        <v>19030.537802465544</v>
      </c>
      <c r="F216" s="27">
        <f t="shared" si="218"/>
        <v>21165.830403287389</v>
      </c>
      <c r="G216" s="99">
        <f t="shared" si="218"/>
        <v>23301.123004109235</v>
      </c>
      <c r="H216" s="27">
        <f t="shared" si="218"/>
        <v>25436.415604931084</v>
      </c>
      <c r="I216" s="99">
        <f t="shared" si="218"/>
        <v>27571.708205752933</v>
      </c>
      <c r="J216" s="27">
        <f t="shared" si="218"/>
        <v>29707.000806574779</v>
      </c>
      <c r="K216" s="99">
        <f t="shared" si="218"/>
        <v>31842.293407396624</v>
      </c>
      <c r="L216" s="27">
        <f t="shared" si="218"/>
        <v>33977.586008218474</v>
      </c>
      <c r="M216" s="99">
        <f t="shared" si="218"/>
        <v>36112.878609040315</v>
      </c>
      <c r="N216" s="27">
        <f t="shared" si="218"/>
        <v>38248.171209862165</v>
      </c>
      <c r="O216" s="99">
        <f t="shared" si="218"/>
        <v>40383.463810684014</v>
      </c>
      <c r="P216" s="27">
        <f t="shared" si="218"/>
        <v>42518.756411505863</v>
      </c>
      <c r="Q216" s="99">
        <f t="shared" si="218"/>
        <v>44654.049012327712</v>
      </c>
      <c r="R216" s="27">
        <f t="shared" si="218"/>
        <v>46789.341613149561</v>
      </c>
      <c r="S216" s="99">
        <f t="shared" si="218"/>
        <v>48924.634213971396</v>
      </c>
      <c r="T216" s="27">
        <f t="shared" si="218"/>
        <v>51059.926814793245</v>
      </c>
      <c r="U216" s="99">
        <f t="shared" si="218"/>
        <v>53195.219415615094</v>
      </c>
      <c r="V216" s="28">
        <f t="shared" si="218"/>
        <v>55330.512016436944</v>
      </c>
    </row>
    <row r="217" spans="1:22">
      <c r="A217" s="72" t="str">
        <f t="shared" si="215"/>
        <v>Arotherm plus 12 Compacta Vaillant</v>
      </c>
      <c r="B217" s="29">
        <f t="shared" ref="B217:V217" si="219">$F$91+B213*$F$88</f>
        <v>12656.6</v>
      </c>
      <c r="C217" s="99">
        <f t="shared" si="219"/>
        <v>14536.9876491576</v>
      </c>
      <c r="D217" s="27">
        <f t="shared" si="219"/>
        <v>16417.375298315197</v>
      </c>
      <c r="E217" s="99">
        <f t="shared" si="219"/>
        <v>18297.762947472795</v>
      </c>
      <c r="F217" s="27">
        <f t="shared" si="219"/>
        <v>20178.150596630396</v>
      </c>
      <c r="G217" s="99">
        <f t="shared" si="219"/>
        <v>22058.538245787993</v>
      </c>
      <c r="H217" s="27">
        <f t="shared" si="219"/>
        <v>23938.925894945591</v>
      </c>
      <c r="I217" s="99">
        <f t="shared" si="219"/>
        <v>25819.313544103192</v>
      </c>
      <c r="J217" s="27">
        <f t="shared" si="219"/>
        <v>27699.701193260789</v>
      </c>
      <c r="K217" s="99">
        <f t="shared" si="219"/>
        <v>29580.088842418387</v>
      </c>
      <c r="L217" s="27">
        <f t="shared" si="219"/>
        <v>31460.476491575988</v>
      </c>
      <c r="M217" s="99">
        <f t="shared" si="219"/>
        <v>33340.864140733582</v>
      </c>
      <c r="N217" s="27">
        <f t="shared" si="219"/>
        <v>35221.251789891183</v>
      </c>
      <c r="O217" s="99">
        <f t="shared" si="219"/>
        <v>37101.639439048784</v>
      </c>
      <c r="P217" s="27">
        <f t="shared" si="219"/>
        <v>38982.027088206378</v>
      </c>
      <c r="Q217" s="99">
        <f t="shared" si="219"/>
        <v>40862.414737363979</v>
      </c>
      <c r="R217" s="27">
        <f t="shared" si="219"/>
        <v>42742.80238652158</v>
      </c>
      <c r="S217" s="99">
        <f t="shared" si="219"/>
        <v>44623.190035679174</v>
      </c>
      <c r="T217" s="27">
        <f t="shared" si="219"/>
        <v>46503.577684836775</v>
      </c>
      <c r="U217" s="99">
        <f t="shared" si="219"/>
        <v>48383.965333994369</v>
      </c>
      <c r="V217" s="28">
        <f t="shared" si="219"/>
        <v>50264.35298315197</v>
      </c>
    </row>
    <row r="218" spans="1:22">
      <c r="A218" s="72" t="str">
        <f t="shared" si="215"/>
        <v>Arotherm plus 12 Compacta Vaillant</v>
      </c>
      <c r="B218" s="27">
        <f t="shared" ref="B218:V218" si="220">$G$91+B213*$G$88</f>
        <v>16998.88</v>
      </c>
      <c r="C218" s="99">
        <f t="shared" si="220"/>
        <v>18879.267649157598</v>
      </c>
      <c r="D218" s="27">
        <f t="shared" si="220"/>
        <v>20759.6552983152</v>
      </c>
      <c r="E218" s="99">
        <f t="shared" si="220"/>
        <v>22640.042947472797</v>
      </c>
      <c r="F218" s="27">
        <f t="shared" si="220"/>
        <v>24520.430596630395</v>
      </c>
      <c r="G218" s="99">
        <f t="shared" si="220"/>
        <v>26400.818245787996</v>
      </c>
      <c r="H218" s="27">
        <f t="shared" si="220"/>
        <v>28281.205894945593</v>
      </c>
      <c r="I218" s="99">
        <f t="shared" si="220"/>
        <v>30161.593544103191</v>
      </c>
      <c r="J218" s="27">
        <f t="shared" si="220"/>
        <v>32041.981193260792</v>
      </c>
      <c r="K218" s="99">
        <f t="shared" si="220"/>
        <v>33922.368842418393</v>
      </c>
      <c r="L218" s="27">
        <f t="shared" si="220"/>
        <v>35802.756491575987</v>
      </c>
      <c r="M218" s="99">
        <f t="shared" si="220"/>
        <v>37683.144140733581</v>
      </c>
      <c r="N218" s="27">
        <f t="shared" si="220"/>
        <v>39563.531789891189</v>
      </c>
      <c r="O218" s="99">
        <f t="shared" si="220"/>
        <v>41443.919439048783</v>
      </c>
      <c r="P218" s="27">
        <f t="shared" si="220"/>
        <v>43324.307088206377</v>
      </c>
      <c r="Q218" s="99">
        <f t="shared" si="220"/>
        <v>45204.694737363985</v>
      </c>
      <c r="R218" s="27">
        <f t="shared" si="220"/>
        <v>47085.082386521579</v>
      </c>
      <c r="S218" s="99">
        <f t="shared" si="220"/>
        <v>48965.470035679173</v>
      </c>
      <c r="T218" s="27">
        <f t="shared" si="220"/>
        <v>50845.857684836781</v>
      </c>
      <c r="U218" s="99">
        <f t="shared" si="220"/>
        <v>52726.245333994375</v>
      </c>
      <c r="V218" s="28">
        <f t="shared" si="220"/>
        <v>54606.632983151969</v>
      </c>
    </row>
    <row r="219" spans="1:22">
      <c r="A219" s="72" t="str">
        <f t="shared" si="215"/>
        <v>Genia Air Max 12 Saunier Duval</v>
      </c>
      <c r="B219" s="27">
        <f t="shared" ref="B219:V219" si="221">$H$91+B213*$H$88</f>
        <v>16558.25</v>
      </c>
      <c r="C219" s="99">
        <f t="shared" si="221"/>
        <v>18438.667537269328</v>
      </c>
      <c r="D219" s="27">
        <f t="shared" si="221"/>
        <v>20319.08507453866</v>
      </c>
      <c r="E219" s="99">
        <f t="shared" si="221"/>
        <v>22199.502611807991</v>
      </c>
      <c r="F219" s="27">
        <f t="shared" si="221"/>
        <v>24079.920149077319</v>
      </c>
      <c r="G219" s="99">
        <f t="shared" si="221"/>
        <v>25960.337686346647</v>
      </c>
      <c r="H219" s="27">
        <f t="shared" si="221"/>
        <v>27840.755223615979</v>
      </c>
      <c r="I219" s="99">
        <f t="shared" si="221"/>
        <v>29721.172760885311</v>
      </c>
      <c r="J219" s="27">
        <f t="shared" si="221"/>
        <v>31601.590298154639</v>
      </c>
      <c r="K219" s="99">
        <f t="shared" si="221"/>
        <v>33482.007835423967</v>
      </c>
      <c r="L219" s="27">
        <f t="shared" si="221"/>
        <v>35362.425372693295</v>
      </c>
      <c r="M219" s="99">
        <f t="shared" si="221"/>
        <v>37242.84290996263</v>
      </c>
      <c r="N219" s="27">
        <f t="shared" si="221"/>
        <v>39123.260447231958</v>
      </c>
      <c r="O219" s="99">
        <f t="shared" si="221"/>
        <v>41003.677984501293</v>
      </c>
      <c r="P219" s="27">
        <f t="shared" si="221"/>
        <v>42884.095521770621</v>
      </c>
      <c r="Q219" s="99">
        <f t="shared" si="221"/>
        <v>44764.513059039949</v>
      </c>
      <c r="R219" s="27">
        <f t="shared" si="221"/>
        <v>46644.930596309277</v>
      </c>
      <c r="S219" s="99">
        <f t="shared" si="221"/>
        <v>48525.348133578605</v>
      </c>
      <c r="T219" s="27">
        <f t="shared" si="221"/>
        <v>50405.765670847941</v>
      </c>
      <c r="U219" s="99">
        <f t="shared" si="221"/>
        <v>52286.183208117269</v>
      </c>
      <c r="V219" s="28">
        <f t="shared" si="221"/>
        <v>54166.600745386597</v>
      </c>
    </row>
    <row r="220" spans="1:22">
      <c r="A220" s="72" t="str">
        <f t="shared" si="215"/>
        <v>Arotherm plus 12 Compacta Vaillant</v>
      </c>
      <c r="B220" s="27">
        <f t="shared" ref="B220:V220" si="222">$I$91+B213*$I$88</f>
        <v>16889.419999999998</v>
      </c>
      <c r="C220" s="99">
        <f t="shared" si="222"/>
        <v>18769.807649157596</v>
      </c>
      <c r="D220" s="27">
        <f t="shared" si="222"/>
        <v>20650.195298315197</v>
      </c>
      <c r="E220" s="99">
        <f t="shared" si="222"/>
        <v>22530.582947472794</v>
      </c>
      <c r="F220" s="27">
        <f t="shared" si="222"/>
        <v>24410.970596630392</v>
      </c>
      <c r="G220" s="99">
        <f t="shared" si="222"/>
        <v>26291.358245787989</v>
      </c>
      <c r="H220" s="27">
        <f t="shared" si="222"/>
        <v>28171.74589494559</v>
      </c>
      <c r="I220" s="99">
        <f t="shared" si="222"/>
        <v>30052.133544103188</v>
      </c>
      <c r="J220" s="27">
        <f t="shared" si="222"/>
        <v>31932.521193260785</v>
      </c>
      <c r="K220" s="99">
        <f t="shared" si="222"/>
        <v>33812.908842418386</v>
      </c>
      <c r="L220" s="27">
        <f t="shared" si="222"/>
        <v>35693.29649157598</v>
      </c>
      <c r="M220" s="99">
        <f t="shared" si="222"/>
        <v>37573.684140733581</v>
      </c>
      <c r="N220" s="27">
        <f t="shared" si="222"/>
        <v>39454.071789891183</v>
      </c>
      <c r="O220" s="99">
        <f t="shared" si="222"/>
        <v>41334.459439048776</v>
      </c>
      <c r="P220" s="27">
        <f t="shared" si="222"/>
        <v>43214.847088206378</v>
      </c>
      <c r="Q220" s="99">
        <f t="shared" si="222"/>
        <v>45095.234737363979</v>
      </c>
      <c r="R220" s="27">
        <f t="shared" si="222"/>
        <v>46975.622386521572</v>
      </c>
      <c r="S220" s="99">
        <f t="shared" si="222"/>
        <v>48856.010035679174</v>
      </c>
      <c r="T220" s="27">
        <f t="shared" si="222"/>
        <v>50736.397684836775</v>
      </c>
      <c r="U220" s="99">
        <f t="shared" si="222"/>
        <v>52616.785333994369</v>
      </c>
      <c r="V220" s="28">
        <f t="shared" si="222"/>
        <v>54497.17298315197</v>
      </c>
    </row>
    <row r="221" spans="1:22">
      <c r="A221" s="72" t="str">
        <f t="shared" si="215"/>
        <v>Genia Air Max 8 Saunier Duval</v>
      </c>
      <c r="B221" s="27">
        <f t="shared" ref="B221:V221" si="223">$J$91+B213*$J$88</f>
        <v>14448.476900000001</v>
      </c>
      <c r="C221" s="99">
        <f t="shared" si="223"/>
        <v>16485.742170840549</v>
      </c>
      <c r="D221" s="27">
        <f t="shared" si="223"/>
        <v>18523.007441681097</v>
      </c>
      <c r="E221" s="99">
        <f t="shared" si="223"/>
        <v>20560.272712521648</v>
      </c>
      <c r="F221" s="27">
        <f t="shared" si="223"/>
        <v>22597.537983362196</v>
      </c>
      <c r="G221" s="99">
        <f t="shared" si="223"/>
        <v>24634.803254202743</v>
      </c>
      <c r="H221" s="27">
        <f t="shared" si="223"/>
        <v>26672.068525043294</v>
      </c>
      <c r="I221" s="99">
        <f t="shared" si="223"/>
        <v>28709.333795883842</v>
      </c>
      <c r="J221" s="27">
        <f t="shared" si="223"/>
        <v>30746.59906672439</v>
      </c>
      <c r="K221" s="99">
        <f t="shared" si="223"/>
        <v>32783.864337564941</v>
      </c>
      <c r="L221" s="27">
        <f t="shared" si="223"/>
        <v>34821.129608405485</v>
      </c>
      <c r="M221" s="99">
        <f t="shared" si="223"/>
        <v>36858.394879246036</v>
      </c>
      <c r="N221" s="27">
        <f t="shared" si="223"/>
        <v>38895.66015008658</v>
      </c>
      <c r="O221" s="99">
        <f t="shared" si="223"/>
        <v>40932.925420927131</v>
      </c>
      <c r="P221" s="27">
        <f t="shared" si="223"/>
        <v>42970.190691767682</v>
      </c>
      <c r="Q221" s="99">
        <f t="shared" si="223"/>
        <v>45007.455962608234</v>
      </c>
      <c r="R221" s="27">
        <f t="shared" si="223"/>
        <v>47044.721233448778</v>
      </c>
      <c r="S221" s="99">
        <f t="shared" si="223"/>
        <v>49081.986504289329</v>
      </c>
      <c r="T221" s="27">
        <f t="shared" si="223"/>
        <v>51119.251775129873</v>
      </c>
      <c r="U221" s="99">
        <f t="shared" si="223"/>
        <v>53156.517045970424</v>
      </c>
      <c r="V221" s="28">
        <f t="shared" si="223"/>
        <v>55193.782316810968</v>
      </c>
    </row>
    <row r="222" spans="1:22">
      <c r="A222" s="72" t="str">
        <f t="shared" si="215"/>
        <v xml:space="preserve"> Dual Clima 9HT Domusa</v>
      </c>
      <c r="B222" s="27">
        <f t="shared" ref="B222:V222" si="224">$K$91+B213*$K$88</f>
        <v>9438</v>
      </c>
      <c r="C222" s="99">
        <f t="shared" si="224"/>
        <v>11506.986974930232</v>
      </c>
      <c r="D222" s="27">
        <f t="shared" si="224"/>
        <v>13575.973949860465</v>
      </c>
      <c r="E222" s="99">
        <f t="shared" si="224"/>
        <v>15644.960924790699</v>
      </c>
      <c r="F222" s="27">
        <f t="shared" si="224"/>
        <v>17713.94789972093</v>
      </c>
      <c r="G222" s="99">
        <f t="shared" si="224"/>
        <v>19782.934874651164</v>
      </c>
      <c r="H222" s="27">
        <f t="shared" si="224"/>
        <v>21851.921849581398</v>
      </c>
      <c r="I222" s="99">
        <f t="shared" si="224"/>
        <v>23920.908824511629</v>
      </c>
      <c r="J222" s="27">
        <f t="shared" si="224"/>
        <v>25989.89579944186</v>
      </c>
      <c r="K222" s="99">
        <f t="shared" si="224"/>
        <v>28058.882774372094</v>
      </c>
      <c r="L222" s="27">
        <f t="shared" si="224"/>
        <v>30127.869749302328</v>
      </c>
      <c r="M222" s="99">
        <f t="shared" si="224"/>
        <v>32196.856724232559</v>
      </c>
      <c r="N222" s="27">
        <f t="shared" si="224"/>
        <v>34265.843699162797</v>
      </c>
      <c r="O222" s="99">
        <f t="shared" si="224"/>
        <v>36334.830674093027</v>
      </c>
      <c r="P222" s="27">
        <f t="shared" si="224"/>
        <v>38403.817649023258</v>
      </c>
      <c r="Q222" s="99">
        <f t="shared" si="224"/>
        <v>40472.804623953489</v>
      </c>
      <c r="R222" s="27">
        <f t="shared" si="224"/>
        <v>42541.791598883719</v>
      </c>
      <c r="S222" s="99">
        <f t="shared" si="224"/>
        <v>44610.778573813957</v>
      </c>
      <c r="T222" s="27">
        <f t="shared" si="224"/>
        <v>46679.765548744188</v>
      </c>
      <c r="U222" s="99">
        <f t="shared" si="224"/>
        <v>48748.752523674419</v>
      </c>
      <c r="V222" s="28">
        <f t="shared" si="224"/>
        <v>50817.739498604657</v>
      </c>
    </row>
    <row r="223" spans="1:22">
      <c r="A223" s="96" t="str">
        <f t="shared" si="215"/>
        <v>Arotherm plus 8 Compacta Vaillant</v>
      </c>
      <c r="B223" s="30">
        <f t="shared" ref="B223:V223" si="225">$L$91+B213*$L$88</f>
        <v>15578.75</v>
      </c>
      <c r="C223" s="100">
        <f t="shared" si="225"/>
        <v>17626.140941935064</v>
      </c>
      <c r="D223" s="30">
        <f t="shared" si="225"/>
        <v>19673.531883870128</v>
      </c>
      <c r="E223" s="100">
        <f t="shared" si="225"/>
        <v>21720.922825805188</v>
      </c>
      <c r="F223" s="30">
        <f t="shared" si="225"/>
        <v>23768.313767740252</v>
      </c>
      <c r="G223" s="100">
        <f t="shared" si="225"/>
        <v>25815.704709675316</v>
      </c>
      <c r="H223" s="30">
        <f t="shared" si="225"/>
        <v>27863.09565161038</v>
      </c>
      <c r="I223" s="100">
        <f t="shared" si="225"/>
        <v>29910.486593545444</v>
      </c>
      <c r="J223" s="30">
        <f t="shared" si="225"/>
        <v>31957.877535480504</v>
      </c>
      <c r="K223" s="100">
        <f t="shared" si="225"/>
        <v>34005.268477415564</v>
      </c>
      <c r="L223" s="30">
        <f t="shared" si="225"/>
        <v>36052.659419350632</v>
      </c>
      <c r="M223" s="100">
        <f t="shared" si="225"/>
        <v>38100.050361285699</v>
      </c>
      <c r="N223" s="30">
        <f t="shared" si="225"/>
        <v>40147.441303220759</v>
      </c>
      <c r="O223" s="100">
        <f t="shared" si="225"/>
        <v>42194.83224515582</v>
      </c>
      <c r="P223" s="30">
        <f t="shared" si="225"/>
        <v>44242.223187090887</v>
      </c>
      <c r="Q223" s="100">
        <f t="shared" si="225"/>
        <v>46289.614129025947</v>
      </c>
      <c r="R223" s="30">
        <f t="shared" si="225"/>
        <v>48337.005070961008</v>
      </c>
      <c r="S223" s="100">
        <f t="shared" si="225"/>
        <v>50384.396012896075</v>
      </c>
      <c r="T223" s="30">
        <f t="shared" si="225"/>
        <v>52431.786954831136</v>
      </c>
      <c r="U223" s="100">
        <f t="shared" si="225"/>
        <v>54479.177896766203</v>
      </c>
      <c r="V223" s="31">
        <f t="shared" si="225"/>
        <v>56526.568838701263</v>
      </c>
    </row>
    <row r="224" spans="1:22">
      <c r="A224" s="95" t="str">
        <f t="shared" si="215"/>
        <v>ecoTEC pure 286 Vaillant</v>
      </c>
      <c r="B224" s="25">
        <f t="shared" ref="B224:V224" si="226">$C$100+B213*$C$98</f>
        <v>3088.74</v>
      </c>
      <c r="C224" s="98">
        <f t="shared" si="226"/>
        <v>5895.5498090721649</v>
      </c>
      <c r="D224" s="25">
        <f t="shared" si="226"/>
        <v>8702.3596181443281</v>
      </c>
      <c r="E224" s="98">
        <f t="shared" si="226"/>
        <v>11509.169427216493</v>
      </c>
      <c r="F224" s="25">
        <f t="shared" si="226"/>
        <v>14315.979236288658</v>
      </c>
      <c r="G224" s="98">
        <f t="shared" si="226"/>
        <v>17122.78904536082</v>
      </c>
      <c r="H224" s="25">
        <f t="shared" si="226"/>
        <v>19929.598854432988</v>
      </c>
      <c r="I224" s="98">
        <f t="shared" si="226"/>
        <v>22736.40866350515</v>
      </c>
      <c r="J224" s="25">
        <f t="shared" si="226"/>
        <v>25543.218472577319</v>
      </c>
      <c r="K224" s="98">
        <f t="shared" si="226"/>
        <v>28350.02828164948</v>
      </c>
      <c r="L224" s="25">
        <f t="shared" si="226"/>
        <v>31156.838090721641</v>
      </c>
      <c r="M224" s="98">
        <f t="shared" si="226"/>
        <v>33963.64789979381</v>
      </c>
      <c r="N224" s="25">
        <f t="shared" si="226"/>
        <v>36770.457708865972</v>
      </c>
      <c r="O224" s="98">
        <f t="shared" si="226"/>
        <v>39577.267517938133</v>
      </c>
      <c r="P224" s="25">
        <f t="shared" si="226"/>
        <v>42384.077327010302</v>
      </c>
      <c r="Q224" s="98">
        <f t="shared" si="226"/>
        <v>45190.887136082463</v>
      </c>
      <c r="R224" s="25">
        <f t="shared" si="226"/>
        <v>47997.696945154632</v>
      </c>
      <c r="S224" s="98">
        <f t="shared" si="226"/>
        <v>50804.506754226793</v>
      </c>
      <c r="T224" s="25">
        <f t="shared" si="226"/>
        <v>53611.316563298962</v>
      </c>
      <c r="U224" s="98">
        <f t="shared" si="226"/>
        <v>56418.126372371124</v>
      </c>
      <c r="V224" s="26">
        <f t="shared" si="226"/>
        <v>59224.936181443285</v>
      </c>
    </row>
    <row r="225" spans="1:22">
      <c r="A225" s="72" t="str">
        <f t="shared" si="215"/>
        <v>Puma Condens 24-28 MKV Protherm</v>
      </c>
      <c r="B225" s="27">
        <f t="shared" ref="B225:V225" si="227">$D$100+B213*$D$98</f>
        <v>2799.75</v>
      </c>
      <c r="C225" s="99">
        <f t="shared" si="227"/>
        <v>5727.2828116129031</v>
      </c>
      <c r="D225" s="27">
        <f t="shared" si="227"/>
        <v>8654.8156232258061</v>
      </c>
      <c r="E225" s="99">
        <f t="shared" si="227"/>
        <v>11582.348434838708</v>
      </c>
      <c r="F225" s="27">
        <f t="shared" si="227"/>
        <v>14509.881246451612</v>
      </c>
      <c r="G225" s="99">
        <f t="shared" si="227"/>
        <v>17437.414058064514</v>
      </c>
      <c r="H225" s="27">
        <f t="shared" si="227"/>
        <v>20364.946869677417</v>
      </c>
      <c r="I225" s="99">
        <f t="shared" si="227"/>
        <v>23292.479681290322</v>
      </c>
      <c r="J225" s="27">
        <f t="shared" si="227"/>
        <v>26220.012492903224</v>
      </c>
      <c r="K225" s="99">
        <f t="shared" si="227"/>
        <v>29147.545304516127</v>
      </c>
      <c r="L225" s="27">
        <f t="shared" si="227"/>
        <v>32075.078116129029</v>
      </c>
      <c r="M225" s="99">
        <f t="shared" si="227"/>
        <v>35002.610927741931</v>
      </c>
      <c r="N225" s="27">
        <f t="shared" si="227"/>
        <v>37930.143739354833</v>
      </c>
      <c r="O225" s="99">
        <f t="shared" si="227"/>
        <v>40857.676550967735</v>
      </c>
      <c r="P225" s="27">
        <f t="shared" si="227"/>
        <v>43785.209362580645</v>
      </c>
      <c r="Q225" s="99">
        <f t="shared" si="227"/>
        <v>46712.742174193547</v>
      </c>
      <c r="R225" s="27">
        <f t="shared" si="227"/>
        <v>49640.274985806449</v>
      </c>
      <c r="S225" s="99">
        <f t="shared" si="227"/>
        <v>52567.807797419351</v>
      </c>
      <c r="T225" s="27">
        <f t="shared" si="227"/>
        <v>55495.340609032253</v>
      </c>
      <c r="U225" s="99">
        <f t="shared" si="227"/>
        <v>58422.873420645155</v>
      </c>
      <c r="V225" s="28">
        <f t="shared" si="227"/>
        <v>61350.406232258058</v>
      </c>
    </row>
    <row r="226" spans="1:22">
      <c r="A226" s="72" t="str">
        <f t="shared" si="215"/>
        <v>VMW 32CS 1-5 ecoTEC plus Vaillant</v>
      </c>
      <c r="B226" s="27">
        <f t="shared" ref="B226:V226" si="228">$E$100+B213*$E$98</f>
        <v>3921.96</v>
      </c>
      <c r="C226" s="99">
        <f t="shared" si="228"/>
        <v>6705.8102196319014</v>
      </c>
      <c r="D226" s="27">
        <f t="shared" si="228"/>
        <v>9489.6604392638037</v>
      </c>
      <c r="E226" s="99">
        <f t="shared" si="228"/>
        <v>12273.510658895706</v>
      </c>
      <c r="F226" s="27">
        <f t="shared" si="228"/>
        <v>15057.360878527608</v>
      </c>
      <c r="G226" s="99">
        <f t="shared" si="228"/>
        <v>17841.211098159511</v>
      </c>
      <c r="H226" s="27">
        <f t="shared" si="228"/>
        <v>20625.061317791409</v>
      </c>
      <c r="I226" s="99">
        <f t="shared" si="228"/>
        <v>23408.911537423312</v>
      </c>
      <c r="J226" s="27">
        <f t="shared" si="228"/>
        <v>26192.761757055214</v>
      </c>
      <c r="K226" s="99">
        <f t="shared" si="228"/>
        <v>28976.611976687116</v>
      </c>
      <c r="L226" s="27">
        <f t="shared" si="228"/>
        <v>31760.462196319018</v>
      </c>
      <c r="M226" s="99">
        <f t="shared" si="228"/>
        <v>34544.312415950924</v>
      </c>
      <c r="N226" s="27">
        <f t="shared" si="228"/>
        <v>37328.162635582819</v>
      </c>
      <c r="O226" s="99">
        <f t="shared" si="228"/>
        <v>40112.012855214722</v>
      </c>
      <c r="P226" s="27">
        <f t="shared" si="228"/>
        <v>42895.863074846624</v>
      </c>
      <c r="Q226" s="99">
        <f t="shared" si="228"/>
        <v>45679.713294478526</v>
      </c>
      <c r="R226" s="27">
        <f t="shared" si="228"/>
        <v>48463.563514110429</v>
      </c>
      <c r="S226" s="99">
        <f t="shared" si="228"/>
        <v>51247.413733742331</v>
      </c>
      <c r="T226" s="27">
        <f t="shared" si="228"/>
        <v>54031.263953374233</v>
      </c>
      <c r="U226" s="99">
        <f t="shared" si="228"/>
        <v>56815.114173006135</v>
      </c>
      <c r="V226" s="28">
        <f t="shared" si="228"/>
        <v>59598.964392638038</v>
      </c>
    </row>
    <row r="227" spans="1:22">
      <c r="A227" s="72" t="str">
        <f t="shared" si="215"/>
        <v>MicraPlus Condens 30 Hermann</v>
      </c>
      <c r="B227" s="27">
        <f t="shared" ref="B227:V227" si="229">$F$100+B213*$F$98</f>
        <v>2931.76</v>
      </c>
      <c r="C227" s="99">
        <f t="shared" si="229"/>
        <v>5828.148845531915</v>
      </c>
      <c r="D227" s="27">
        <f t="shared" si="229"/>
        <v>8724.5376910638297</v>
      </c>
      <c r="E227" s="99">
        <f t="shared" si="229"/>
        <v>11620.926536595744</v>
      </c>
      <c r="F227" s="27">
        <f t="shared" si="229"/>
        <v>14517.315382127659</v>
      </c>
      <c r="G227" s="99">
        <f t="shared" si="229"/>
        <v>17413.704227659575</v>
      </c>
      <c r="H227" s="27">
        <f t="shared" si="229"/>
        <v>20310.093073191485</v>
      </c>
      <c r="I227" s="99">
        <f t="shared" si="229"/>
        <v>23206.481918723402</v>
      </c>
      <c r="J227" s="27">
        <f t="shared" si="229"/>
        <v>26102.87076425532</v>
      </c>
      <c r="K227" s="99">
        <f t="shared" si="229"/>
        <v>28999.25960978723</v>
      </c>
      <c r="L227" s="27">
        <f t="shared" si="229"/>
        <v>31895.648455319148</v>
      </c>
      <c r="M227" s="99">
        <f t="shared" si="229"/>
        <v>34792.037300851058</v>
      </c>
      <c r="N227" s="27">
        <f t="shared" si="229"/>
        <v>37688.426146382975</v>
      </c>
      <c r="O227" s="99">
        <f t="shared" si="229"/>
        <v>40584.814991914893</v>
      </c>
      <c r="P227" s="27">
        <f t="shared" si="229"/>
        <v>43481.203837446803</v>
      </c>
      <c r="Q227" s="99">
        <f t="shared" si="229"/>
        <v>46377.59268297872</v>
      </c>
      <c r="R227" s="27">
        <f t="shared" si="229"/>
        <v>49273.981528510638</v>
      </c>
      <c r="S227" s="99">
        <f t="shared" si="229"/>
        <v>52170.370374042548</v>
      </c>
      <c r="T227" s="27">
        <f t="shared" si="229"/>
        <v>55066.759219574466</v>
      </c>
      <c r="U227" s="99">
        <f t="shared" si="229"/>
        <v>57963.148065106376</v>
      </c>
      <c r="V227" s="28">
        <f t="shared" si="229"/>
        <v>60859.536910638293</v>
      </c>
    </row>
    <row r="228" spans="1:22">
      <c r="A228" s="72" t="str">
        <f t="shared" si="215"/>
        <v xml:space="preserve">Semia Condens 30 Saunier Duval </v>
      </c>
      <c r="B228" s="27">
        <f t="shared" ref="B228:V228" si="230">$G$100+B213*$G$98</f>
        <v>3229.76</v>
      </c>
      <c r="C228" s="99">
        <f t="shared" si="230"/>
        <v>6002.2707075356411</v>
      </c>
      <c r="D228" s="27">
        <f t="shared" si="230"/>
        <v>8774.7814150712838</v>
      </c>
      <c r="E228" s="99">
        <f t="shared" si="230"/>
        <v>11547.292122606925</v>
      </c>
      <c r="F228" s="27">
        <f t="shared" si="230"/>
        <v>14319.802830142566</v>
      </c>
      <c r="G228" s="99">
        <f t="shared" si="230"/>
        <v>17092.313537678208</v>
      </c>
      <c r="H228" s="27">
        <f t="shared" si="230"/>
        <v>19864.824245213851</v>
      </c>
      <c r="I228" s="99">
        <f t="shared" si="230"/>
        <v>22637.334952749494</v>
      </c>
      <c r="J228" s="27">
        <f t="shared" si="230"/>
        <v>25409.845660285129</v>
      </c>
      <c r="K228" s="99">
        <f t="shared" si="230"/>
        <v>28182.356367820772</v>
      </c>
      <c r="L228" s="27">
        <f t="shared" si="230"/>
        <v>30954.867075356415</v>
      </c>
      <c r="M228" s="99">
        <f t="shared" si="230"/>
        <v>33727.377782892057</v>
      </c>
      <c r="N228" s="27">
        <f t="shared" si="230"/>
        <v>36499.8884904277</v>
      </c>
      <c r="O228" s="99">
        <f t="shared" si="230"/>
        <v>39272.399197963343</v>
      </c>
      <c r="P228" s="27">
        <f t="shared" si="230"/>
        <v>42044.909905498986</v>
      </c>
      <c r="Q228" s="99">
        <f t="shared" si="230"/>
        <v>44817.420613034621</v>
      </c>
      <c r="R228" s="27">
        <f t="shared" si="230"/>
        <v>47589.931320570264</v>
      </c>
      <c r="S228" s="99">
        <f t="shared" si="230"/>
        <v>50362.442028105907</v>
      </c>
      <c r="T228" s="27">
        <f t="shared" si="230"/>
        <v>53134.952735641549</v>
      </c>
      <c r="U228" s="99">
        <f t="shared" si="230"/>
        <v>55907.463443177192</v>
      </c>
      <c r="V228" s="28">
        <f t="shared" si="230"/>
        <v>58679.974150712835</v>
      </c>
    </row>
    <row r="229" spans="1:22">
      <c r="A229" s="97" t="str">
        <f t="shared" si="215"/>
        <v>Caldera Thema Condens 31-CS/1 (N-ES) Saunier Duval</v>
      </c>
      <c r="B229" s="27">
        <f t="shared" ref="B229:V229" si="231">$H$100+B213*$H$98</f>
        <v>3842.75</v>
      </c>
      <c r="C229" s="99">
        <f t="shared" si="231"/>
        <v>6620.9188926530614</v>
      </c>
      <c r="D229" s="27">
        <f t="shared" si="231"/>
        <v>9399.0877853061229</v>
      </c>
      <c r="E229" s="99">
        <f t="shared" si="231"/>
        <v>12177.256677959183</v>
      </c>
      <c r="F229" s="27">
        <f t="shared" si="231"/>
        <v>14955.425570612246</v>
      </c>
      <c r="G229" s="99">
        <f t="shared" si="231"/>
        <v>17733.594463265305</v>
      </c>
      <c r="H229" s="27">
        <f t="shared" si="231"/>
        <v>20511.763355918367</v>
      </c>
      <c r="I229" s="99">
        <f t="shared" si="231"/>
        <v>23289.932248571429</v>
      </c>
      <c r="J229" s="27">
        <f t="shared" si="231"/>
        <v>26068.101141224492</v>
      </c>
      <c r="K229" s="99">
        <f t="shared" si="231"/>
        <v>28846.27003387755</v>
      </c>
      <c r="L229" s="27">
        <f t="shared" si="231"/>
        <v>31624.438926530613</v>
      </c>
      <c r="M229" s="99">
        <f t="shared" si="231"/>
        <v>34402.607819183671</v>
      </c>
      <c r="N229" s="27">
        <f t="shared" si="231"/>
        <v>37180.776711836734</v>
      </c>
      <c r="O229" s="99">
        <f t="shared" si="231"/>
        <v>39958.945604489796</v>
      </c>
      <c r="P229" s="27">
        <f t="shared" si="231"/>
        <v>42737.114497142858</v>
      </c>
      <c r="Q229" s="99">
        <f t="shared" si="231"/>
        <v>45515.283389795921</v>
      </c>
      <c r="R229" s="27">
        <f t="shared" si="231"/>
        <v>48293.452282448983</v>
      </c>
      <c r="S229" s="99">
        <f t="shared" si="231"/>
        <v>51071.621175102038</v>
      </c>
      <c r="T229" s="27">
        <f t="shared" si="231"/>
        <v>53849.790067755101</v>
      </c>
      <c r="U229" s="99">
        <f t="shared" si="231"/>
        <v>56627.958960408163</v>
      </c>
      <c r="V229" s="28">
        <f t="shared" si="231"/>
        <v>59406.127853061225</v>
      </c>
    </row>
    <row r="230" spans="1:22">
      <c r="A230" s="72" t="str">
        <f t="shared" si="215"/>
        <v>NEODENS PLUS 28/28 F ECO Baxi</v>
      </c>
      <c r="B230" s="27">
        <f t="shared" ref="B230:V230" si="232">$I$100+B213*$I$98</f>
        <v>2860.7</v>
      </c>
      <c r="C230" s="99">
        <f t="shared" si="232"/>
        <v>5958.0896641638219</v>
      </c>
      <c r="D230" s="27">
        <f t="shared" si="232"/>
        <v>9055.4793283276449</v>
      </c>
      <c r="E230" s="99">
        <f t="shared" si="232"/>
        <v>12152.868992491465</v>
      </c>
      <c r="F230" s="27">
        <f t="shared" si="232"/>
        <v>15250.258656655289</v>
      </c>
      <c r="G230" s="99">
        <f t="shared" si="232"/>
        <v>18347.648320819109</v>
      </c>
      <c r="H230" s="27">
        <f t="shared" si="232"/>
        <v>21445.037984982933</v>
      </c>
      <c r="I230" s="99">
        <f t="shared" si="232"/>
        <v>24542.427649146754</v>
      </c>
      <c r="J230" s="27">
        <f t="shared" si="232"/>
        <v>27639.817313310577</v>
      </c>
      <c r="K230" s="99">
        <f t="shared" si="232"/>
        <v>30737.206977474398</v>
      </c>
      <c r="L230" s="27">
        <f t="shared" si="232"/>
        <v>33834.596641638214</v>
      </c>
      <c r="M230" s="99">
        <f t="shared" si="232"/>
        <v>36931.986305802035</v>
      </c>
      <c r="N230" s="27">
        <f t="shared" si="232"/>
        <v>40029.375969965862</v>
      </c>
      <c r="O230" s="99">
        <f t="shared" si="232"/>
        <v>43126.765634129682</v>
      </c>
      <c r="P230" s="27">
        <f t="shared" si="232"/>
        <v>46224.155298293503</v>
      </c>
      <c r="Q230" s="99">
        <f t="shared" si="232"/>
        <v>49321.544962457323</v>
      </c>
      <c r="R230" s="27">
        <f t="shared" si="232"/>
        <v>52418.934626621151</v>
      </c>
      <c r="S230" s="99">
        <f t="shared" si="232"/>
        <v>55516.324290784971</v>
      </c>
      <c r="T230" s="27">
        <f t="shared" si="232"/>
        <v>58613.713954948791</v>
      </c>
      <c r="U230" s="99">
        <f t="shared" si="232"/>
        <v>61711.103619112611</v>
      </c>
      <c r="V230" s="28">
        <f t="shared" si="232"/>
        <v>64808.493283276432</v>
      </c>
    </row>
    <row r="231" spans="1:22">
      <c r="A231" s="72" t="str">
        <f t="shared" si="215"/>
        <v>NEODENS PLUS 33/33 F ECO Baxi</v>
      </c>
      <c r="B231" s="27">
        <f t="shared" ref="B231:V231" si="233">$J$100+B213*$J$98</f>
        <v>2939.75</v>
      </c>
      <c r="C231" s="99">
        <f t="shared" si="233"/>
        <v>6030.1081325766172</v>
      </c>
      <c r="D231" s="27">
        <f t="shared" si="233"/>
        <v>9120.4662651532344</v>
      </c>
      <c r="E231" s="99">
        <f t="shared" si="233"/>
        <v>12210.824397729852</v>
      </c>
      <c r="F231" s="27">
        <f t="shared" si="233"/>
        <v>15301.182530306469</v>
      </c>
      <c r="G231" s="99">
        <f t="shared" si="233"/>
        <v>18391.540662883082</v>
      </c>
      <c r="H231" s="27">
        <f t="shared" si="233"/>
        <v>21481.898795459703</v>
      </c>
      <c r="I231" s="99">
        <f t="shared" si="233"/>
        <v>24572.25692803632</v>
      </c>
      <c r="J231" s="27">
        <f t="shared" si="233"/>
        <v>27662.615060612938</v>
      </c>
      <c r="K231" s="99">
        <f t="shared" si="233"/>
        <v>30752.973193189551</v>
      </c>
      <c r="L231" s="27">
        <f t="shared" si="233"/>
        <v>33843.331325766165</v>
      </c>
      <c r="M231" s="99">
        <f t="shared" si="233"/>
        <v>36933.689458342786</v>
      </c>
      <c r="N231" s="27">
        <f t="shared" si="233"/>
        <v>40024.047590919407</v>
      </c>
      <c r="O231" s="99">
        <f t="shared" si="233"/>
        <v>43114.40572349602</v>
      </c>
      <c r="P231" s="27">
        <f t="shared" si="233"/>
        <v>46204.763856072641</v>
      </c>
      <c r="Q231" s="99">
        <f t="shared" si="233"/>
        <v>49295.121988649254</v>
      </c>
      <c r="R231" s="27">
        <f t="shared" si="233"/>
        <v>52385.480121225875</v>
      </c>
      <c r="S231" s="99">
        <f t="shared" si="233"/>
        <v>55475.838253802489</v>
      </c>
      <c r="T231" s="27">
        <f t="shared" si="233"/>
        <v>58566.196386379102</v>
      </c>
      <c r="U231" s="99">
        <f t="shared" si="233"/>
        <v>61656.554518955723</v>
      </c>
      <c r="V231" s="28">
        <f t="shared" si="233"/>
        <v>64746.912651532337</v>
      </c>
    </row>
    <row r="232" spans="1:22" ht="30" customHeight="1">
      <c r="A232" s="72" t="str">
        <f t="shared" si="215"/>
        <v xml:space="preserve"> 6000 25-28 Bosch</v>
      </c>
      <c r="B232" s="27">
        <f t="shared" ref="B232:V232" si="234">$K$100+B213*$K$98</f>
        <v>3193.29</v>
      </c>
      <c r="C232" s="99">
        <f t="shared" si="234"/>
        <v>6089.6788455319147</v>
      </c>
      <c r="D232" s="27">
        <f t="shared" si="234"/>
        <v>8986.0676910638285</v>
      </c>
      <c r="E232" s="99">
        <f t="shared" si="234"/>
        <v>11882.456536595742</v>
      </c>
      <c r="F232" s="27">
        <f t="shared" si="234"/>
        <v>14778.84538212766</v>
      </c>
      <c r="G232" s="99">
        <f t="shared" si="234"/>
        <v>17675.234227659574</v>
      </c>
      <c r="H232" s="27">
        <f t="shared" si="234"/>
        <v>20571.623073191487</v>
      </c>
      <c r="I232" s="99">
        <f t="shared" si="234"/>
        <v>23468.011918723401</v>
      </c>
      <c r="J232" s="27">
        <f t="shared" si="234"/>
        <v>26364.400764255319</v>
      </c>
      <c r="K232" s="99">
        <f t="shared" si="234"/>
        <v>29260.789609787233</v>
      </c>
      <c r="L232" s="27">
        <f t="shared" si="234"/>
        <v>32157.178455319146</v>
      </c>
      <c r="M232" s="99">
        <f t="shared" si="234"/>
        <v>35053.567300851057</v>
      </c>
      <c r="N232" s="27">
        <f t="shared" si="234"/>
        <v>37949.956146382974</v>
      </c>
      <c r="O232" s="99">
        <f t="shared" si="234"/>
        <v>40846.344991914892</v>
      </c>
      <c r="P232" s="27">
        <f t="shared" si="234"/>
        <v>43742.733837446802</v>
      </c>
      <c r="Q232" s="99">
        <f t="shared" si="234"/>
        <v>46639.122682978719</v>
      </c>
      <c r="R232" s="27">
        <f t="shared" si="234"/>
        <v>49535.511528510637</v>
      </c>
      <c r="S232" s="99">
        <f t="shared" si="234"/>
        <v>52431.900374042547</v>
      </c>
      <c r="T232" s="27">
        <f t="shared" si="234"/>
        <v>55328.289219574464</v>
      </c>
      <c r="U232" s="99">
        <f t="shared" si="234"/>
        <v>58224.678065106375</v>
      </c>
      <c r="V232" s="28">
        <f t="shared" si="234"/>
        <v>61121.066910638292</v>
      </c>
    </row>
    <row r="233" spans="1:22">
      <c r="A233" s="96" t="str">
        <f t="shared" si="215"/>
        <v>6000 25-32 Bosch</v>
      </c>
      <c r="B233" s="30">
        <f t="shared" ref="B233:V233" si="235">$L$100+B213*$L$98</f>
        <v>3273.49</v>
      </c>
      <c r="C233" s="100">
        <f t="shared" si="235"/>
        <v>6169.8788455319145</v>
      </c>
      <c r="D233" s="30">
        <f t="shared" si="235"/>
        <v>9066.2676910638293</v>
      </c>
      <c r="E233" s="100">
        <f t="shared" si="235"/>
        <v>11962.656536595743</v>
      </c>
      <c r="F233" s="30">
        <f t="shared" si="235"/>
        <v>14859.045382127659</v>
      </c>
      <c r="G233" s="100">
        <f t="shared" si="235"/>
        <v>17755.434227659571</v>
      </c>
      <c r="H233" s="30">
        <f t="shared" si="235"/>
        <v>20651.823073191488</v>
      </c>
      <c r="I233" s="100">
        <f t="shared" si="235"/>
        <v>23548.211918723398</v>
      </c>
      <c r="J233" s="30">
        <f t="shared" si="235"/>
        <v>26444.600764255316</v>
      </c>
      <c r="K233" s="100">
        <f t="shared" si="235"/>
        <v>29340.989609787233</v>
      </c>
      <c r="L233" s="30">
        <f t="shared" si="235"/>
        <v>32237.378455319144</v>
      </c>
      <c r="M233" s="100">
        <f t="shared" si="235"/>
        <v>35133.767300851061</v>
      </c>
      <c r="N233" s="30">
        <f t="shared" si="235"/>
        <v>38030.156146382971</v>
      </c>
      <c r="O233" s="100">
        <f t="shared" si="235"/>
        <v>40926.544991914889</v>
      </c>
      <c r="P233" s="30">
        <f t="shared" si="235"/>
        <v>43822.933837446799</v>
      </c>
      <c r="Q233" s="100">
        <f t="shared" si="235"/>
        <v>46719.322682978716</v>
      </c>
      <c r="R233" s="30">
        <f t="shared" si="235"/>
        <v>49615.711528510634</v>
      </c>
      <c r="S233" s="100">
        <f t="shared" si="235"/>
        <v>52512.100374042544</v>
      </c>
      <c r="T233" s="30">
        <f t="shared" si="235"/>
        <v>55408.489219574461</v>
      </c>
      <c r="U233" s="100">
        <f t="shared" si="235"/>
        <v>58304.878065106372</v>
      </c>
      <c r="V233" s="31">
        <f t="shared" si="235"/>
        <v>61201.266910638289</v>
      </c>
    </row>
    <row r="234" spans="1:22">
      <c r="A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</row>
    <row r="235" spans="1:22">
      <c r="A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</row>
    <row r="238" spans="1:22" ht="52.5">
      <c r="A238" s="142" t="s">
        <v>103</v>
      </c>
      <c r="B238" s="142"/>
      <c r="C238" s="88" t="s">
        <v>93</v>
      </c>
      <c r="D238" s="88" t="s">
        <v>94</v>
      </c>
      <c r="E238" s="89" t="s">
        <v>95</v>
      </c>
    </row>
    <row r="239" spans="1:22" ht="25.5" customHeight="1">
      <c r="A239" s="142"/>
      <c r="B239" s="142"/>
      <c r="C239" s="4">
        <f>C131</f>
        <v>1.9707112970711298</v>
      </c>
      <c r="D239" s="4">
        <f>(SUM(N34:N43))/10</f>
        <v>4.5686190346427962</v>
      </c>
      <c r="E239" s="101" t="s">
        <v>99</v>
      </c>
    </row>
    <row r="240" spans="1:22">
      <c r="A240" s="23" t="s">
        <v>97</v>
      </c>
      <c r="B240" s="23">
        <v>0</v>
      </c>
      <c r="C240" s="23">
        <v>3</v>
      </c>
      <c r="D240" s="23">
        <v>6</v>
      </c>
      <c r="E240" s="23">
        <v>9</v>
      </c>
      <c r="F240" s="23">
        <v>12</v>
      </c>
      <c r="G240" s="23">
        <v>15</v>
      </c>
      <c r="H240" s="23">
        <v>18</v>
      </c>
      <c r="I240" s="23">
        <v>21</v>
      </c>
      <c r="J240" s="23">
        <v>24</v>
      </c>
      <c r="K240" s="23">
        <v>27</v>
      </c>
      <c r="L240" s="23">
        <v>30</v>
      </c>
      <c r="M240" s="23">
        <v>33</v>
      </c>
      <c r="N240" s="23">
        <v>36</v>
      </c>
      <c r="O240" s="23">
        <v>39</v>
      </c>
      <c r="P240" s="23">
        <v>42</v>
      </c>
      <c r="Q240" s="23">
        <v>45</v>
      </c>
      <c r="R240" s="23">
        <v>48</v>
      </c>
      <c r="S240" s="23">
        <v>51</v>
      </c>
      <c r="T240" s="23">
        <v>54</v>
      </c>
      <c r="U240" s="23">
        <v>57</v>
      </c>
      <c r="V240" s="23">
        <v>60</v>
      </c>
    </row>
    <row r="241" spans="1:22" ht="15" customHeight="1">
      <c r="A241" s="95" t="str">
        <f t="shared" ref="A241:A260" si="236">A188</f>
        <v>Monobloc Plus 2 - 12MR Baxi</v>
      </c>
      <c r="B241" s="25">
        <f t="shared" ref="B241:V241" si="237">$C$91+B240*$C$87*$M$70</f>
        <v>12000</v>
      </c>
      <c r="C241" s="98">
        <f t="shared" si="237"/>
        <v>13390.698912706275</v>
      </c>
      <c r="D241" s="25">
        <f t="shared" si="237"/>
        <v>14781.397825412552</v>
      </c>
      <c r="E241" s="98">
        <f t="shared" si="237"/>
        <v>16172.096738118827</v>
      </c>
      <c r="F241" s="25">
        <f t="shared" si="237"/>
        <v>17562.795650825105</v>
      </c>
      <c r="G241" s="98">
        <f t="shared" si="237"/>
        <v>18953.494563531378</v>
      </c>
      <c r="H241" s="25">
        <f t="shared" si="237"/>
        <v>20344.193476237655</v>
      </c>
      <c r="I241" s="98">
        <f t="shared" si="237"/>
        <v>21734.892388943932</v>
      </c>
      <c r="J241" s="25">
        <f t="shared" si="237"/>
        <v>23125.591301650209</v>
      </c>
      <c r="K241" s="98">
        <f t="shared" si="237"/>
        <v>24516.290214356482</v>
      </c>
      <c r="L241" s="25">
        <f t="shared" si="237"/>
        <v>25906.989127062756</v>
      </c>
      <c r="M241" s="98">
        <f t="shared" si="237"/>
        <v>27297.688039769037</v>
      </c>
      <c r="N241" s="25">
        <f t="shared" si="237"/>
        <v>28688.38695247531</v>
      </c>
      <c r="O241" s="98">
        <f t="shared" si="237"/>
        <v>30079.085865181587</v>
      </c>
      <c r="P241" s="25">
        <f t="shared" si="237"/>
        <v>31469.784777887864</v>
      </c>
      <c r="Q241" s="98">
        <f t="shared" si="237"/>
        <v>32860.483690594134</v>
      </c>
      <c r="R241" s="25">
        <f t="shared" si="237"/>
        <v>34251.182603300418</v>
      </c>
      <c r="S241" s="98">
        <f t="shared" si="237"/>
        <v>35641.881516006688</v>
      </c>
      <c r="T241" s="25">
        <f t="shared" si="237"/>
        <v>37032.580428712965</v>
      </c>
      <c r="U241" s="98">
        <f t="shared" si="237"/>
        <v>38423.279341419242</v>
      </c>
      <c r="V241" s="26">
        <f t="shared" si="237"/>
        <v>39813.978254125512</v>
      </c>
    </row>
    <row r="242" spans="1:22" ht="15" customHeight="1">
      <c r="A242" s="72" t="str">
        <f t="shared" si="236"/>
        <v>Monobloc Plus 2 - 16MR Baxi</v>
      </c>
      <c r="B242" s="27">
        <f t="shared" ref="B242:V242" si="238">$D$91+B240*$D$87*$M$70</f>
        <v>12000</v>
      </c>
      <c r="C242" s="99">
        <f t="shared" si="238"/>
        <v>13485.629209494129</v>
      </c>
      <c r="D242" s="27">
        <f t="shared" si="238"/>
        <v>14971.258418988256</v>
      </c>
      <c r="E242" s="99">
        <f t="shared" si="238"/>
        <v>16456.887628482385</v>
      </c>
      <c r="F242" s="27">
        <f t="shared" si="238"/>
        <v>17942.516837976513</v>
      </c>
      <c r="G242" s="99">
        <f t="shared" si="238"/>
        <v>19428.14604747064</v>
      </c>
      <c r="H242" s="27">
        <f t="shared" si="238"/>
        <v>20913.775256964771</v>
      </c>
      <c r="I242" s="99">
        <f t="shared" si="238"/>
        <v>22399.404466458898</v>
      </c>
      <c r="J242" s="27">
        <f t="shared" si="238"/>
        <v>23885.033675953026</v>
      </c>
      <c r="K242" s="99">
        <f t="shared" si="238"/>
        <v>25370.662885447153</v>
      </c>
      <c r="L242" s="27">
        <f t="shared" si="238"/>
        <v>26856.29209494128</v>
      </c>
      <c r="M242" s="99">
        <f t="shared" si="238"/>
        <v>28341.921304435411</v>
      </c>
      <c r="N242" s="27">
        <f t="shared" si="238"/>
        <v>29827.550513929538</v>
      </c>
      <c r="O242" s="99">
        <f t="shared" si="238"/>
        <v>31313.179723423669</v>
      </c>
      <c r="P242" s="27">
        <f t="shared" si="238"/>
        <v>32798.808932917796</v>
      </c>
      <c r="Q242" s="99">
        <f t="shared" si="238"/>
        <v>34284.43814241192</v>
      </c>
      <c r="R242" s="27">
        <f t="shared" si="238"/>
        <v>35770.067351906051</v>
      </c>
      <c r="S242" s="99">
        <f t="shared" si="238"/>
        <v>37255.696561400182</v>
      </c>
      <c r="T242" s="27">
        <f t="shared" si="238"/>
        <v>38741.325770894306</v>
      </c>
      <c r="U242" s="99">
        <f t="shared" si="238"/>
        <v>40226.954980388437</v>
      </c>
      <c r="V242" s="28">
        <f t="shared" si="238"/>
        <v>41712.58418988256</v>
      </c>
    </row>
    <row r="243" spans="1:22">
      <c r="A243" s="72" t="str">
        <f t="shared" si="236"/>
        <v>Arotherm Split 12 kW Vaillant</v>
      </c>
      <c r="B243" s="27">
        <f t="shared" ref="B243:V243" si="239">$E$91+B240*$E$87*$M$70</f>
        <v>12624.66</v>
      </c>
      <c r="C243" s="99">
        <f t="shared" si="239"/>
        <v>14276.653804663471</v>
      </c>
      <c r="D243" s="27">
        <f t="shared" si="239"/>
        <v>15928.647609326943</v>
      </c>
      <c r="E243" s="99">
        <f t="shared" si="239"/>
        <v>17580.641413990415</v>
      </c>
      <c r="F243" s="27">
        <f t="shared" si="239"/>
        <v>19232.635218653886</v>
      </c>
      <c r="G243" s="99">
        <f t="shared" si="239"/>
        <v>20884.629023317357</v>
      </c>
      <c r="H243" s="27">
        <f t="shared" si="239"/>
        <v>22536.622827980827</v>
      </c>
      <c r="I243" s="99">
        <f t="shared" si="239"/>
        <v>24188.616632644298</v>
      </c>
      <c r="J243" s="27">
        <f t="shared" si="239"/>
        <v>25840.610437307769</v>
      </c>
      <c r="K243" s="99">
        <f t="shared" si="239"/>
        <v>27492.604241971239</v>
      </c>
      <c r="L243" s="27">
        <f t="shared" si="239"/>
        <v>29144.59804663471</v>
      </c>
      <c r="M243" s="99">
        <f t="shared" si="239"/>
        <v>30796.591851298184</v>
      </c>
      <c r="N243" s="27">
        <f t="shared" si="239"/>
        <v>32448.585655961655</v>
      </c>
      <c r="O243" s="99">
        <f t="shared" si="239"/>
        <v>34100.579460625129</v>
      </c>
      <c r="P243" s="27">
        <f t="shared" si="239"/>
        <v>35752.573265288593</v>
      </c>
      <c r="Q243" s="99">
        <f t="shared" si="239"/>
        <v>37404.567069952071</v>
      </c>
      <c r="R243" s="27">
        <f t="shared" si="239"/>
        <v>39056.560874615541</v>
      </c>
      <c r="S243" s="99">
        <f t="shared" si="239"/>
        <v>40708.554679279012</v>
      </c>
      <c r="T243" s="27">
        <f t="shared" si="239"/>
        <v>42360.548483942483</v>
      </c>
      <c r="U243" s="99">
        <f t="shared" si="239"/>
        <v>44012.542288605953</v>
      </c>
      <c r="V243" s="28">
        <f t="shared" si="239"/>
        <v>45664.536093269417</v>
      </c>
    </row>
    <row r="244" spans="1:22">
      <c r="A244" s="72" t="str">
        <f t="shared" si="236"/>
        <v>Arotherm plus 12 Compacta Vaillant</v>
      </c>
      <c r="B244" s="29">
        <f t="shared" ref="B244:V244" si="240">$F$91+B240*$F$87*$M$70</f>
        <v>12656.6</v>
      </c>
      <c r="C244" s="99">
        <f t="shared" si="240"/>
        <v>14111.383642100596</v>
      </c>
      <c r="D244" s="27">
        <f t="shared" si="240"/>
        <v>15566.167284201194</v>
      </c>
      <c r="E244" s="99">
        <f t="shared" si="240"/>
        <v>17020.95092630179</v>
      </c>
      <c r="F244" s="27">
        <f t="shared" si="240"/>
        <v>18475.734568402386</v>
      </c>
      <c r="G244" s="99">
        <f t="shared" si="240"/>
        <v>19930.518210502982</v>
      </c>
      <c r="H244" s="27">
        <f t="shared" si="240"/>
        <v>21385.301852603578</v>
      </c>
      <c r="I244" s="99">
        <f t="shared" si="240"/>
        <v>22840.085494704173</v>
      </c>
      <c r="J244" s="27">
        <f t="shared" si="240"/>
        <v>24294.869136804773</v>
      </c>
      <c r="K244" s="99">
        <f t="shared" si="240"/>
        <v>25749.652778905365</v>
      </c>
      <c r="L244" s="27">
        <f t="shared" si="240"/>
        <v>27204.436421005965</v>
      </c>
      <c r="M244" s="99">
        <f t="shared" si="240"/>
        <v>28659.220063106557</v>
      </c>
      <c r="N244" s="27">
        <f t="shared" si="240"/>
        <v>30114.003705207157</v>
      </c>
      <c r="O244" s="99">
        <f t="shared" si="240"/>
        <v>31568.787347307749</v>
      </c>
      <c r="P244" s="27">
        <f t="shared" si="240"/>
        <v>33023.570989408348</v>
      </c>
      <c r="Q244" s="99">
        <f t="shared" si="240"/>
        <v>34478.354631508948</v>
      </c>
      <c r="R244" s="27">
        <f t="shared" si="240"/>
        <v>35933.13827360954</v>
      </c>
      <c r="S244" s="99">
        <f t="shared" si="240"/>
        <v>37387.92191571014</v>
      </c>
      <c r="T244" s="27">
        <f t="shared" si="240"/>
        <v>38842.705557810732</v>
      </c>
      <c r="U244" s="99">
        <f t="shared" si="240"/>
        <v>40297.489199911332</v>
      </c>
      <c r="V244" s="28">
        <f t="shared" si="240"/>
        <v>41752.272842011924</v>
      </c>
    </row>
    <row r="245" spans="1:22">
      <c r="A245" s="72" t="str">
        <f t="shared" si="236"/>
        <v>Arotherm plus 12 Compacta Vaillant</v>
      </c>
      <c r="B245" s="27">
        <f t="shared" ref="B245:V245" si="241">$G$91+B240*$G$87*$M$70</f>
        <v>16998.88</v>
      </c>
      <c r="C245" s="99">
        <f t="shared" si="241"/>
        <v>18453.663642100597</v>
      </c>
      <c r="D245" s="27">
        <f t="shared" si="241"/>
        <v>19908.447284201193</v>
      </c>
      <c r="E245" s="99">
        <f t="shared" si="241"/>
        <v>21363.230926301789</v>
      </c>
      <c r="F245" s="27">
        <f t="shared" si="241"/>
        <v>22818.014568402388</v>
      </c>
      <c r="G245" s="99">
        <f t="shared" si="241"/>
        <v>24272.798210502981</v>
      </c>
      <c r="H245" s="27">
        <f t="shared" si="241"/>
        <v>25727.58185260358</v>
      </c>
      <c r="I245" s="99">
        <f t="shared" si="241"/>
        <v>27182.365494704172</v>
      </c>
      <c r="J245" s="27">
        <f t="shared" si="241"/>
        <v>28637.149136804772</v>
      </c>
      <c r="K245" s="99">
        <f t="shared" si="241"/>
        <v>30091.932778905368</v>
      </c>
      <c r="L245" s="27">
        <f t="shared" si="241"/>
        <v>31546.716421005964</v>
      </c>
      <c r="M245" s="99">
        <f t="shared" si="241"/>
        <v>33001.500063106563</v>
      </c>
      <c r="N245" s="27">
        <f t="shared" si="241"/>
        <v>34456.283705207155</v>
      </c>
      <c r="O245" s="99">
        <f t="shared" si="241"/>
        <v>35911.067347307748</v>
      </c>
      <c r="P245" s="27">
        <f t="shared" si="241"/>
        <v>37365.850989408347</v>
      </c>
      <c r="Q245" s="99">
        <f t="shared" si="241"/>
        <v>38820.634631508947</v>
      </c>
      <c r="R245" s="27">
        <f t="shared" si="241"/>
        <v>40275.418273609539</v>
      </c>
      <c r="S245" s="99">
        <f t="shared" si="241"/>
        <v>41730.201915710139</v>
      </c>
      <c r="T245" s="27">
        <f t="shared" si="241"/>
        <v>43184.985557810738</v>
      </c>
      <c r="U245" s="99">
        <f t="shared" si="241"/>
        <v>44639.76919991133</v>
      </c>
      <c r="V245" s="28">
        <f t="shared" si="241"/>
        <v>46094.552842011923</v>
      </c>
    </row>
    <row r="246" spans="1:22">
      <c r="A246" s="72" t="str">
        <f t="shared" si="236"/>
        <v>Genia Air Max 12 Saunier Duval</v>
      </c>
      <c r="B246" s="27">
        <f t="shared" ref="B246:V246" si="242">$H$91+B240*$H$87*$M$70</f>
        <v>16558.25</v>
      </c>
      <c r="C246" s="99">
        <f t="shared" si="242"/>
        <v>18013.056765383746</v>
      </c>
      <c r="D246" s="27">
        <f t="shared" si="242"/>
        <v>19467.863530767489</v>
      </c>
      <c r="E246" s="99">
        <f t="shared" si="242"/>
        <v>20922.670296151235</v>
      </c>
      <c r="F246" s="27">
        <f t="shared" si="242"/>
        <v>22377.477061534977</v>
      </c>
      <c r="G246" s="99">
        <f t="shared" si="242"/>
        <v>23832.283826918723</v>
      </c>
      <c r="H246" s="27">
        <f t="shared" si="242"/>
        <v>25287.090592302469</v>
      </c>
      <c r="I246" s="99">
        <f t="shared" si="242"/>
        <v>26741.897357686212</v>
      </c>
      <c r="J246" s="27">
        <f t="shared" si="242"/>
        <v>28196.704123069958</v>
      </c>
      <c r="K246" s="99">
        <f t="shared" si="242"/>
        <v>29651.5108884537</v>
      </c>
      <c r="L246" s="27">
        <f t="shared" si="242"/>
        <v>31106.317653837446</v>
      </c>
      <c r="M246" s="99">
        <f t="shared" si="242"/>
        <v>32561.124419221189</v>
      </c>
      <c r="N246" s="27">
        <f t="shared" si="242"/>
        <v>34015.931184604939</v>
      </c>
      <c r="O246" s="99">
        <f t="shared" si="242"/>
        <v>35470.737949988674</v>
      </c>
      <c r="P246" s="27">
        <f t="shared" si="242"/>
        <v>36925.544715372424</v>
      </c>
      <c r="Q246" s="99">
        <f t="shared" si="242"/>
        <v>38380.351480756173</v>
      </c>
      <c r="R246" s="27">
        <f t="shared" si="242"/>
        <v>39835.158246139916</v>
      </c>
      <c r="S246" s="99">
        <f t="shared" si="242"/>
        <v>41289.965011523658</v>
      </c>
      <c r="T246" s="27">
        <f t="shared" si="242"/>
        <v>42744.771776907401</v>
      </c>
      <c r="U246" s="99">
        <f t="shared" si="242"/>
        <v>44199.578542291143</v>
      </c>
      <c r="V246" s="28">
        <f t="shared" si="242"/>
        <v>45654.385307674893</v>
      </c>
    </row>
    <row r="247" spans="1:22">
      <c r="A247" s="72" t="str">
        <f t="shared" si="236"/>
        <v>Arotherm plus 12 Compacta Vaillant</v>
      </c>
      <c r="B247" s="27">
        <f t="shared" ref="B247:V247" si="243">$I$91+B240*$I$87*$M$70</f>
        <v>16889.419999999998</v>
      </c>
      <c r="C247" s="99">
        <f t="shared" si="243"/>
        <v>18344.203642100594</v>
      </c>
      <c r="D247" s="27">
        <f t="shared" si="243"/>
        <v>19798.98728420119</v>
      </c>
      <c r="E247" s="99">
        <f t="shared" si="243"/>
        <v>21253.770926301786</v>
      </c>
      <c r="F247" s="27">
        <f t="shared" si="243"/>
        <v>22708.554568402382</v>
      </c>
      <c r="G247" s="99">
        <f t="shared" si="243"/>
        <v>24163.338210502981</v>
      </c>
      <c r="H247" s="27">
        <f t="shared" si="243"/>
        <v>25618.121852603574</v>
      </c>
      <c r="I247" s="99">
        <f t="shared" si="243"/>
        <v>27072.905494704173</v>
      </c>
      <c r="J247" s="27">
        <f t="shared" si="243"/>
        <v>28527.689136804769</v>
      </c>
      <c r="K247" s="99">
        <f t="shared" si="243"/>
        <v>29982.472778905365</v>
      </c>
      <c r="L247" s="27">
        <f t="shared" si="243"/>
        <v>31437.256421005961</v>
      </c>
      <c r="M247" s="99">
        <f t="shared" si="243"/>
        <v>32892.040063106557</v>
      </c>
      <c r="N247" s="27">
        <f t="shared" si="243"/>
        <v>34346.823705207149</v>
      </c>
      <c r="O247" s="99">
        <f t="shared" si="243"/>
        <v>35801.607347307749</v>
      </c>
      <c r="P247" s="27">
        <f t="shared" si="243"/>
        <v>37256.390989408348</v>
      </c>
      <c r="Q247" s="99">
        <f t="shared" si="243"/>
        <v>38711.17463150894</v>
      </c>
      <c r="R247" s="27">
        <f t="shared" si="243"/>
        <v>40165.95827360954</v>
      </c>
      <c r="S247" s="99">
        <f t="shared" si="243"/>
        <v>41620.741915710139</v>
      </c>
      <c r="T247" s="27">
        <f t="shared" si="243"/>
        <v>43075.525557810732</v>
      </c>
      <c r="U247" s="99">
        <f t="shared" si="243"/>
        <v>44530.309199911324</v>
      </c>
      <c r="V247" s="28">
        <f t="shared" si="243"/>
        <v>45985.092842011923</v>
      </c>
    </row>
    <row r="248" spans="1:22">
      <c r="A248" s="72" t="str">
        <f t="shared" si="236"/>
        <v>Genia Air Max 8 Saunier Duval</v>
      </c>
      <c r="B248" s="27">
        <f t="shared" ref="B248:V248" si="244">$J$91+B240*$J$87*$M$70</f>
        <v>14448.476900000001</v>
      </c>
      <c r="C248" s="99">
        <f t="shared" si="244"/>
        <v>16024.630727624972</v>
      </c>
      <c r="D248" s="27">
        <f t="shared" si="244"/>
        <v>17600.784555249942</v>
      </c>
      <c r="E248" s="99">
        <f t="shared" si="244"/>
        <v>19176.938382874916</v>
      </c>
      <c r="F248" s="27">
        <f t="shared" si="244"/>
        <v>20753.092210499886</v>
      </c>
      <c r="G248" s="99">
        <f t="shared" si="244"/>
        <v>22329.24603812486</v>
      </c>
      <c r="H248" s="27">
        <f t="shared" si="244"/>
        <v>23905.39986574983</v>
      </c>
      <c r="I248" s="99">
        <f t="shared" si="244"/>
        <v>25481.553693374801</v>
      </c>
      <c r="J248" s="27">
        <f t="shared" si="244"/>
        <v>27057.707520999771</v>
      </c>
      <c r="K248" s="99">
        <f t="shared" si="244"/>
        <v>28633.861348624741</v>
      </c>
      <c r="L248" s="27">
        <f t="shared" si="244"/>
        <v>30210.015176249715</v>
      </c>
      <c r="M248" s="99">
        <f t="shared" si="244"/>
        <v>31786.169003874686</v>
      </c>
      <c r="N248" s="27">
        <f t="shared" si="244"/>
        <v>33362.32283149966</v>
      </c>
      <c r="O248" s="99">
        <f t="shared" si="244"/>
        <v>34938.47665912463</v>
      </c>
      <c r="P248" s="27">
        <f t="shared" si="244"/>
        <v>36514.630486749593</v>
      </c>
      <c r="Q248" s="99">
        <f t="shared" si="244"/>
        <v>38090.78431437457</v>
      </c>
      <c r="R248" s="27">
        <f t="shared" si="244"/>
        <v>39666.938141999541</v>
      </c>
      <c r="S248" s="99">
        <f t="shared" si="244"/>
        <v>41243.091969624511</v>
      </c>
      <c r="T248" s="27">
        <f t="shared" si="244"/>
        <v>42819.245797249489</v>
      </c>
      <c r="U248" s="99">
        <f t="shared" si="244"/>
        <v>44395.399624874452</v>
      </c>
      <c r="V248" s="28">
        <f t="shared" si="244"/>
        <v>45971.553452499429</v>
      </c>
    </row>
    <row r="249" spans="1:22">
      <c r="A249" s="72" t="str">
        <f t="shared" si="236"/>
        <v xml:space="preserve"> Dual Clima 9HT Domusa</v>
      </c>
      <c r="B249" s="27">
        <f t="shared" ref="B249:V249" si="245">$K$91+B240*$K$87*$M$70</f>
        <v>9438</v>
      </c>
      <c r="C249" s="99">
        <f t="shared" si="245"/>
        <v>11038.695690697674</v>
      </c>
      <c r="D249" s="27">
        <f t="shared" si="245"/>
        <v>12639.39138139535</v>
      </c>
      <c r="E249" s="99">
        <f t="shared" si="245"/>
        <v>14240.087072093023</v>
      </c>
      <c r="F249" s="27">
        <f t="shared" si="245"/>
        <v>15840.782762790699</v>
      </c>
      <c r="G249" s="99">
        <f t="shared" si="245"/>
        <v>17441.478453488373</v>
      </c>
      <c r="H249" s="27">
        <f t="shared" si="245"/>
        <v>19042.174144186047</v>
      </c>
      <c r="I249" s="99">
        <f t="shared" si="245"/>
        <v>20642.869834883721</v>
      </c>
      <c r="J249" s="27">
        <f t="shared" si="245"/>
        <v>22243.565525581398</v>
      </c>
      <c r="K249" s="99">
        <f t="shared" si="245"/>
        <v>23844.261216279072</v>
      </c>
      <c r="L249" s="27">
        <f t="shared" si="245"/>
        <v>25444.956906976746</v>
      </c>
      <c r="M249" s="99">
        <f t="shared" si="245"/>
        <v>27045.65259767442</v>
      </c>
      <c r="N249" s="27">
        <f t="shared" si="245"/>
        <v>28646.348288372094</v>
      </c>
      <c r="O249" s="99">
        <f t="shared" si="245"/>
        <v>30247.043979069771</v>
      </c>
      <c r="P249" s="27">
        <f t="shared" si="245"/>
        <v>31847.739669767441</v>
      </c>
      <c r="Q249" s="99">
        <f t="shared" si="245"/>
        <v>33448.435360465119</v>
      </c>
      <c r="R249" s="27">
        <f t="shared" si="245"/>
        <v>35049.131051162796</v>
      </c>
      <c r="S249" s="99">
        <f t="shared" si="245"/>
        <v>36649.826741860466</v>
      </c>
      <c r="T249" s="27">
        <f t="shared" si="245"/>
        <v>38250.522432558144</v>
      </c>
      <c r="U249" s="99">
        <f t="shared" si="245"/>
        <v>39851.218123255821</v>
      </c>
      <c r="V249" s="28">
        <f t="shared" si="245"/>
        <v>41451.913813953492</v>
      </c>
    </row>
    <row r="250" spans="1:22">
      <c r="A250" s="96" t="str">
        <f t="shared" si="236"/>
        <v>Arotherm plus 8 Compacta Vaillant</v>
      </c>
      <c r="B250" s="30">
        <f t="shared" ref="B250:V250" si="246">$L$91+B240*$L$87*$M$70</f>
        <v>15578.75</v>
      </c>
      <c r="C250" s="100">
        <f t="shared" si="246"/>
        <v>17162.737670120263</v>
      </c>
      <c r="D250" s="30">
        <f t="shared" si="246"/>
        <v>18746.725340240526</v>
      </c>
      <c r="E250" s="100">
        <f t="shared" si="246"/>
        <v>20330.713010360785</v>
      </c>
      <c r="F250" s="30">
        <f t="shared" si="246"/>
        <v>21914.700680481052</v>
      </c>
      <c r="G250" s="100">
        <f t="shared" si="246"/>
        <v>23498.688350601311</v>
      </c>
      <c r="H250" s="30">
        <f t="shared" si="246"/>
        <v>25082.676020721574</v>
      </c>
      <c r="I250" s="100">
        <f t="shared" si="246"/>
        <v>26666.663690841837</v>
      </c>
      <c r="J250" s="30">
        <f t="shared" si="246"/>
        <v>28250.6513609621</v>
      </c>
      <c r="K250" s="100">
        <f t="shared" si="246"/>
        <v>29834.639031082363</v>
      </c>
      <c r="L250" s="30">
        <f t="shared" si="246"/>
        <v>31418.626701202622</v>
      </c>
      <c r="M250" s="100">
        <f t="shared" si="246"/>
        <v>33002.614371322881</v>
      </c>
      <c r="N250" s="30">
        <f t="shared" si="246"/>
        <v>34586.602041443148</v>
      </c>
      <c r="O250" s="100">
        <f t="shared" si="246"/>
        <v>36170.589711563414</v>
      </c>
      <c r="P250" s="30">
        <f t="shared" si="246"/>
        <v>37754.577381683674</v>
      </c>
      <c r="Q250" s="100">
        <f t="shared" si="246"/>
        <v>39338.565051803933</v>
      </c>
      <c r="R250" s="30">
        <f t="shared" si="246"/>
        <v>40922.552721924199</v>
      </c>
      <c r="S250" s="100">
        <f t="shared" si="246"/>
        <v>42506.540392044466</v>
      </c>
      <c r="T250" s="30">
        <f t="shared" si="246"/>
        <v>44090.528062164725</v>
      </c>
      <c r="U250" s="100">
        <f t="shared" si="246"/>
        <v>45674.515732284985</v>
      </c>
      <c r="V250" s="31">
        <f t="shared" si="246"/>
        <v>47258.503402405244</v>
      </c>
    </row>
    <row r="251" spans="1:22">
      <c r="A251" s="95" t="str">
        <f t="shared" si="236"/>
        <v>ecoTEC pure 286 Vaillant</v>
      </c>
      <c r="B251" s="25">
        <f t="shared" ref="B251:V251" si="247">$C$100+B240*$C$97*$M$71</f>
        <v>3088.74</v>
      </c>
      <c r="C251" s="98">
        <f t="shared" si="247"/>
        <v>6689.4031237113395</v>
      </c>
      <c r="D251" s="25">
        <f t="shared" si="247"/>
        <v>10290.066247422681</v>
      </c>
      <c r="E251" s="98">
        <f t="shared" si="247"/>
        <v>13890.729371134021</v>
      </c>
      <c r="F251" s="25">
        <f t="shared" si="247"/>
        <v>17491.39249484536</v>
      </c>
      <c r="G251" s="98">
        <f t="shared" si="247"/>
        <v>21092.055618556697</v>
      </c>
      <c r="H251" s="25">
        <f t="shared" si="247"/>
        <v>24692.718742268044</v>
      </c>
      <c r="I251" s="98">
        <f t="shared" si="247"/>
        <v>28293.381865979376</v>
      </c>
      <c r="J251" s="25">
        <f t="shared" si="247"/>
        <v>31894.044989690723</v>
      </c>
      <c r="K251" s="98">
        <f t="shared" si="247"/>
        <v>35494.708113402063</v>
      </c>
      <c r="L251" s="25">
        <f t="shared" si="247"/>
        <v>39095.371237113395</v>
      </c>
      <c r="M251" s="98">
        <f t="shared" si="247"/>
        <v>42696.034360824735</v>
      </c>
      <c r="N251" s="25">
        <f t="shared" si="247"/>
        <v>46296.697484536082</v>
      </c>
      <c r="O251" s="98">
        <f t="shared" si="247"/>
        <v>49897.360608247414</v>
      </c>
      <c r="P251" s="25">
        <f t="shared" si="247"/>
        <v>53498.023731958754</v>
      </c>
      <c r="Q251" s="98">
        <f t="shared" si="247"/>
        <v>57098.686855670101</v>
      </c>
      <c r="R251" s="25">
        <f t="shared" si="247"/>
        <v>60699.349979381441</v>
      </c>
      <c r="S251" s="98">
        <f t="shared" si="247"/>
        <v>64300.013103092773</v>
      </c>
      <c r="T251" s="25">
        <f t="shared" si="247"/>
        <v>67900.67622680412</v>
      </c>
      <c r="U251" s="98">
        <f t="shared" si="247"/>
        <v>71501.339350515467</v>
      </c>
      <c r="V251" s="26">
        <f t="shared" si="247"/>
        <v>75102.0024742268</v>
      </c>
    </row>
    <row r="252" spans="1:22">
      <c r="A252" s="72" t="str">
        <f t="shared" si="236"/>
        <v>Puma Condens 24-28 MKV Protherm</v>
      </c>
      <c r="B252" s="27">
        <f t="shared" ref="B252:V252" si="248">$D$100+B240*$D$97*$M$71</f>
        <v>2799.75</v>
      </c>
      <c r="C252" s="99">
        <f t="shared" si="248"/>
        <v>6555.2803548387092</v>
      </c>
      <c r="D252" s="27">
        <f t="shared" si="248"/>
        <v>10310.810709677418</v>
      </c>
      <c r="E252" s="99">
        <f t="shared" si="248"/>
        <v>14066.341064516129</v>
      </c>
      <c r="F252" s="27">
        <f t="shared" si="248"/>
        <v>17821.871419354837</v>
      </c>
      <c r="G252" s="99">
        <f t="shared" si="248"/>
        <v>21577.401774193546</v>
      </c>
      <c r="H252" s="27">
        <f t="shared" si="248"/>
        <v>25332.932129032259</v>
      </c>
      <c r="I252" s="99">
        <f t="shared" si="248"/>
        <v>29088.462483870968</v>
      </c>
      <c r="J252" s="27">
        <f t="shared" si="248"/>
        <v>32843.992838709673</v>
      </c>
      <c r="K252" s="99">
        <f t="shared" si="248"/>
        <v>36599.523193548383</v>
      </c>
      <c r="L252" s="27">
        <f t="shared" si="248"/>
        <v>40355.053548387092</v>
      </c>
      <c r="M252" s="99">
        <f t="shared" si="248"/>
        <v>44110.583903225808</v>
      </c>
      <c r="N252" s="27">
        <f t="shared" si="248"/>
        <v>47866.114258064517</v>
      </c>
      <c r="O252" s="99">
        <f t="shared" si="248"/>
        <v>51621.644612903227</v>
      </c>
      <c r="P252" s="27">
        <f t="shared" si="248"/>
        <v>55377.174967741936</v>
      </c>
      <c r="Q252" s="99">
        <f t="shared" si="248"/>
        <v>59132.705322580645</v>
      </c>
      <c r="R252" s="27">
        <f t="shared" si="248"/>
        <v>62888.235677419347</v>
      </c>
      <c r="S252" s="99">
        <f t="shared" si="248"/>
        <v>66643.766032258049</v>
      </c>
      <c r="T252" s="27">
        <f t="shared" si="248"/>
        <v>70399.296387096765</v>
      </c>
      <c r="U252" s="99">
        <f t="shared" si="248"/>
        <v>74154.826741935482</v>
      </c>
      <c r="V252" s="28">
        <f t="shared" si="248"/>
        <v>77910.357096774183</v>
      </c>
    </row>
    <row r="253" spans="1:22">
      <c r="A253" s="72" t="str">
        <f t="shared" si="236"/>
        <v>VMW 32CS 1-5 ecoTEC plus Vaillant</v>
      </c>
      <c r="B253" s="27">
        <f t="shared" ref="B253:V253" si="249">$E$100+B240*$E$97*$M$71</f>
        <v>3921.96</v>
      </c>
      <c r="C253" s="99">
        <f t="shared" si="249"/>
        <v>7493.1698466257676</v>
      </c>
      <c r="D253" s="27">
        <f t="shared" si="249"/>
        <v>11064.379693251534</v>
      </c>
      <c r="E253" s="99">
        <f t="shared" si="249"/>
        <v>14635.589539877299</v>
      </c>
      <c r="F253" s="27">
        <f t="shared" si="249"/>
        <v>18206.799386503069</v>
      </c>
      <c r="G253" s="99">
        <f t="shared" si="249"/>
        <v>21778.009233128832</v>
      </c>
      <c r="H253" s="27">
        <f t="shared" si="249"/>
        <v>25349.219079754599</v>
      </c>
      <c r="I253" s="99">
        <f t="shared" si="249"/>
        <v>28920.428926380366</v>
      </c>
      <c r="J253" s="27">
        <f t="shared" si="249"/>
        <v>32491.638773006136</v>
      </c>
      <c r="K253" s="99">
        <f t="shared" si="249"/>
        <v>36062.848619631906</v>
      </c>
      <c r="L253" s="27">
        <f t="shared" si="249"/>
        <v>39634.058466257666</v>
      </c>
      <c r="M253" s="99">
        <f t="shared" si="249"/>
        <v>43205.268312883432</v>
      </c>
      <c r="N253" s="27">
        <f t="shared" si="249"/>
        <v>46776.478159509199</v>
      </c>
      <c r="O253" s="99">
        <f t="shared" si="249"/>
        <v>50347.688006134973</v>
      </c>
      <c r="P253" s="27">
        <f t="shared" si="249"/>
        <v>53918.897852760732</v>
      </c>
      <c r="Q253" s="99">
        <f t="shared" si="249"/>
        <v>57490.107699386499</v>
      </c>
      <c r="R253" s="27">
        <f t="shared" si="249"/>
        <v>61061.317546012273</v>
      </c>
      <c r="S253" s="99">
        <f t="shared" si="249"/>
        <v>64632.52739263804</v>
      </c>
      <c r="T253" s="27">
        <f t="shared" si="249"/>
        <v>68203.737239263806</v>
      </c>
      <c r="U253" s="99">
        <f t="shared" si="249"/>
        <v>71774.94708588958</v>
      </c>
      <c r="V253" s="28">
        <f t="shared" si="249"/>
        <v>75346.15693251534</v>
      </c>
    </row>
    <row r="254" spans="1:22">
      <c r="A254" s="72" t="str">
        <f t="shared" si="236"/>
        <v>MicraPlus Condens 30 Hermann</v>
      </c>
      <c r="B254" s="27">
        <f t="shared" ref="B254:V254" si="250">$F$100+B240*$F$97*$M$71</f>
        <v>2931.76</v>
      </c>
      <c r="C254" s="99">
        <f t="shared" si="250"/>
        <v>6647.3379042553188</v>
      </c>
      <c r="D254" s="27">
        <f t="shared" si="250"/>
        <v>10362.915808510637</v>
      </c>
      <c r="E254" s="99">
        <f t="shared" si="250"/>
        <v>14078.493712765956</v>
      </c>
      <c r="F254" s="27">
        <f t="shared" si="250"/>
        <v>17794.071617021276</v>
      </c>
      <c r="G254" s="99">
        <f t="shared" si="250"/>
        <v>21509.649521276595</v>
      </c>
      <c r="H254" s="27">
        <f t="shared" si="250"/>
        <v>25225.227425531913</v>
      </c>
      <c r="I254" s="99">
        <f t="shared" si="250"/>
        <v>28940.805329787232</v>
      </c>
      <c r="J254" s="27">
        <f t="shared" si="250"/>
        <v>32656.383234042551</v>
      </c>
      <c r="K254" s="99">
        <f t="shared" si="250"/>
        <v>36371.961138297869</v>
      </c>
      <c r="L254" s="27">
        <f t="shared" si="250"/>
        <v>40087.539042553188</v>
      </c>
      <c r="M254" s="99">
        <f t="shared" si="250"/>
        <v>43803.116946808514</v>
      </c>
      <c r="N254" s="27">
        <f t="shared" si="250"/>
        <v>47518.694851063825</v>
      </c>
      <c r="O254" s="99">
        <f t="shared" si="250"/>
        <v>51234.272755319143</v>
      </c>
      <c r="P254" s="27">
        <f t="shared" si="250"/>
        <v>54949.850659574469</v>
      </c>
      <c r="Q254" s="99">
        <f t="shared" si="250"/>
        <v>58665.428563829788</v>
      </c>
      <c r="R254" s="27">
        <f t="shared" si="250"/>
        <v>62381.006468085099</v>
      </c>
      <c r="S254" s="99">
        <f t="shared" si="250"/>
        <v>66096.58437234041</v>
      </c>
      <c r="T254" s="27">
        <f t="shared" si="250"/>
        <v>69812.162276595729</v>
      </c>
      <c r="U254" s="99">
        <f t="shared" si="250"/>
        <v>73527.740180851048</v>
      </c>
      <c r="V254" s="28">
        <f t="shared" si="250"/>
        <v>77243.318085106366</v>
      </c>
    </row>
    <row r="255" spans="1:22">
      <c r="A255" s="72" t="str">
        <f t="shared" si="236"/>
        <v xml:space="preserve">Semia Condens 30 Saunier Duval </v>
      </c>
      <c r="B255" s="27">
        <f t="shared" ref="B255:V255" si="251">$G$100+B240*$G$97*$M$71</f>
        <v>3229.76</v>
      </c>
      <c r="C255" s="99">
        <f t="shared" si="251"/>
        <v>6786.4231670061099</v>
      </c>
      <c r="D255" s="27">
        <f t="shared" si="251"/>
        <v>10343.08633401222</v>
      </c>
      <c r="E255" s="99">
        <f t="shared" si="251"/>
        <v>13899.74950101833</v>
      </c>
      <c r="F255" s="27">
        <f t="shared" si="251"/>
        <v>17456.412668024437</v>
      </c>
      <c r="G255" s="99">
        <f t="shared" si="251"/>
        <v>21013.075835030548</v>
      </c>
      <c r="H255" s="27">
        <f t="shared" si="251"/>
        <v>24569.739002036658</v>
      </c>
      <c r="I255" s="99">
        <f t="shared" si="251"/>
        <v>28126.402169042769</v>
      </c>
      <c r="J255" s="27">
        <f t="shared" si="251"/>
        <v>31683.06533604888</v>
      </c>
      <c r="K255" s="99">
        <f t="shared" si="251"/>
        <v>35239.72850305499</v>
      </c>
      <c r="L255" s="27">
        <f t="shared" si="251"/>
        <v>38796.391670061101</v>
      </c>
      <c r="M255" s="99">
        <f t="shared" si="251"/>
        <v>42353.054837067211</v>
      </c>
      <c r="N255" s="27">
        <f t="shared" si="251"/>
        <v>45909.718004073322</v>
      </c>
      <c r="O255" s="99">
        <f t="shared" si="251"/>
        <v>49466.381171079433</v>
      </c>
      <c r="P255" s="27">
        <f t="shared" si="251"/>
        <v>53023.044338085536</v>
      </c>
      <c r="Q255" s="99">
        <f t="shared" si="251"/>
        <v>56579.707505091654</v>
      </c>
      <c r="R255" s="27">
        <f t="shared" si="251"/>
        <v>60136.370672097757</v>
      </c>
      <c r="S255" s="99">
        <f t="shared" si="251"/>
        <v>63693.033839103868</v>
      </c>
      <c r="T255" s="27">
        <f t="shared" si="251"/>
        <v>67249.697006109971</v>
      </c>
      <c r="U255" s="99">
        <f t="shared" si="251"/>
        <v>70806.360173116074</v>
      </c>
      <c r="V255" s="28">
        <f t="shared" si="251"/>
        <v>74363.023340122192</v>
      </c>
    </row>
    <row r="256" spans="1:22">
      <c r="A256" s="97" t="str">
        <f t="shared" si="236"/>
        <v>Caldera Thema Condens 31-CS/1 (N-ES) Saunier Duval</v>
      </c>
      <c r="B256" s="27">
        <f t="shared" ref="B256:V256" si="252">$H$100+B240*$H$97*$M$71</f>
        <v>3842.75</v>
      </c>
      <c r="C256" s="99">
        <f t="shared" si="252"/>
        <v>7406.6716632653061</v>
      </c>
      <c r="D256" s="27">
        <f t="shared" si="252"/>
        <v>10970.593326530612</v>
      </c>
      <c r="E256" s="99">
        <f t="shared" si="252"/>
        <v>14534.514989795918</v>
      </c>
      <c r="F256" s="27">
        <f t="shared" si="252"/>
        <v>18098.436653061224</v>
      </c>
      <c r="G256" s="99">
        <f t="shared" si="252"/>
        <v>21662.358316326532</v>
      </c>
      <c r="H256" s="27">
        <f t="shared" si="252"/>
        <v>25226.279979591836</v>
      </c>
      <c r="I256" s="99">
        <f t="shared" si="252"/>
        <v>28790.201642857141</v>
      </c>
      <c r="J256" s="27">
        <f t="shared" si="252"/>
        <v>32354.123306122452</v>
      </c>
      <c r="K256" s="99">
        <f t="shared" si="252"/>
        <v>35918.04496938776</v>
      </c>
      <c r="L256" s="27">
        <f t="shared" si="252"/>
        <v>39481.966632653064</v>
      </c>
      <c r="M256" s="99">
        <f t="shared" si="252"/>
        <v>43045.888295918368</v>
      </c>
      <c r="N256" s="27">
        <f t="shared" si="252"/>
        <v>46609.809959183673</v>
      </c>
      <c r="O256" s="99">
        <f t="shared" si="252"/>
        <v>50173.731622448984</v>
      </c>
      <c r="P256" s="27">
        <f t="shared" si="252"/>
        <v>53737.653285714281</v>
      </c>
      <c r="Q256" s="99">
        <f t="shared" si="252"/>
        <v>57301.574948979593</v>
      </c>
      <c r="R256" s="27">
        <f t="shared" si="252"/>
        <v>60865.496612244904</v>
      </c>
      <c r="S256" s="99">
        <f t="shared" si="252"/>
        <v>64429.418275510201</v>
      </c>
      <c r="T256" s="27">
        <f t="shared" si="252"/>
        <v>67993.33993877552</v>
      </c>
      <c r="U256" s="99">
        <f t="shared" si="252"/>
        <v>71557.261602040817</v>
      </c>
      <c r="V256" s="28">
        <f t="shared" si="252"/>
        <v>75121.183265306128</v>
      </c>
    </row>
    <row r="257" spans="1:22">
      <c r="A257" s="72" t="str">
        <f t="shared" si="236"/>
        <v>NEODENS PLUS 28/28 F ECO Baxi</v>
      </c>
      <c r="B257" s="27">
        <f t="shared" ref="B257:V257" si="253">$I$100+B240*$I$97*$M$71</f>
        <v>2860.7</v>
      </c>
      <c r="C257" s="99">
        <f t="shared" si="253"/>
        <v>6834.1280204778159</v>
      </c>
      <c r="D257" s="27">
        <f t="shared" si="253"/>
        <v>10807.556040955631</v>
      </c>
      <c r="E257" s="99">
        <f t="shared" si="253"/>
        <v>14780.984061433446</v>
      </c>
      <c r="F257" s="27">
        <f t="shared" si="253"/>
        <v>18754.412081911261</v>
      </c>
      <c r="G257" s="99">
        <f t="shared" si="253"/>
        <v>22727.840102389076</v>
      </c>
      <c r="H257" s="27">
        <f t="shared" si="253"/>
        <v>26701.268122866892</v>
      </c>
      <c r="I257" s="99">
        <f t="shared" si="253"/>
        <v>30674.696143344707</v>
      </c>
      <c r="J257" s="27">
        <f t="shared" si="253"/>
        <v>34648.124163822526</v>
      </c>
      <c r="K257" s="99">
        <f t="shared" si="253"/>
        <v>38621.55218430033</v>
      </c>
      <c r="L257" s="27">
        <f t="shared" si="253"/>
        <v>42594.980204778149</v>
      </c>
      <c r="M257" s="99">
        <f t="shared" si="253"/>
        <v>46568.408225255967</v>
      </c>
      <c r="N257" s="27">
        <f t="shared" si="253"/>
        <v>50541.836245733779</v>
      </c>
      <c r="O257" s="99">
        <f t="shared" si="253"/>
        <v>54515.264266211598</v>
      </c>
      <c r="P257" s="27">
        <f t="shared" si="253"/>
        <v>58488.692286689409</v>
      </c>
      <c r="Q257" s="99">
        <f t="shared" si="253"/>
        <v>62462.120307167228</v>
      </c>
      <c r="R257" s="27">
        <f t="shared" si="253"/>
        <v>66435.548327645054</v>
      </c>
      <c r="S257" s="99">
        <f t="shared" si="253"/>
        <v>70408.976348122844</v>
      </c>
      <c r="T257" s="27">
        <f t="shared" si="253"/>
        <v>74382.404368600663</v>
      </c>
      <c r="U257" s="99">
        <f t="shared" si="253"/>
        <v>78355.832389078496</v>
      </c>
      <c r="V257" s="28">
        <f t="shared" si="253"/>
        <v>82329.2604095563</v>
      </c>
    </row>
    <row r="258" spans="1:22">
      <c r="A258" s="72" t="str">
        <f t="shared" si="236"/>
        <v>NEODENS PLUS 33/33 F ECO Baxi</v>
      </c>
      <c r="B258" s="27">
        <f t="shared" ref="B258:V258" si="254">$J$100+B240*$J$97*$M$71</f>
        <v>2939.75</v>
      </c>
      <c r="C258" s="99">
        <f t="shared" si="254"/>
        <v>6904.157752553916</v>
      </c>
      <c r="D258" s="27">
        <f t="shared" si="254"/>
        <v>10868.565505107832</v>
      </c>
      <c r="E258" s="99">
        <f t="shared" si="254"/>
        <v>14832.973257661748</v>
      </c>
      <c r="F258" s="27">
        <f t="shared" si="254"/>
        <v>18797.381010215664</v>
      </c>
      <c r="G258" s="99">
        <f t="shared" si="254"/>
        <v>22761.788762769578</v>
      </c>
      <c r="H258" s="27">
        <f t="shared" si="254"/>
        <v>26726.196515323496</v>
      </c>
      <c r="I258" s="99">
        <f t="shared" si="254"/>
        <v>30690.60426787741</v>
      </c>
      <c r="J258" s="27">
        <f t="shared" si="254"/>
        <v>34655.012020431328</v>
      </c>
      <c r="K258" s="99">
        <f t="shared" si="254"/>
        <v>38619.419772985246</v>
      </c>
      <c r="L258" s="27">
        <f t="shared" si="254"/>
        <v>42583.827525539156</v>
      </c>
      <c r="M258" s="99">
        <f t="shared" si="254"/>
        <v>46548.235278093074</v>
      </c>
      <c r="N258" s="27">
        <f t="shared" si="254"/>
        <v>50512.643030646992</v>
      </c>
      <c r="O258" s="99">
        <f t="shared" si="254"/>
        <v>54477.05078320091</v>
      </c>
      <c r="P258" s="27">
        <f t="shared" si="254"/>
        <v>58441.45853575482</v>
      </c>
      <c r="Q258" s="99">
        <f t="shared" si="254"/>
        <v>62405.866288308738</v>
      </c>
      <c r="R258" s="27">
        <f t="shared" si="254"/>
        <v>66370.274040862656</v>
      </c>
      <c r="S258" s="99">
        <f t="shared" si="254"/>
        <v>70334.681793416574</v>
      </c>
      <c r="T258" s="27">
        <f t="shared" si="254"/>
        <v>74299.089545970492</v>
      </c>
      <c r="U258" s="99">
        <f t="shared" si="254"/>
        <v>78263.497298524395</v>
      </c>
      <c r="V258" s="28">
        <f t="shared" si="254"/>
        <v>82227.905051078313</v>
      </c>
    </row>
    <row r="259" spans="1:22" ht="20.25" customHeight="1">
      <c r="A259" s="72" t="str">
        <f t="shared" si="236"/>
        <v xml:space="preserve"> 6000 25-28 Bosch</v>
      </c>
      <c r="B259" s="27">
        <f t="shared" ref="B259:V259" si="255">$K$100+B240*$K$97*$M$71</f>
        <v>3193.29</v>
      </c>
      <c r="C259" s="99">
        <f t="shared" si="255"/>
        <v>6908.8679042553185</v>
      </c>
      <c r="D259" s="27">
        <f t="shared" si="255"/>
        <v>10624.445808510638</v>
      </c>
      <c r="E259" s="99">
        <f t="shared" si="255"/>
        <v>14340.023712765957</v>
      </c>
      <c r="F259" s="27">
        <f t="shared" si="255"/>
        <v>18055.601617021275</v>
      </c>
      <c r="G259" s="99">
        <f t="shared" si="255"/>
        <v>21771.179521276594</v>
      </c>
      <c r="H259" s="27">
        <f t="shared" si="255"/>
        <v>25486.757425531912</v>
      </c>
      <c r="I259" s="99">
        <f t="shared" si="255"/>
        <v>29202.335329787235</v>
      </c>
      <c r="J259" s="27">
        <f t="shared" si="255"/>
        <v>32917.913234042549</v>
      </c>
      <c r="K259" s="99">
        <f t="shared" si="255"/>
        <v>36633.491138297868</v>
      </c>
      <c r="L259" s="27">
        <f t="shared" si="255"/>
        <v>40349.069042553187</v>
      </c>
      <c r="M259" s="99">
        <f t="shared" si="255"/>
        <v>44064.646946808512</v>
      </c>
      <c r="N259" s="27">
        <f t="shared" si="255"/>
        <v>47780.224851063824</v>
      </c>
      <c r="O259" s="99">
        <f t="shared" si="255"/>
        <v>51495.802755319142</v>
      </c>
      <c r="P259" s="27">
        <f t="shared" si="255"/>
        <v>55211.380659574468</v>
      </c>
      <c r="Q259" s="99">
        <f t="shared" si="255"/>
        <v>58926.958563829787</v>
      </c>
      <c r="R259" s="27">
        <f t="shared" si="255"/>
        <v>62642.536468085098</v>
      </c>
      <c r="S259" s="99">
        <f t="shared" si="255"/>
        <v>66358.114372340409</v>
      </c>
      <c r="T259" s="27">
        <f t="shared" si="255"/>
        <v>70073.692276595728</v>
      </c>
      <c r="U259" s="99">
        <f t="shared" si="255"/>
        <v>73789.270180851046</v>
      </c>
      <c r="V259" s="28">
        <f t="shared" si="255"/>
        <v>77504.848085106365</v>
      </c>
    </row>
    <row r="260" spans="1:22">
      <c r="A260" s="96" t="str">
        <f t="shared" si="236"/>
        <v>6000 25-32 Bosch</v>
      </c>
      <c r="B260" s="30">
        <f t="shared" ref="B260:V260" si="256">$L$100+B240*$L$97*$M$71</f>
        <v>3273.49</v>
      </c>
      <c r="C260" s="100">
        <f t="shared" si="256"/>
        <v>6989.0679042553184</v>
      </c>
      <c r="D260" s="30">
        <f t="shared" si="256"/>
        <v>10704.645808510637</v>
      </c>
      <c r="E260" s="100">
        <f t="shared" si="256"/>
        <v>14420.223712765955</v>
      </c>
      <c r="F260" s="30">
        <f t="shared" si="256"/>
        <v>18135.801617021272</v>
      </c>
      <c r="G260" s="100">
        <f t="shared" si="256"/>
        <v>21851.379521276591</v>
      </c>
      <c r="H260" s="30">
        <f t="shared" si="256"/>
        <v>25566.957425531909</v>
      </c>
      <c r="I260" s="100">
        <f t="shared" si="256"/>
        <v>29282.535329787235</v>
      </c>
      <c r="J260" s="30">
        <f t="shared" si="256"/>
        <v>32998.113234042547</v>
      </c>
      <c r="K260" s="100">
        <f t="shared" si="256"/>
        <v>36713.691138297865</v>
      </c>
      <c r="L260" s="30">
        <f t="shared" si="256"/>
        <v>40429.269042553184</v>
      </c>
      <c r="M260" s="100">
        <f t="shared" si="256"/>
        <v>44144.84694680851</v>
      </c>
      <c r="N260" s="30">
        <f t="shared" si="256"/>
        <v>47860.424851063821</v>
      </c>
      <c r="O260" s="100">
        <f t="shared" si="256"/>
        <v>51576.002755319139</v>
      </c>
      <c r="P260" s="30">
        <f t="shared" si="256"/>
        <v>55291.580659574465</v>
      </c>
      <c r="Q260" s="100">
        <f t="shared" si="256"/>
        <v>59007.158563829784</v>
      </c>
      <c r="R260" s="30">
        <f t="shared" si="256"/>
        <v>62722.736468085095</v>
      </c>
      <c r="S260" s="100">
        <f t="shared" si="256"/>
        <v>66438.314372340421</v>
      </c>
      <c r="T260" s="30">
        <f t="shared" si="256"/>
        <v>70153.89227659574</v>
      </c>
      <c r="U260" s="100">
        <f t="shared" si="256"/>
        <v>73869.470180851058</v>
      </c>
      <c r="V260" s="31">
        <f t="shared" si="256"/>
        <v>77585.048085106377</v>
      </c>
    </row>
    <row r="266" spans="1:22" ht="52.5">
      <c r="A266" s="142" t="s">
        <v>104</v>
      </c>
      <c r="B266" s="142"/>
      <c r="C266" s="88" t="s">
        <v>93</v>
      </c>
      <c r="D266" s="88" t="s">
        <v>94</v>
      </c>
      <c r="E266" s="89" t="s">
        <v>95</v>
      </c>
    </row>
    <row r="267" spans="1:22" ht="25.5" customHeight="1">
      <c r="A267" s="142"/>
      <c r="B267" s="142"/>
      <c r="C267" s="4">
        <f>C159</f>
        <v>3.6176912617190298</v>
      </c>
      <c r="D267" s="4">
        <f>(SUM(N34:N43))/10</f>
        <v>4.5686190346427962</v>
      </c>
      <c r="E267" s="101" t="s">
        <v>99</v>
      </c>
    </row>
    <row r="268" spans="1:22">
      <c r="A268" s="23" t="s">
        <v>97</v>
      </c>
      <c r="B268" s="23">
        <v>0</v>
      </c>
      <c r="C268" s="23">
        <v>3</v>
      </c>
      <c r="D268" s="23">
        <v>6</v>
      </c>
      <c r="E268" s="23">
        <v>9</v>
      </c>
      <c r="F268" s="23">
        <v>12</v>
      </c>
      <c r="G268" s="23">
        <v>15</v>
      </c>
      <c r="H268" s="23">
        <v>18</v>
      </c>
      <c r="I268" s="23">
        <v>21</v>
      </c>
      <c r="J268" s="23">
        <v>24</v>
      </c>
      <c r="K268" s="23">
        <v>27</v>
      </c>
      <c r="L268" s="23">
        <v>30</v>
      </c>
      <c r="M268" s="23">
        <v>33</v>
      </c>
      <c r="N268" s="23">
        <v>36</v>
      </c>
      <c r="O268" s="23">
        <v>39</v>
      </c>
      <c r="P268" s="23">
        <v>42</v>
      </c>
      <c r="Q268" s="23">
        <v>45</v>
      </c>
      <c r="R268" s="23">
        <v>48</v>
      </c>
      <c r="S268" s="23">
        <v>51</v>
      </c>
      <c r="T268" s="23">
        <v>54</v>
      </c>
      <c r="U268" s="23">
        <v>57</v>
      </c>
      <c r="V268" s="23">
        <v>60</v>
      </c>
    </row>
    <row r="269" spans="1:22" ht="15" customHeight="1">
      <c r="A269" s="95" t="str">
        <f t="shared" ref="A269:A288" si="257">A188</f>
        <v>Monobloc Plus 2 - 12MR Baxi</v>
      </c>
      <c r="B269" s="25">
        <f t="shared" ref="B269:V269" si="258">$C$91+B268*$C$87*$N$70</f>
        <v>12000</v>
      </c>
      <c r="C269" s="98">
        <f t="shared" si="258"/>
        <v>13990.087191431061</v>
      </c>
      <c r="D269" s="25">
        <f t="shared" si="258"/>
        <v>15980.174382862122</v>
      </c>
      <c r="E269" s="98">
        <f t="shared" si="258"/>
        <v>17970.261574293185</v>
      </c>
      <c r="F269" s="25">
        <f t="shared" si="258"/>
        <v>19960.348765724244</v>
      </c>
      <c r="G269" s="98">
        <f t="shared" si="258"/>
        <v>21950.435957155307</v>
      </c>
      <c r="H269" s="25">
        <f t="shared" si="258"/>
        <v>23940.52314858637</v>
      </c>
      <c r="I269" s="98">
        <f t="shared" si="258"/>
        <v>25930.610340017432</v>
      </c>
      <c r="J269" s="25">
        <f t="shared" si="258"/>
        <v>27920.697531448488</v>
      </c>
      <c r="K269" s="98">
        <f t="shared" si="258"/>
        <v>29910.784722879551</v>
      </c>
      <c r="L269" s="25">
        <f t="shared" si="258"/>
        <v>31900.87191431061</v>
      </c>
      <c r="M269" s="98">
        <f t="shared" si="258"/>
        <v>33890.959105741676</v>
      </c>
      <c r="N269" s="25">
        <f t="shared" si="258"/>
        <v>35881.046297172739</v>
      </c>
      <c r="O269" s="98">
        <f t="shared" si="258"/>
        <v>37871.133488603795</v>
      </c>
      <c r="P269" s="25">
        <f t="shared" si="258"/>
        <v>39861.220680034865</v>
      </c>
      <c r="Q269" s="98">
        <f t="shared" si="258"/>
        <v>41851.30787146592</v>
      </c>
      <c r="R269" s="25">
        <f t="shared" si="258"/>
        <v>43841.395062896976</v>
      </c>
      <c r="S269" s="98">
        <f t="shared" si="258"/>
        <v>45831.482254328046</v>
      </c>
      <c r="T269" s="25">
        <f t="shared" si="258"/>
        <v>47821.569445759102</v>
      </c>
      <c r="U269" s="98">
        <f t="shared" si="258"/>
        <v>49811.656637190164</v>
      </c>
      <c r="V269" s="26">
        <f t="shared" si="258"/>
        <v>51801.74382862122</v>
      </c>
    </row>
    <row r="270" spans="1:22" ht="15" customHeight="1">
      <c r="A270" s="72" t="str">
        <f t="shared" si="257"/>
        <v>Monobloc Plus 2 - 16MR Baxi</v>
      </c>
      <c r="B270" s="27">
        <f t="shared" ref="B270:V270" si="259">$D$91+B268*$D$87*$N$70</f>
        <v>12000</v>
      </c>
      <c r="C270" s="99">
        <f t="shared" si="259"/>
        <v>14125.932244583953</v>
      </c>
      <c r="D270" s="27">
        <f t="shared" si="259"/>
        <v>16251.864489167907</v>
      </c>
      <c r="E270" s="99">
        <f t="shared" si="259"/>
        <v>18377.796733751864</v>
      </c>
      <c r="F270" s="27">
        <f t="shared" si="259"/>
        <v>20503.728978335814</v>
      </c>
      <c r="G270" s="99">
        <f t="shared" si="259"/>
        <v>22629.661222919771</v>
      </c>
      <c r="H270" s="27">
        <f t="shared" si="259"/>
        <v>24755.593467503724</v>
      </c>
      <c r="I270" s="99">
        <f t="shared" si="259"/>
        <v>26881.525712087678</v>
      </c>
      <c r="J270" s="27">
        <f t="shared" si="259"/>
        <v>29007.457956671631</v>
      </c>
      <c r="K270" s="99">
        <f t="shared" si="259"/>
        <v>31133.390201255585</v>
      </c>
      <c r="L270" s="27">
        <f t="shared" si="259"/>
        <v>33259.322445839542</v>
      </c>
      <c r="M270" s="99">
        <f t="shared" si="259"/>
        <v>35385.254690423491</v>
      </c>
      <c r="N270" s="27">
        <f t="shared" si="259"/>
        <v>37511.186935007448</v>
      </c>
      <c r="O270" s="99">
        <f t="shared" si="259"/>
        <v>39637.119179591406</v>
      </c>
      <c r="P270" s="27">
        <f t="shared" si="259"/>
        <v>41763.051424175355</v>
      </c>
      <c r="Q270" s="99">
        <f t="shared" si="259"/>
        <v>43888.983668759305</v>
      </c>
      <c r="R270" s="27">
        <f t="shared" si="259"/>
        <v>46014.915913343262</v>
      </c>
      <c r="S270" s="99">
        <f t="shared" si="259"/>
        <v>48140.848157927219</v>
      </c>
      <c r="T270" s="27">
        <f t="shared" si="259"/>
        <v>50266.780402511169</v>
      </c>
      <c r="U270" s="99">
        <f t="shared" si="259"/>
        <v>52392.712647095126</v>
      </c>
      <c r="V270" s="28">
        <f t="shared" si="259"/>
        <v>54518.644891679076</v>
      </c>
    </row>
    <row r="271" spans="1:22">
      <c r="A271" s="72" t="str">
        <f t="shared" si="257"/>
        <v>Arotherm Split 12 kW Vaillant</v>
      </c>
      <c r="B271" s="27">
        <f t="shared" ref="B271:V271" si="260">$E$91+B268*$E$87*$N$70</f>
        <v>12624.66</v>
      </c>
      <c r="C271" s="99">
        <f t="shared" si="260"/>
        <v>14988.659627055582</v>
      </c>
      <c r="D271" s="27">
        <f t="shared" si="260"/>
        <v>17352.659254111168</v>
      </c>
      <c r="E271" s="99">
        <f t="shared" si="260"/>
        <v>19716.65888116675</v>
      </c>
      <c r="F271" s="27">
        <f t="shared" si="260"/>
        <v>22080.658508222332</v>
      </c>
      <c r="G271" s="99">
        <f t="shared" si="260"/>
        <v>24444.658135277914</v>
      </c>
      <c r="H271" s="27">
        <f t="shared" si="260"/>
        <v>26808.657762333496</v>
      </c>
      <c r="I271" s="99">
        <f t="shared" si="260"/>
        <v>29172.657389389078</v>
      </c>
      <c r="J271" s="27">
        <f t="shared" si="260"/>
        <v>31536.657016444664</v>
      </c>
      <c r="K271" s="99">
        <f t="shared" si="260"/>
        <v>33900.656643500246</v>
      </c>
      <c r="L271" s="27">
        <f t="shared" si="260"/>
        <v>36264.656270555832</v>
      </c>
      <c r="M271" s="99">
        <f t="shared" si="260"/>
        <v>38628.65589761141</v>
      </c>
      <c r="N271" s="27">
        <f t="shared" si="260"/>
        <v>40992.655524666996</v>
      </c>
      <c r="O271" s="99">
        <f t="shared" si="260"/>
        <v>43356.655151722574</v>
      </c>
      <c r="P271" s="27">
        <f t="shared" si="260"/>
        <v>45720.65477877816</v>
      </c>
      <c r="Q271" s="99">
        <f t="shared" si="260"/>
        <v>48084.654405833746</v>
      </c>
      <c r="R271" s="27">
        <f t="shared" si="260"/>
        <v>50448.654032889332</v>
      </c>
      <c r="S271" s="99">
        <f t="shared" si="260"/>
        <v>52812.653659944903</v>
      </c>
      <c r="T271" s="27">
        <f t="shared" si="260"/>
        <v>55176.653287000488</v>
      </c>
      <c r="U271" s="99">
        <f t="shared" si="260"/>
        <v>57540.652914056074</v>
      </c>
      <c r="V271" s="28">
        <f t="shared" si="260"/>
        <v>59904.65254111166</v>
      </c>
    </row>
    <row r="272" spans="1:22">
      <c r="A272" s="72" t="str">
        <f t="shared" si="257"/>
        <v>Arotherm plus 12 Compacta Vaillant</v>
      </c>
      <c r="B272" s="29">
        <f t="shared" ref="B272:V272" si="261">$F$91+B268*$F$87*$N$70</f>
        <v>12656.6</v>
      </c>
      <c r="C272" s="99">
        <f t="shared" si="261"/>
        <v>14738.392303133338</v>
      </c>
      <c r="D272" s="27">
        <f t="shared" si="261"/>
        <v>16820.184606266674</v>
      </c>
      <c r="E272" s="99">
        <f t="shared" si="261"/>
        <v>18901.976909400011</v>
      </c>
      <c r="F272" s="27">
        <f t="shared" si="261"/>
        <v>20983.769212533349</v>
      </c>
      <c r="G272" s="99">
        <f t="shared" si="261"/>
        <v>23065.561515666686</v>
      </c>
      <c r="H272" s="27">
        <f t="shared" si="261"/>
        <v>25147.353818800024</v>
      </c>
      <c r="I272" s="99">
        <f t="shared" si="261"/>
        <v>27229.146121933358</v>
      </c>
      <c r="J272" s="27">
        <f t="shared" si="261"/>
        <v>29310.938425066699</v>
      </c>
      <c r="K272" s="99">
        <f t="shared" si="261"/>
        <v>31392.730728200033</v>
      </c>
      <c r="L272" s="27">
        <f t="shared" si="261"/>
        <v>33474.523031333374</v>
      </c>
      <c r="M272" s="99">
        <f t="shared" si="261"/>
        <v>35556.315334466708</v>
      </c>
      <c r="N272" s="27">
        <f t="shared" si="261"/>
        <v>37638.107637600049</v>
      </c>
      <c r="O272" s="99">
        <f t="shared" si="261"/>
        <v>39719.899940733383</v>
      </c>
      <c r="P272" s="27">
        <f t="shared" si="261"/>
        <v>41801.692243866717</v>
      </c>
      <c r="Q272" s="99">
        <f t="shared" si="261"/>
        <v>43883.484547000058</v>
      </c>
      <c r="R272" s="27">
        <f t="shared" si="261"/>
        <v>45965.276850133392</v>
      </c>
      <c r="S272" s="99">
        <f t="shared" si="261"/>
        <v>48047.069153266726</v>
      </c>
      <c r="T272" s="27">
        <f t="shared" si="261"/>
        <v>50128.861456400067</v>
      </c>
      <c r="U272" s="99">
        <f t="shared" si="261"/>
        <v>52210.653759533401</v>
      </c>
      <c r="V272" s="28">
        <f t="shared" si="261"/>
        <v>54292.446062666742</v>
      </c>
    </row>
    <row r="273" spans="1:22">
      <c r="A273" s="72" t="str">
        <f t="shared" si="257"/>
        <v>Arotherm plus 12 Compacta Vaillant</v>
      </c>
      <c r="B273" s="27">
        <f t="shared" ref="B273:V273" si="262">$G$91+B268*$G$87*$N$70</f>
        <v>16998.88</v>
      </c>
      <c r="C273" s="99">
        <f t="shared" si="262"/>
        <v>19080.672303133339</v>
      </c>
      <c r="D273" s="27">
        <f t="shared" si="262"/>
        <v>21162.464606266676</v>
      </c>
      <c r="E273" s="99">
        <f t="shared" si="262"/>
        <v>23244.256909400014</v>
      </c>
      <c r="F273" s="27">
        <f t="shared" si="262"/>
        <v>25326.049212533348</v>
      </c>
      <c r="G273" s="99">
        <f t="shared" si="262"/>
        <v>27407.841515666689</v>
      </c>
      <c r="H273" s="27">
        <f t="shared" si="262"/>
        <v>29489.633818800023</v>
      </c>
      <c r="I273" s="99">
        <f t="shared" si="262"/>
        <v>31571.42612193336</v>
      </c>
      <c r="J273" s="27">
        <f t="shared" si="262"/>
        <v>33653.218425066698</v>
      </c>
      <c r="K273" s="99">
        <f t="shared" si="262"/>
        <v>35735.010728200039</v>
      </c>
      <c r="L273" s="27">
        <f t="shared" si="262"/>
        <v>37816.803031333373</v>
      </c>
      <c r="M273" s="99">
        <f t="shared" si="262"/>
        <v>39898.595334466707</v>
      </c>
      <c r="N273" s="27">
        <f t="shared" si="262"/>
        <v>41980.387637600048</v>
      </c>
      <c r="O273" s="99">
        <f t="shared" si="262"/>
        <v>44062.179940733389</v>
      </c>
      <c r="P273" s="27">
        <f t="shared" si="262"/>
        <v>46143.972243866723</v>
      </c>
      <c r="Q273" s="99">
        <f t="shared" si="262"/>
        <v>48225.764547000057</v>
      </c>
      <c r="R273" s="27">
        <f t="shared" si="262"/>
        <v>50307.556850133391</v>
      </c>
      <c r="S273" s="99">
        <f t="shared" si="262"/>
        <v>52389.349153266725</v>
      </c>
      <c r="T273" s="27">
        <f t="shared" si="262"/>
        <v>54471.141456400073</v>
      </c>
      <c r="U273" s="99">
        <f t="shared" si="262"/>
        <v>56552.933759533407</v>
      </c>
      <c r="V273" s="28">
        <f t="shared" si="262"/>
        <v>58634.726062666741</v>
      </c>
    </row>
    <row r="274" spans="1:22">
      <c r="A274" s="72" t="str">
        <f t="shared" si="257"/>
        <v>Genia Air Max 12 Saunier Duval</v>
      </c>
      <c r="B274" s="27">
        <f t="shared" ref="B274:V274" si="263">$H$91+B268*$H$87*$N$70</f>
        <v>16558.25</v>
      </c>
      <c r="C274" s="99">
        <f t="shared" si="263"/>
        <v>18640.075392502429</v>
      </c>
      <c r="D274" s="27">
        <f t="shared" si="263"/>
        <v>20721.900785004858</v>
      </c>
      <c r="E274" s="99">
        <f t="shared" si="263"/>
        <v>22803.726177507284</v>
      </c>
      <c r="F274" s="27">
        <f t="shared" si="263"/>
        <v>24885.551570009713</v>
      </c>
      <c r="G274" s="99">
        <f t="shared" si="263"/>
        <v>26967.376962512142</v>
      </c>
      <c r="H274" s="27">
        <f t="shared" si="263"/>
        <v>29049.202355014568</v>
      </c>
      <c r="I274" s="99">
        <f t="shared" si="263"/>
        <v>31131.027747517001</v>
      </c>
      <c r="J274" s="27">
        <f t="shared" si="263"/>
        <v>33212.853140019426</v>
      </c>
      <c r="K274" s="99">
        <f t="shared" si="263"/>
        <v>35294.678532521852</v>
      </c>
      <c r="L274" s="27">
        <f t="shared" si="263"/>
        <v>37376.503925024284</v>
      </c>
      <c r="M274" s="99">
        <f t="shared" si="263"/>
        <v>39458.32931752671</v>
      </c>
      <c r="N274" s="27">
        <f t="shared" si="263"/>
        <v>41540.154710029135</v>
      </c>
      <c r="O274" s="99">
        <f t="shared" si="263"/>
        <v>43621.980102531568</v>
      </c>
      <c r="P274" s="27">
        <f t="shared" si="263"/>
        <v>45703.805495034001</v>
      </c>
      <c r="Q274" s="99">
        <f t="shared" si="263"/>
        <v>47785.630887536427</v>
      </c>
      <c r="R274" s="27">
        <f t="shared" si="263"/>
        <v>49867.456280038852</v>
      </c>
      <c r="S274" s="99">
        <f t="shared" si="263"/>
        <v>51949.281672541285</v>
      </c>
      <c r="T274" s="27">
        <f t="shared" si="263"/>
        <v>54031.10706504371</v>
      </c>
      <c r="U274" s="99">
        <f t="shared" si="263"/>
        <v>56112.932457546136</v>
      </c>
      <c r="V274" s="28">
        <f t="shared" si="263"/>
        <v>58194.757850048562</v>
      </c>
    </row>
    <row r="275" spans="1:22">
      <c r="A275" s="72" t="str">
        <f t="shared" si="257"/>
        <v>Arotherm plus 12 Compacta Vaillant</v>
      </c>
      <c r="B275" s="27">
        <f t="shared" ref="B275:V275" si="264">$I$91+B268*$I$87*$N$70</f>
        <v>16889.419999999998</v>
      </c>
      <c r="C275" s="99">
        <f t="shared" si="264"/>
        <v>18971.212303133336</v>
      </c>
      <c r="D275" s="27">
        <f t="shared" si="264"/>
        <v>21053.004606266673</v>
      </c>
      <c r="E275" s="99">
        <f t="shared" si="264"/>
        <v>23134.796909400011</v>
      </c>
      <c r="F275" s="27">
        <f t="shared" si="264"/>
        <v>25216.589212533348</v>
      </c>
      <c r="G275" s="99">
        <f t="shared" si="264"/>
        <v>27298.381515666682</v>
      </c>
      <c r="H275" s="27">
        <f t="shared" si="264"/>
        <v>29380.173818800024</v>
      </c>
      <c r="I275" s="99">
        <f t="shared" si="264"/>
        <v>31461.966121933357</v>
      </c>
      <c r="J275" s="27">
        <f t="shared" si="264"/>
        <v>33543.758425066699</v>
      </c>
      <c r="K275" s="99">
        <f t="shared" si="264"/>
        <v>35625.550728200033</v>
      </c>
      <c r="L275" s="27">
        <f t="shared" si="264"/>
        <v>37707.343031333367</v>
      </c>
      <c r="M275" s="99">
        <f t="shared" si="264"/>
        <v>39789.1353344667</v>
      </c>
      <c r="N275" s="27">
        <f t="shared" si="264"/>
        <v>41870.927637600049</v>
      </c>
      <c r="O275" s="99">
        <f t="shared" si="264"/>
        <v>43952.719940733383</v>
      </c>
      <c r="P275" s="27">
        <f t="shared" si="264"/>
        <v>46034.512243866717</v>
      </c>
      <c r="Q275" s="99">
        <f t="shared" si="264"/>
        <v>48116.304547000051</v>
      </c>
      <c r="R275" s="27">
        <f t="shared" si="264"/>
        <v>50198.096850133392</v>
      </c>
      <c r="S275" s="99">
        <f t="shared" si="264"/>
        <v>52279.889153266726</v>
      </c>
      <c r="T275" s="27">
        <f t="shared" si="264"/>
        <v>54361.681456400067</v>
      </c>
      <c r="U275" s="99">
        <f t="shared" si="264"/>
        <v>56443.473759533401</v>
      </c>
      <c r="V275" s="28">
        <f t="shared" si="264"/>
        <v>58525.266062666742</v>
      </c>
    </row>
    <row r="276" spans="1:22">
      <c r="A276" s="72" t="str">
        <f t="shared" si="257"/>
        <v>Genia Air Max 8 Saunier Duval</v>
      </c>
      <c r="B276" s="27">
        <f t="shared" ref="B276:V276" si="265">$J$91+B268*$J$87*$N$70</f>
        <v>14448.476900000001</v>
      </c>
      <c r="C276" s="99">
        <f t="shared" si="265"/>
        <v>16703.94968093255</v>
      </c>
      <c r="D276" s="27">
        <f t="shared" si="265"/>
        <v>18959.422461865099</v>
      </c>
      <c r="E276" s="99">
        <f t="shared" si="265"/>
        <v>21214.895242797647</v>
      </c>
      <c r="F276" s="27">
        <f t="shared" si="265"/>
        <v>23470.368023730196</v>
      </c>
      <c r="G276" s="99">
        <f t="shared" si="265"/>
        <v>25725.840804662745</v>
      </c>
      <c r="H276" s="27">
        <f t="shared" si="265"/>
        <v>27981.313585595297</v>
      </c>
      <c r="I276" s="99">
        <f t="shared" si="265"/>
        <v>30236.786366527842</v>
      </c>
      <c r="J276" s="27">
        <f t="shared" si="265"/>
        <v>32492.259147460394</v>
      </c>
      <c r="K276" s="99">
        <f t="shared" si="265"/>
        <v>34747.731928392939</v>
      </c>
      <c r="L276" s="27">
        <f t="shared" si="265"/>
        <v>37003.204709325495</v>
      </c>
      <c r="M276" s="99">
        <f t="shared" si="265"/>
        <v>39258.677490258036</v>
      </c>
      <c r="N276" s="27">
        <f t="shared" si="265"/>
        <v>41514.150271190592</v>
      </c>
      <c r="O276" s="99">
        <f t="shared" si="265"/>
        <v>43769.623052123134</v>
      </c>
      <c r="P276" s="27">
        <f t="shared" si="265"/>
        <v>46025.09583305569</v>
      </c>
      <c r="Q276" s="99">
        <f t="shared" si="265"/>
        <v>48280.568613988238</v>
      </c>
      <c r="R276" s="27">
        <f t="shared" si="265"/>
        <v>50536.041394920787</v>
      </c>
      <c r="S276" s="99">
        <f t="shared" si="265"/>
        <v>52791.514175853335</v>
      </c>
      <c r="T276" s="27">
        <f t="shared" si="265"/>
        <v>55046.986956785884</v>
      </c>
      <c r="U276" s="99">
        <f t="shared" si="265"/>
        <v>57302.459737718433</v>
      </c>
      <c r="V276" s="28">
        <f t="shared" si="265"/>
        <v>59557.932518650981</v>
      </c>
    </row>
    <row r="277" spans="1:22">
      <c r="A277" s="72" t="str">
        <f t="shared" si="257"/>
        <v xml:space="preserve"> Dual Clima 9HT Domusa</v>
      </c>
      <c r="B277" s="27">
        <f t="shared" ref="B277:V277" si="266">$K$91+B268*$K$87*$N$70</f>
        <v>9438</v>
      </c>
      <c r="C277" s="99">
        <f t="shared" si="266"/>
        <v>11728.592134883722</v>
      </c>
      <c r="D277" s="27">
        <f t="shared" si="266"/>
        <v>14019.184269767442</v>
      </c>
      <c r="E277" s="99">
        <f t="shared" si="266"/>
        <v>16309.776404651162</v>
      </c>
      <c r="F277" s="27">
        <f t="shared" si="266"/>
        <v>18600.368539534884</v>
      </c>
      <c r="G277" s="99">
        <f t="shared" si="266"/>
        <v>20890.960674418602</v>
      </c>
      <c r="H277" s="27">
        <f t="shared" si="266"/>
        <v>23181.552809302324</v>
      </c>
      <c r="I277" s="99">
        <f t="shared" si="266"/>
        <v>25472.144944186046</v>
      </c>
      <c r="J277" s="27">
        <f t="shared" si="266"/>
        <v>27762.737079069768</v>
      </c>
      <c r="K277" s="99">
        <f t="shared" si="266"/>
        <v>30053.32921395349</v>
      </c>
      <c r="L277" s="27">
        <f t="shared" si="266"/>
        <v>32343.921348837208</v>
      </c>
      <c r="M277" s="99">
        <f t="shared" si="266"/>
        <v>34634.513483720933</v>
      </c>
      <c r="N277" s="27">
        <f t="shared" si="266"/>
        <v>36925.105618604648</v>
      </c>
      <c r="O277" s="99">
        <f t="shared" si="266"/>
        <v>39215.697753488377</v>
      </c>
      <c r="P277" s="27">
        <f t="shared" si="266"/>
        <v>41506.289888372092</v>
      </c>
      <c r="Q277" s="99">
        <f t="shared" si="266"/>
        <v>43796.882023255814</v>
      </c>
      <c r="R277" s="27">
        <f t="shared" si="266"/>
        <v>46087.474158139536</v>
      </c>
      <c r="S277" s="99">
        <f t="shared" si="266"/>
        <v>48378.06629302325</v>
      </c>
      <c r="T277" s="27">
        <f t="shared" si="266"/>
        <v>50668.658427906979</v>
      </c>
      <c r="U277" s="99">
        <f t="shared" si="266"/>
        <v>52959.250562790701</v>
      </c>
      <c r="V277" s="28">
        <f t="shared" si="266"/>
        <v>55249.842697674416</v>
      </c>
    </row>
    <row r="278" spans="1:22">
      <c r="A278" s="96" t="str">
        <f t="shared" si="257"/>
        <v>Arotherm plus 8 Compacta Vaillant</v>
      </c>
      <c r="B278" s="30">
        <f t="shared" ref="B278:V278" si="267">$L$91+B268*$L$87*$N$70</f>
        <v>15578.75</v>
      </c>
      <c r="C278" s="100">
        <f t="shared" si="267"/>
        <v>17845.432992910948</v>
      </c>
      <c r="D278" s="30">
        <f t="shared" si="267"/>
        <v>20112.115985821896</v>
      </c>
      <c r="E278" s="100">
        <f t="shared" si="267"/>
        <v>22378.798978732844</v>
      </c>
      <c r="F278" s="30">
        <f t="shared" si="267"/>
        <v>24645.481971643792</v>
      </c>
      <c r="G278" s="100">
        <f t="shared" si="267"/>
        <v>26912.164964554744</v>
      </c>
      <c r="H278" s="30">
        <f t="shared" si="267"/>
        <v>29178.847957465689</v>
      </c>
      <c r="I278" s="100">
        <f t="shared" si="267"/>
        <v>31445.53095037664</v>
      </c>
      <c r="J278" s="30">
        <f t="shared" si="267"/>
        <v>33712.213943287585</v>
      </c>
      <c r="K278" s="100">
        <f t="shared" si="267"/>
        <v>35978.896936198536</v>
      </c>
      <c r="L278" s="30">
        <f t="shared" si="267"/>
        <v>38245.579929109488</v>
      </c>
      <c r="M278" s="100">
        <f t="shared" si="267"/>
        <v>40512.262922020433</v>
      </c>
      <c r="N278" s="30">
        <f t="shared" si="267"/>
        <v>42778.945914931377</v>
      </c>
      <c r="O278" s="100">
        <f t="shared" si="267"/>
        <v>45045.628907842329</v>
      </c>
      <c r="P278" s="30">
        <f t="shared" si="267"/>
        <v>47312.31190075328</v>
      </c>
      <c r="Q278" s="100">
        <f t="shared" si="267"/>
        <v>49578.994893664225</v>
      </c>
      <c r="R278" s="30">
        <f t="shared" si="267"/>
        <v>51845.677886575177</v>
      </c>
      <c r="S278" s="100">
        <f t="shared" si="267"/>
        <v>54112.360879486128</v>
      </c>
      <c r="T278" s="30">
        <f t="shared" si="267"/>
        <v>56379.043872397066</v>
      </c>
      <c r="U278" s="100">
        <f t="shared" si="267"/>
        <v>58645.726865308017</v>
      </c>
      <c r="V278" s="31">
        <f t="shared" si="267"/>
        <v>60912.409858218969</v>
      </c>
    </row>
    <row r="279" spans="1:22">
      <c r="A279" s="95" t="str">
        <f t="shared" si="257"/>
        <v>ecoTEC pure 286 Vaillant</v>
      </c>
      <c r="B279" s="25">
        <f t="shared" ref="B279:V279" si="268">$C$100+B268*$C$97*$K$71</f>
        <v>3088.74</v>
      </c>
      <c r="C279" s="98">
        <f t="shared" si="268"/>
        <v>5895.5498090721649</v>
      </c>
      <c r="D279" s="25">
        <f t="shared" si="268"/>
        <v>8702.3596181443281</v>
      </c>
      <c r="E279" s="98">
        <f t="shared" si="268"/>
        <v>11509.169427216495</v>
      </c>
      <c r="F279" s="25">
        <f t="shared" si="268"/>
        <v>14315.979236288658</v>
      </c>
      <c r="G279" s="98">
        <f t="shared" si="268"/>
        <v>17122.78904536082</v>
      </c>
      <c r="H279" s="25">
        <f t="shared" si="268"/>
        <v>19929.598854432988</v>
      </c>
      <c r="I279" s="98">
        <f t="shared" si="268"/>
        <v>22736.40866350515</v>
      </c>
      <c r="J279" s="25">
        <f t="shared" si="268"/>
        <v>25543.218472577319</v>
      </c>
      <c r="K279" s="98">
        <f t="shared" si="268"/>
        <v>28350.02828164948</v>
      </c>
      <c r="L279" s="25">
        <f t="shared" si="268"/>
        <v>31156.838090721641</v>
      </c>
      <c r="M279" s="98">
        <f t="shared" si="268"/>
        <v>33963.64789979381</v>
      </c>
      <c r="N279" s="25">
        <f t="shared" si="268"/>
        <v>36770.457708865979</v>
      </c>
      <c r="O279" s="98">
        <f t="shared" si="268"/>
        <v>39577.267517938133</v>
      </c>
      <c r="P279" s="25">
        <f t="shared" si="268"/>
        <v>42384.077327010302</v>
      </c>
      <c r="Q279" s="98">
        <f t="shared" si="268"/>
        <v>45190.887136082471</v>
      </c>
      <c r="R279" s="25">
        <f t="shared" si="268"/>
        <v>47997.696945154632</v>
      </c>
      <c r="S279" s="98">
        <f t="shared" si="268"/>
        <v>50804.506754226793</v>
      </c>
      <c r="T279" s="25">
        <f t="shared" si="268"/>
        <v>53611.316563298962</v>
      </c>
      <c r="U279" s="98">
        <f t="shared" si="268"/>
        <v>56418.126372371131</v>
      </c>
      <c r="V279" s="26">
        <f t="shared" si="268"/>
        <v>59224.936181443285</v>
      </c>
    </row>
    <row r="280" spans="1:22">
      <c r="A280" s="72" t="str">
        <f t="shared" si="257"/>
        <v>Puma Condens 24-28 MKV Protherm</v>
      </c>
      <c r="B280" s="27">
        <f t="shared" ref="B280:V280" si="269">$D$100+B268*$D$97*$K$71</f>
        <v>2799.75</v>
      </c>
      <c r="C280" s="99">
        <f t="shared" si="269"/>
        <v>5727.2828116129031</v>
      </c>
      <c r="D280" s="27">
        <f t="shared" si="269"/>
        <v>8654.8156232258061</v>
      </c>
      <c r="E280" s="99">
        <f t="shared" si="269"/>
        <v>11582.348434838708</v>
      </c>
      <c r="F280" s="27">
        <f t="shared" si="269"/>
        <v>14509.881246451612</v>
      </c>
      <c r="G280" s="99">
        <f t="shared" si="269"/>
        <v>17437.414058064514</v>
      </c>
      <c r="H280" s="27">
        <f t="shared" si="269"/>
        <v>20364.946869677417</v>
      </c>
      <c r="I280" s="99">
        <f t="shared" si="269"/>
        <v>23292.479681290319</v>
      </c>
      <c r="J280" s="27">
        <f t="shared" si="269"/>
        <v>26220.012492903224</v>
      </c>
      <c r="K280" s="99">
        <f t="shared" si="269"/>
        <v>29147.545304516127</v>
      </c>
      <c r="L280" s="27">
        <f t="shared" si="269"/>
        <v>32075.078116129029</v>
      </c>
      <c r="M280" s="99">
        <f t="shared" si="269"/>
        <v>35002.610927741931</v>
      </c>
      <c r="N280" s="27">
        <f t="shared" si="269"/>
        <v>37930.143739354833</v>
      </c>
      <c r="O280" s="99">
        <f t="shared" si="269"/>
        <v>40857.676550967735</v>
      </c>
      <c r="P280" s="27">
        <f t="shared" si="269"/>
        <v>43785.209362580637</v>
      </c>
      <c r="Q280" s="99">
        <f t="shared" si="269"/>
        <v>46712.742174193547</v>
      </c>
      <c r="R280" s="27">
        <f t="shared" si="269"/>
        <v>49640.274985806449</v>
      </c>
      <c r="S280" s="99">
        <f t="shared" si="269"/>
        <v>52567.807797419351</v>
      </c>
      <c r="T280" s="27">
        <f t="shared" si="269"/>
        <v>55495.340609032253</v>
      </c>
      <c r="U280" s="99">
        <f t="shared" si="269"/>
        <v>58422.873420645155</v>
      </c>
      <c r="V280" s="28">
        <f t="shared" si="269"/>
        <v>61350.406232258058</v>
      </c>
    </row>
    <row r="281" spans="1:22">
      <c r="A281" s="72" t="str">
        <f t="shared" si="257"/>
        <v>VMW 32CS 1-5 ecoTEC plus Vaillant</v>
      </c>
      <c r="B281" s="27">
        <f t="shared" ref="B281:V281" si="270">$E$100+B268*$E$97*$K$71</f>
        <v>3921.96</v>
      </c>
      <c r="C281" s="99">
        <f t="shared" si="270"/>
        <v>6705.8102196319014</v>
      </c>
      <c r="D281" s="27">
        <f t="shared" si="270"/>
        <v>9489.6604392638037</v>
      </c>
      <c r="E281" s="99">
        <f t="shared" si="270"/>
        <v>12273.510658895706</v>
      </c>
      <c r="F281" s="27">
        <f t="shared" si="270"/>
        <v>15057.360878527608</v>
      </c>
      <c r="G281" s="99">
        <f t="shared" si="270"/>
        <v>17841.211098159511</v>
      </c>
      <c r="H281" s="27">
        <f t="shared" si="270"/>
        <v>20625.061317791409</v>
      </c>
      <c r="I281" s="99">
        <f t="shared" si="270"/>
        <v>23408.911537423312</v>
      </c>
      <c r="J281" s="27">
        <f t="shared" si="270"/>
        <v>26192.761757055214</v>
      </c>
      <c r="K281" s="99">
        <f t="shared" si="270"/>
        <v>28976.611976687116</v>
      </c>
      <c r="L281" s="27">
        <f t="shared" si="270"/>
        <v>31760.462196319018</v>
      </c>
      <c r="M281" s="99">
        <f t="shared" si="270"/>
        <v>34544.312415950917</v>
      </c>
      <c r="N281" s="27">
        <f t="shared" si="270"/>
        <v>37328.162635582819</v>
      </c>
      <c r="O281" s="99">
        <f t="shared" si="270"/>
        <v>40112.012855214722</v>
      </c>
      <c r="P281" s="27">
        <f t="shared" si="270"/>
        <v>42895.863074846624</v>
      </c>
      <c r="Q281" s="99">
        <f t="shared" si="270"/>
        <v>45679.713294478526</v>
      </c>
      <c r="R281" s="27">
        <f t="shared" si="270"/>
        <v>48463.563514110429</v>
      </c>
      <c r="S281" s="99">
        <f t="shared" si="270"/>
        <v>51247.413733742331</v>
      </c>
      <c r="T281" s="27">
        <f t="shared" si="270"/>
        <v>54031.263953374233</v>
      </c>
      <c r="U281" s="99">
        <f t="shared" si="270"/>
        <v>56815.114173006128</v>
      </c>
      <c r="V281" s="28">
        <f t="shared" si="270"/>
        <v>59598.964392638038</v>
      </c>
    </row>
    <row r="282" spans="1:22">
      <c r="A282" s="72" t="str">
        <f t="shared" si="257"/>
        <v>MicraPlus Condens 30 Hermann</v>
      </c>
      <c r="B282" s="27">
        <f t="shared" ref="B282:V282" si="271">$F$100+B268*$F$97*$K$71</f>
        <v>2931.76</v>
      </c>
      <c r="C282" s="99">
        <f t="shared" si="271"/>
        <v>5828.148845531914</v>
      </c>
      <c r="D282" s="27">
        <f t="shared" si="271"/>
        <v>8724.5376910638297</v>
      </c>
      <c r="E282" s="99">
        <f t="shared" si="271"/>
        <v>11620.926536595744</v>
      </c>
      <c r="F282" s="27">
        <f t="shared" si="271"/>
        <v>14517.315382127657</v>
      </c>
      <c r="G282" s="99">
        <f t="shared" si="271"/>
        <v>17413.704227659575</v>
      </c>
      <c r="H282" s="27">
        <f t="shared" si="271"/>
        <v>20310.093073191485</v>
      </c>
      <c r="I282" s="99">
        <f t="shared" si="271"/>
        <v>23206.481918723402</v>
      </c>
      <c r="J282" s="27">
        <f t="shared" si="271"/>
        <v>26102.870764255313</v>
      </c>
      <c r="K282" s="99">
        <f t="shared" si="271"/>
        <v>28999.25960978723</v>
      </c>
      <c r="L282" s="27">
        <f t="shared" si="271"/>
        <v>31895.648455319148</v>
      </c>
      <c r="M282" s="99">
        <f t="shared" si="271"/>
        <v>34792.037300851058</v>
      </c>
      <c r="N282" s="27">
        <f t="shared" si="271"/>
        <v>37688.426146382975</v>
      </c>
      <c r="O282" s="99">
        <f t="shared" si="271"/>
        <v>40584.814991914885</v>
      </c>
      <c r="P282" s="27">
        <f t="shared" si="271"/>
        <v>43481.20383744681</v>
      </c>
      <c r="Q282" s="99">
        <f t="shared" si="271"/>
        <v>46377.59268297872</v>
      </c>
      <c r="R282" s="27">
        <f t="shared" si="271"/>
        <v>49273.981528510631</v>
      </c>
      <c r="S282" s="99">
        <f t="shared" si="271"/>
        <v>52170.370374042548</v>
      </c>
      <c r="T282" s="27">
        <f t="shared" si="271"/>
        <v>55066.759219574458</v>
      </c>
      <c r="U282" s="99">
        <f t="shared" si="271"/>
        <v>57963.148065106376</v>
      </c>
      <c r="V282" s="28">
        <f t="shared" si="271"/>
        <v>60859.536910638293</v>
      </c>
    </row>
    <row r="283" spans="1:22">
      <c r="A283" s="72" t="str">
        <f t="shared" si="257"/>
        <v xml:space="preserve">Semia Condens 30 Saunier Duval </v>
      </c>
      <c r="B283" s="27">
        <f t="shared" ref="B283:V283" si="272">$G$100+B268*$G$97*$K$71</f>
        <v>3229.76</v>
      </c>
      <c r="C283" s="99">
        <f t="shared" si="272"/>
        <v>6002.2707075356411</v>
      </c>
      <c r="D283" s="27">
        <f t="shared" si="272"/>
        <v>8774.781415071282</v>
      </c>
      <c r="E283" s="99">
        <f t="shared" si="272"/>
        <v>11547.292122606925</v>
      </c>
      <c r="F283" s="27">
        <f t="shared" si="272"/>
        <v>14319.802830142564</v>
      </c>
      <c r="G283" s="99">
        <f t="shared" si="272"/>
        <v>17092.313537678208</v>
      </c>
      <c r="H283" s="27">
        <f t="shared" si="272"/>
        <v>19864.824245213851</v>
      </c>
      <c r="I283" s="99">
        <f t="shared" si="272"/>
        <v>22637.334952749487</v>
      </c>
      <c r="J283" s="27">
        <f t="shared" si="272"/>
        <v>25409.845660285129</v>
      </c>
      <c r="K283" s="99">
        <f t="shared" si="272"/>
        <v>28182.356367820772</v>
      </c>
      <c r="L283" s="27">
        <f t="shared" si="272"/>
        <v>30954.867075356415</v>
      </c>
      <c r="M283" s="99">
        <f t="shared" si="272"/>
        <v>33727.37778289205</v>
      </c>
      <c r="N283" s="27">
        <f t="shared" si="272"/>
        <v>36499.8884904277</v>
      </c>
      <c r="O283" s="99">
        <f t="shared" si="272"/>
        <v>39272.399197963343</v>
      </c>
      <c r="P283" s="27">
        <f t="shared" si="272"/>
        <v>42044.909905498978</v>
      </c>
      <c r="Q283" s="99">
        <f t="shared" si="272"/>
        <v>44817.420613034621</v>
      </c>
      <c r="R283" s="27">
        <f t="shared" si="272"/>
        <v>47589.931320570257</v>
      </c>
      <c r="S283" s="99">
        <f t="shared" si="272"/>
        <v>50362.442028105907</v>
      </c>
      <c r="T283" s="27">
        <f t="shared" si="272"/>
        <v>53134.952735641549</v>
      </c>
      <c r="U283" s="99">
        <f t="shared" si="272"/>
        <v>55907.463443177185</v>
      </c>
      <c r="V283" s="28">
        <f t="shared" si="272"/>
        <v>58679.974150712827</v>
      </c>
    </row>
    <row r="284" spans="1:22">
      <c r="A284" s="97" t="str">
        <f t="shared" si="257"/>
        <v>Caldera Thema Condens 31-CS/1 (N-ES) Saunier Duval</v>
      </c>
      <c r="B284" s="27">
        <f t="shared" ref="B284:V284" si="273">$H$100+B268*$H$97*$K$71</f>
        <v>3842.75</v>
      </c>
      <c r="C284" s="99">
        <f t="shared" si="273"/>
        <v>6620.9188926530614</v>
      </c>
      <c r="D284" s="27">
        <f t="shared" si="273"/>
        <v>9399.0877853061229</v>
      </c>
      <c r="E284" s="99">
        <f t="shared" si="273"/>
        <v>12177.256677959183</v>
      </c>
      <c r="F284" s="27">
        <f t="shared" si="273"/>
        <v>14955.425570612246</v>
      </c>
      <c r="G284" s="99">
        <f t="shared" si="273"/>
        <v>17733.594463265305</v>
      </c>
      <c r="H284" s="27">
        <f t="shared" si="273"/>
        <v>20511.763355918367</v>
      </c>
      <c r="I284" s="99">
        <f t="shared" si="273"/>
        <v>23289.932248571426</v>
      </c>
      <c r="J284" s="27">
        <f t="shared" si="273"/>
        <v>26068.101141224492</v>
      </c>
      <c r="K284" s="99">
        <f t="shared" si="273"/>
        <v>28846.27003387755</v>
      </c>
      <c r="L284" s="27">
        <f t="shared" si="273"/>
        <v>31624.438926530613</v>
      </c>
      <c r="M284" s="99">
        <f t="shared" si="273"/>
        <v>34402.607819183671</v>
      </c>
      <c r="N284" s="27">
        <f t="shared" si="273"/>
        <v>37180.776711836734</v>
      </c>
      <c r="O284" s="99">
        <f t="shared" si="273"/>
        <v>39958.945604489796</v>
      </c>
      <c r="P284" s="27">
        <f t="shared" si="273"/>
        <v>42737.114497142851</v>
      </c>
      <c r="Q284" s="99">
        <f t="shared" si="273"/>
        <v>45515.283389795914</v>
      </c>
      <c r="R284" s="27">
        <f t="shared" si="273"/>
        <v>48293.452282448983</v>
      </c>
      <c r="S284" s="99">
        <f t="shared" si="273"/>
        <v>51071.621175102038</v>
      </c>
      <c r="T284" s="27">
        <f t="shared" si="273"/>
        <v>53849.790067755101</v>
      </c>
      <c r="U284" s="99">
        <f t="shared" si="273"/>
        <v>56627.958960408156</v>
      </c>
      <c r="V284" s="28">
        <f t="shared" si="273"/>
        <v>59406.127853061225</v>
      </c>
    </row>
    <row r="285" spans="1:22">
      <c r="A285" s="72" t="str">
        <f t="shared" si="257"/>
        <v>NEODENS PLUS 28/28 F ECO Baxi</v>
      </c>
      <c r="B285" s="27">
        <f t="shared" ref="B285:V285" si="274">$I$100+B268*$I$97*$K$71</f>
        <v>2860.7</v>
      </c>
      <c r="C285" s="99">
        <f t="shared" si="274"/>
        <v>5958.0896641638219</v>
      </c>
      <c r="D285" s="27">
        <f t="shared" si="274"/>
        <v>9055.4793283276449</v>
      </c>
      <c r="E285" s="99">
        <f t="shared" si="274"/>
        <v>12152.868992491465</v>
      </c>
      <c r="F285" s="27">
        <f t="shared" si="274"/>
        <v>15250.258656655289</v>
      </c>
      <c r="G285" s="99">
        <f t="shared" si="274"/>
        <v>18347.648320819109</v>
      </c>
      <c r="H285" s="27">
        <f t="shared" si="274"/>
        <v>21445.037984982933</v>
      </c>
      <c r="I285" s="99">
        <f t="shared" si="274"/>
        <v>24542.427649146757</v>
      </c>
      <c r="J285" s="27">
        <f t="shared" si="274"/>
        <v>27639.817313310577</v>
      </c>
      <c r="K285" s="99">
        <f t="shared" si="274"/>
        <v>30737.206977474398</v>
      </c>
      <c r="L285" s="27">
        <f t="shared" si="274"/>
        <v>33834.596641638222</v>
      </c>
      <c r="M285" s="99">
        <f t="shared" si="274"/>
        <v>36931.986305802042</v>
      </c>
      <c r="N285" s="27">
        <f t="shared" si="274"/>
        <v>40029.375969965862</v>
      </c>
      <c r="O285" s="99">
        <f t="shared" si="274"/>
        <v>43126.765634129682</v>
      </c>
      <c r="P285" s="27">
        <f t="shared" si="274"/>
        <v>46224.15529829351</v>
      </c>
      <c r="Q285" s="99">
        <f t="shared" si="274"/>
        <v>49321.54496245733</v>
      </c>
      <c r="R285" s="27">
        <f t="shared" si="274"/>
        <v>52418.934626621151</v>
      </c>
      <c r="S285" s="99">
        <f t="shared" si="274"/>
        <v>55516.324290784964</v>
      </c>
      <c r="T285" s="27">
        <f t="shared" si="274"/>
        <v>58613.713954948791</v>
      </c>
      <c r="U285" s="99">
        <f t="shared" si="274"/>
        <v>61711.103619112619</v>
      </c>
      <c r="V285" s="28">
        <f t="shared" si="274"/>
        <v>64808.493283276439</v>
      </c>
    </row>
    <row r="286" spans="1:22">
      <c r="A286" s="72" t="str">
        <f t="shared" si="257"/>
        <v>NEODENS PLUS 33/33 F ECO Baxi</v>
      </c>
      <c r="B286" s="27">
        <f t="shared" ref="B286:V286" si="275">$J$100+B268*$J$97*$K$71</f>
        <v>2939.75</v>
      </c>
      <c r="C286" s="99">
        <f t="shared" si="275"/>
        <v>6030.1081325766172</v>
      </c>
      <c r="D286" s="27">
        <f t="shared" si="275"/>
        <v>9120.4662651532344</v>
      </c>
      <c r="E286" s="99">
        <f t="shared" si="275"/>
        <v>12210.824397729852</v>
      </c>
      <c r="F286" s="27">
        <f t="shared" si="275"/>
        <v>15301.182530306469</v>
      </c>
      <c r="G286" s="99">
        <f t="shared" si="275"/>
        <v>18391.540662883086</v>
      </c>
      <c r="H286" s="27">
        <f t="shared" si="275"/>
        <v>21481.898795459703</v>
      </c>
      <c r="I286" s="99">
        <f t="shared" si="275"/>
        <v>24572.25692803632</v>
      </c>
      <c r="J286" s="27">
        <f t="shared" si="275"/>
        <v>27662.615060612938</v>
      </c>
      <c r="K286" s="99">
        <f t="shared" si="275"/>
        <v>30752.973193189555</v>
      </c>
      <c r="L286" s="27">
        <f t="shared" si="275"/>
        <v>33843.331325766172</v>
      </c>
      <c r="M286" s="99">
        <f t="shared" si="275"/>
        <v>36933.689458342793</v>
      </c>
      <c r="N286" s="27">
        <f t="shared" si="275"/>
        <v>40024.047590919407</v>
      </c>
      <c r="O286" s="99">
        <f t="shared" si="275"/>
        <v>43114.405723496027</v>
      </c>
      <c r="P286" s="27">
        <f t="shared" si="275"/>
        <v>46204.763856072641</v>
      </c>
      <c r="Q286" s="99">
        <f t="shared" si="275"/>
        <v>49295.121988649262</v>
      </c>
      <c r="R286" s="27">
        <f t="shared" si="275"/>
        <v>52385.480121225875</v>
      </c>
      <c r="S286" s="99">
        <f t="shared" si="275"/>
        <v>55475.838253802496</v>
      </c>
      <c r="T286" s="27">
        <f t="shared" si="275"/>
        <v>58566.19638637911</v>
      </c>
      <c r="U286" s="99">
        <f t="shared" si="275"/>
        <v>61656.554518955723</v>
      </c>
      <c r="V286" s="28">
        <f t="shared" si="275"/>
        <v>64746.912651532344</v>
      </c>
    </row>
    <row r="287" spans="1:22" ht="18" customHeight="1">
      <c r="A287" s="72" t="str">
        <f t="shared" si="257"/>
        <v xml:space="preserve"> 6000 25-28 Bosch</v>
      </c>
      <c r="B287" s="27">
        <f t="shared" ref="B287:V287" si="276">$K$100+B268*$K$97*$K$71</f>
        <v>3193.29</v>
      </c>
      <c r="C287" s="99">
        <f t="shared" si="276"/>
        <v>6089.6788455319147</v>
      </c>
      <c r="D287" s="27">
        <f t="shared" si="276"/>
        <v>8986.0676910638285</v>
      </c>
      <c r="E287" s="99">
        <f t="shared" si="276"/>
        <v>11882.456536595742</v>
      </c>
      <c r="F287" s="27">
        <f t="shared" si="276"/>
        <v>14778.845382127656</v>
      </c>
      <c r="G287" s="99">
        <f t="shared" si="276"/>
        <v>17675.234227659574</v>
      </c>
      <c r="H287" s="27">
        <f t="shared" si="276"/>
        <v>20571.623073191487</v>
      </c>
      <c r="I287" s="99">
        <f t="shared" si="276"/>
        <v>23468.011918723405</v>
      </c>
      <c r="J287" s="27">
        <f t="shared" si="276"/>
        <v>26364.400764255315</v>
      </c>
      <c r="K287" s="99">
        <f t="shared" si="276"/>
        <v>29260.789609787229</v>
      </c>
      <c r="L287" s="27">
        <f t="shared" si="276"/>
        <v>32157.178455319146</v>
      </c>
      <c r="M287" s="99">
        <f t="shared" si="276"/>
        <v>35053.567300851057</v>
      </c>
      <c r="N287" s="27">
        <f t="shared" si="276"/>
        <v>37949.956146382974</v>
      </c>
      <c r="O287" s="99">
        <f t="shared" si="276"/>
        <v>40846.344991914884</v>
      </c>
      <c r="P287" s="27">
        <f t="shared" si="276"/>
        <v>43742.733837446809</v>
      </c>
      <c r="Q287" s="99">
        <f t="shared" si="276"/>
        <v>46639.122682978719</v>
      </c>
      <c r="R287" s="27">
        <f t="shared" si="276"/>
        <v>49535.511528510629</v>
      </c>
      <c r="S287" s="99">
        <f t="shared" si="276"/>
        <v>52431.900374042547</v>
      </c>
      <c r="T287" s="27">
        <f t="shared" si="276"/>
        <v>55328.289219574457</v>
      </c>
      <c r="U287" s="99">
        <f t="shared" si="276"/>
        <v>58224.678065106375</v>
      </c>
      <c r="V287" s="28">
        <f t="shared" si="276"/>
        <v>61121.066910638292</v>
      </c>
    </row>
    <row r="288" spans="1:22">
      <c r="A288" s="96" t="str">
        <f t="shared" si="257"/>
        <v>6000 25-32 Bosch</v>
      </c>
      <c r="B288" s="30">
        <f t="shared" ref="B288:V288" si="277">$L$100+B268*$L$97*$K$71</f>
        <v>3273.49</v>
      </c>
      <c r="C288" s="100">
        <f t="shared" si="277"/>
        <v>6169.8788455319136</v>
      </c>
      <c r="D288" s="30">
        <f t="shared" si="277"/>
        <v>9066.2676910638293</v>
      </c>
      <c r="E288" s="100">
        <f t="shared" si="277"/>
        <v>11962.656536595743</v>
      </c>
      <c r="F288" s="30">
        <f t="shared" si="277"/>
        <v>14859.045382127657</v>
      </c>
      <c r="G288" s="100">
        <f t="shared" si="277"/>
        <v>17755.434227659571</v>
      </c>
      <c r="H288" s="30">
        <f t="shared" si="277"/>
        <v>20651.823073191488</v>
      </c>
      <c r="I288" s="100">
        <f t="shared" si="277"/>
        <v>23548.211918723406</v>
      </c>
      <c r="J288" s="30">
        <f t="shared" si="277"/>
        <v>26444.600764255316</v>
      </c>
      <c r="K288" s="100">
        <f t="shared" si="277"/>
        <v>29340.989609787226</v>
      </c>
      <c r="L288" s="30">
        <f t="shared" si="277"/>
        <v>32237.378455319144</v>
      </c>
      <c r="M288" s="100">
        <f t="shared" si="277"/>
        <v>35133.767300851061</v>
      </c>
      <c r="N288" s="30">
        <f t="shared" si="277"/>
        <v>38030.156146382971</v>
      </c>
      <c r="O288" s="100">
        <f t="shared" si="277"/>
        <v>40926.544991914881</v>
      </c>
      <c r="P288" s="30">
        <f t="shared" si="277"/>
        <v>43822.933837446806</v>
      </c>
      <c r="Q288" s="100">
        <f t="shared" si="277"/>
        <v>46719.322682978716</v>
      </c>
      <c r="R288" s="30">
        <f t="shared" si="277"/>
        <v>49615.711528510627</v>
      </c>
      <c r="S288" s="100">
        <f t="shared" si="277"/>
        <v>52512.100374042544</v>
      </c>
      <c r="T288" s="30">
        <f t="shared" si="277"/>
        <v>55408.489219574454</v>
      </c>
      <c r="U288" s="100">
        <f t="shared" si="277"/>
        <v>58304.878065106372</v>
      </c>
      <c r="V288" s="31">
        <f t="shared" si="277"/>
        <v>61201.266910638289</v>
      </c>
    </row>
    <row r="293" spans="1:22" ht="52.5">
      <c r="A293" s="142" t="s">
        <v>105</v>
      </c>
      <c r="B293" s="142"/>
      <c r="C293" s="88" t="s">
        <v>93</v>
      </c>
      <c r="D293" s="88" t="s">
        <v>94</v>
      </c>
      <c r="E293" s="89" t="s">
        <v>95</v>
      </c>
    </row>
    <row r="294" spans="1:22" ht="23.25" customHeight="1">
      <c r="A294" s="142"/>
      <c r="B294" s="142"/>
      <c r="C294" s="4">
        <f>C186</f>
        <v>2.8200836820083679</v>
      </c>
      <c r="D294" s="4">
        <f>(SUM(N34:N43))/10</f>
        <v>4.5686190346427962</v>
      </c>
      <c r="E294" s="101" t="s">
        <v>99</v>
      </c>
    </row>
    <row r="295" spans="1:22">
      <c r="A295" s="23" t="s">
        <v>97</v>
      </c>
      <c r="B295" s="23">
        <v>0</v>
      </c>
      <c r="C295" s="23">
        <v>3</v>
      </c>
      <c r="D295" s="23">
        <v>6</v>
      </c>
      <c r="E295" s="23">
        <v>9</v>
      </c>
      <c r="F295" s="23">
        <v>12</v>
      </c>
      <c r="G295" s="23">
        <v>15</v>
      </c>
      <c r="H295" s="23">
        <v>18</v>
      </c>
      <c r="I295" s="23">
        <v>21</v>
      </c>
      <c r="J295" s="23">
        <v>24</v>
      </c>
      <c r="K295" s="23">
        <v>27</v>
      </c>
      <c r="L295" s="23">
        <v>30</v>
      </c>
      <c r="M295" s="23">
        <v>33</v>
      </c>
      <c r="N295" s="23">
        <v>36</v>
      </c>
      <c r="O295" s="23">
        <v>39</v>
      </c>
      <c r="P295" s="23">
        <v>42</v>
      </c>
      <c r="Q295" s="23">
        <v>45</v>
      </c>
      <c r="R295" s="23">
        <v>48</v>
      </c>
      <c r="S295" s="23">
        <v>51</v>
      </c>
      <c r="T295" s="23">
        <v>54</v>
      </c>
      <c r="U295" s="23">
        <v>57</v>
      </c>
      <c r="V295" s="23">
        <v>60</v>
      </c>
    </row>
    <row r="296" spans="1:22" ht="15" customHeight="1">
      <c r="A296" s="95" t="str">
        <f t="shared" ref="A296:A315" si="278">A188</f>
        <v>Monobloc Plus 2 - 12MR Baxi</v>
      </c>
      <c r="B296" s="25">
        <f t="shared" ref="B296:V296" si="279">$C$91+B295*$C$87*$N$70</f>
        <v>12000</v>
      </c>
      <c r="C296" s="98">
        <f t="shared" si="279"/>
        <v>13990.087191431061</v>
      </c>
      <c r="D296" s="25">
        <f t="shared" si="279"/>
        <v>15980.174382862122</v>
      </c>
      <c r="E296" s="98">
        <f t="shared" si="279"/>
        <v>17970.261574293185</v>
      </c>
      <c r="F296" s="25">
        <f t="shared" si="279"/>
        <v>19960.348765724244</v>
      </c>
      <c r="G296" s="98">
        <f t="shared" si="279"/>
        <v>21950.435957155307</v>
      </c>
      <c r="H296" s="25">
        <f t="shared" si="279"/>
        <v>23940.52314858637</v>
      </c>
      <c r="I296" s="98">
        <f t="shared" si="279"/>
        <v>25930.610340017432</v>
      </c>
      <c r="J296" s="25">
        <f t="shared" si="279"/>
        <v>27920.697531448488</v>
      </c>
      <c r="K296" s="98">
        <f t="shared" si="279"/>
        <v>29910.784722879551</v>
      </c>
      <c r="L296" s="25">
        <f t="shared" si="279"/>
        <v>31900.87191431061</v>
      </c>
      <c r="M296" s="98">
        <f t="shared" si="279"/>
        <v>33890.959105741676</v>
      </c>
      <c r="N296" s="25">
        <f t="shared" si="279"/>
        <v>35881.046297172739</v>
      </c>
      <c r="O296" s="98">
        <f t="shared" si="279"/>
        <v>37871.133488603795</v>
      </c>
      <c r="P296" s="25">
        <f t="shared" si="279"/>
        <v>39861.220680034865</v>
      </c>
      <c r="Q296" s="98">
        <f t="shared" si="279"/>
        <v>41851.30787146592</v>
      </c>
      <c r="R296" s="25">
        <f t="shared" si="279"/>
        <v>43841.395062896976</v>
      </c>
      <c r="S296" s="98">
        <f t="shared" si="279"/>
        <v>45831.482254328046</v>
      </c>
      <c r="T296" s="25">
        <f t="shared" si="279"/>
        <v>47821.569445759102</v>
      </c>
      <c r="U296" s="98">
        <f t="shared" si="279"/>
        <v>49811.656637190164</v>
      </c>
      <c r="V296" s="26">
        <f t="shared" si="279"/>
        <v>51801.74382862122</v>
      </c>
    </row>
    <row r="297" spans="1:22">
      <c r="A297" s="72" t="str">
        <f t="shared" si="278"/>
        <v>Monobloc Plus 2 - 16MR Baxi</v>
      </c>
      <c r="B297" s="27">
        <f t="shared" ref="B297:V297" si="280">$D$91+B295*$D$87*$N$70</f>
        <v>12000</v>
      </c>
      <c r="C297" s="99">
        <f t="shared" si="280"/>
        <v>14125.932244583953</v>
      </c>
      <c r="D297" s="27">
        <f t="shared" si="280"/>
        <v>16251.864489167907</v>
      </c>
      <c r="E297" s="99">
        <f t="shared" si="280"/>
        <v>18377.796733751864</v>
      </c>
      <c r="F297" s="27">
        <f t="shared" si="280"/>
        <v>20503.728978335814</v>
      </c>
      <c r="G297" s="99">
        <f t="shared" si="280"/>
        <v>22629.661222919771</v>
      </c>
      <c r="H297" s="27">
        <f t="shared" si="280"/>
        <v>24755.593467503724</v>
      </c>
      <c r="I297" s="99">
        <f t="shared" si="280"/>
        <v>26881.525712087678</v>
      </c>
      <c r="J297" s="27">
        <f t="shared" si="280"/>
        <v>29007.457956671631</v>
      </c>
      <c r="K297" s="99">
        <f t="shared" si="280"/>
        <v>31133.390201255585</v>
      </c>
      <c r="L297" s="27">
        <f t="shared" si="280"/>
        <v>33259.322445839542</v>
      </c>
      <c r="M297" s="99">
        <f t="shared" si="280"/>
        <v>35385.254690423491</v>
      </c>
      <c r="N297" s="27">
        <f t="shared" si="280"/>
        <v>37511.186935007448</v>
      </c>
      <c r="O297" s="99">
        <f t="shared" si="280"/>
        <v>39637.119179591406</v>
      </c>
      <c r="P297" s="27">
        <f t="shared" si="280"/>
        <v>41763.051424175355</v>
      </c>
      <c r="Q297" s="99">
        <f t="shared" si="280"/>
        <v>43888.983668759305</v>
      </c>
      <c r="R297" s="27">
        <f t="shared" si="280"/>
        <v>46014.915913343262</v>
      </c>
      <c r="S297" s="99">
        <f t="shared" si="280"/>
        <v>48140.848157927219</v>
      </c>
      <c r="T297" s="27">
        <f t="shared" si="280"/>
        <v>50266.780402511169</v>
      </c>
      <c r="U297" s="99">
        <f t="shared" si="280"/>
        <v>52392.712647095126</v>
      </c>
      <c r="V297" s="28">
        <f t="shared" si="280"/>
        <v>54518.644891679076</v>
      </c>
    </row>
    <row r="298" spans="1:22">
      <c r="A298" s="72" t="str">
        <f t="shared" si="278"/>
        <v>Arotherm Split 12 kW Vaillant</v>
      </c>
      <c r="B298" s="27">
        <f t="shared" ref="B298:V298" si="281">$E$91+B295*$E$87*$N$70</f>
        <v>12624.66</v>
      </c>
      <c r="C298" s="99">
        <f t="shared" si="281"/>
        <v>14988.659627055582</v>
      </c>
      <c r="D298" s="27">
        <f t="shared" si="281"/>
        <v>17352.659254111168</v>
      </c>
      <c r="E298" s="99">
        <f t="shared" si="281"/>
        <v>19716.65888116675</v>
      </c>
      <c r="F298" s="27">
        <f t="shared" si="281"/>
        <v>22080.658508222332</v>
      </c>
      <c r="G298" s="99">
        <f t="shared" si="281"/>
        <v>24444.658135277914</v>
      </c>
      <c r="H298" s="27">
        <f t="shared" si="281"/>
        <v>26808.657762333496</v>
      </c>
      <c r="I298" s="99">
        <f t="shared" si="281"/>
        <v>29172.657389389078</v>
      </c>
      <c r="J298" s="27">
        <f t="shared" si="281"/>
        <v>31536.657016444664</v>
      </c>
      <c r="K298" s="99">
        <f t="shared" si="281"/>
        <v>33900.656643500246</v>
      </c>
      <c r="L298" s="27">
        <f t="shared" si="281"/>
        <v>36264.656270555832</v>
      </c>
      <c r="M298" s="99">
        <f t="shared" si="281"/>
        <v>38628.65589761141</v>
      </c>
      <c r="N298" s="27">
        <f t="shared" si="281"/>
        <v>40992.655524666996</v>
      </c>
      <c r="O298" s="99">
        <f t="shared" si="281"/>
        <v>43356.655151722574</v>
      </c>
      <c r="P298" s="27">
        <f t="shared" si="281"/>
        <v>45720.65477877816</v>
      </c>
      <c r="Q298" s="99">
        <f t="shared" si="281"/>
        <v>48084.654405833746</v>
      </c>
      <c r="R298" s="27">
        <f t="shared" si="281"/>
        <v>50448.654032889332</v>
      </c>
      <c r="S298" s="99">
        <f t="shared" si="281"/>
        <v>52812.653659944903</v>
      </c>
      <c r="T298" s="27">
        <f t="shared" si="281"/>
        <v>55176.653287000488</v>
      </c>
      <c r="U298" s="99">
        <f t="shared" si="281"/>
        <v>57540.652914056074</v>
      </c>
      <c r="V298" s="28">
        <f t="shared" si="281"/>
        <v>59904.65254111166</v>
      </c>
    </row>
    <row r="299" spans="1:22" ht="15" customHeight="1">
      <c r="A299" s="72" t="str">
        <f t="shared" si="278"/>
        <v>Arotherm plus 12 Compacta Vaillant</v>
      </c>
      <c r="B299" s="29">
        <f t="shared" ref="B299:V299" si="282">$F$91+B295*$F$87*$N$70</f>
        <v>12656.6</v>
      </c>
      <c r="C299" s="99">
        <f t="shared" si="282"/>
        <v>14738.392303133338</v>
      </c>
      <c r="D299" s="27">
        <f t="shared" si="282"/>
        <v>16820.184606266674</v>
      </c>
      <c r="E299" s="99">
        <f t="shared" si="282"/>
        <v>18901.976909400011</v>
      </c>
      <c r="F299" s="27">
        <f t="shared" si="282"/>
        <v>20983.769212533349</v>
      </c>
      <c r="G299" s="99">
        <f t="shared" si="282"/>
        <v>23065.561515666686</v>
      </c>
      <c r="H299" s="27">
        <f t="shared" si="282"/>
        <v>25147.353818800024</v>
      </c>
      <c r="I299" s="99">
        <f t="shared" si="282"/>
        <v>27229.146121933358</v>
      </c>
      <c r="J299" s="27">
        <f t="shared" si="282"/>
        <v>29310.938425066699</v>
      </c>
      <c r="K299" s="99">
        <f t="shared" si="282"/>
        <v>31392.730728200033</v>
      </c>
      <c r="L299" s="27">
        <f t="shared" si="282"/>
        <v>33474.523031333374</v>
      </c>
      <c r="M299" s="99">
        <f t="shared" si="282"/>
        <v>35556.315334466708</v>
      </c>
      <c r="N299" s="27">
        <f t="shared" si="282"/>
        <v>37638.107637600049</v>
      </c>
      <c r="O299" s="99">
        <f t="shared" si="282"/>
        <v>39719.899940733383</v>
      </c>
      <c r="P299" s="27">
        <f t="shared" si="282"/>
        <v>41801.692243866717</v>
      </c>
      <c r="Q299" s="99">
        <f t="shared" si="282"/>
        <v>43883.484547000058</v>
      </c>
      <c r="R299" s="27">
        <f t="shared" si="282"/>
        <v>45965.276850133392</v>
      </c>
      <c r="S299" s="99">
        <f t="shared" si="282"/>
        <v>48047.069153266726</v>
      </c>
      <c r="T299" s="27">
        <f t="shared" si="282"/>
        <v>50128.861456400067</v>
      </c>
      <c r="U299" s="99">
        <f t="shared" si="282"/>
        <v>52210.653759533401</v>
      </c>
      <c r="V299" s="28">
        <f t="shared" si="282"/>
        <v>54292.446062666742</v>
      </c>
    </row>
    <row r="300" spans="1:22" ht="15" customHeight="1">
      <c r="A300" s="72" t="str">
        <f t="shared" si="278"/>
        <v>Arotherm plus 12 Compacta Vaillant</v>
      </c>
      <c r="B300" s="27">
        <f t="shared" ref="B300:V300" si="283">$G$91+B295*$G$87*$N$70</f>
        <v>16998.88</v>
      </c>
      <c r="C300" s="99">
        <f t="shared" si="283"/>
        <v>19080.672303133339</v>
      </c>
      <c r="D300" s="27">
        <f t="shared" si="283"/>
        <v>21162.464606266676</v>
      </c>
      <c r="E300" s="99">
        <f t="shared" si="283"/>
        <v>23244.256909400014</v>
      </c>
      <c r="F300" s="27">
        <f t="shared" si="283"/>
        <v>25326.049212533348</v>
      </c>
      <c r="G300" s="99">
        <f t="shared" si="283"/>
        <v>27407.841515666689</v>
      </c>
      <c r="H300" s="27">
        <f t="shared" si="283"/>
        <v>29489.633818800023</v>
      </c>
      <c r="I300" s="99">
        <f t="shared" si="283"/>
        <v>31571.42612193336</v>
      </c>
      <c r="J300" s="27">
        <f t="shared" si="283"/>
        <v>33653.218425066698</v>
      </c>
      <c r="K300" s="99">
        <f t="shared" si="283"/>
        <v>35735.010728200039</v>
      </c>
      <c r="L300" s="27">
        <f t="shared" si="283"/>
        <v>37816.803031333373</v>
      </c>
      <c r="M300" s="99">
        <f t="shared" si="283"/>
        <v>39898.595334466707</v>
      </c>
      <c r="N300" s="27">
        <f t="shared" si="283"/>
        <v>41980.387637600048</v>
      </c>
      <c r="O300" s="99">
        <f t="shared" si="283"/>
        <v>44062.179940733389</v>
      </c>
      <c r="P300" s="27">
        <f t="shared" si="283"/>
        <v>46143.972243866723</v>
      </c>
      <c r="Q300" s="99">
        <f t="shared" si="283"/>
        <v>48225.764547000057</v>
      </c>
      <c r="R300" s="27">
        <f t="shared" si="283"/>
        <v>50307.556850133391</v>
      </c>
      <c r="S300" s="99">
        <f t="shared" si="283"/>
        <v>52389.349153266725</v>
      </c>
      <c r="T300" s="27">
        <f t="shared" si="283"/>
        <v>54471.141456400073</v>
      </c>
      <c r="U300" s="99">
        <f t="shared" si="283"/>
        <v>56552.933759533407</v>
      </c>
      <c r="V300" s="28">
        <f t="shared" si="283"/>
        <v>58634.726062666741</v>
      </c>
    </row>
    <row r="301" spans="1:22">
      <c r="A301" s="72" t="str">
        <f t="shared" si="278"/>
        <v>Genia Air Max 12 Saunier Duval</v>
      </c>
      <c r="B301" s="27">
        <f t="shared" ref="B301:V301" si="284">$H$91+B295*$H$87*$N$70</f>
        <v>16558.25</v>
      </c>
      <c r="C301" s="99">
        <f t="shared" si="284"/>
        <v>18640.075392502429</v>
      </c>
      <c r="D301" s="27">
        <f t="shared" si="284"/>
        <v>20721.900785004858</v>
      </c>
      <c r="E301" s="99">
        <f t="shared" si="284"/>
        <v>22803.726177507284</v>
      </c>
      <c r="F301" s="27">
        <f t="shared" si="284"/>
        <v>24885.551570009713</v>
      </c>
      <c r="G301" s="99">
        <f t="shared" si="284"/>
        <v>26967.376962512142</v>
      </c>
      <c r="H301" s="27">
        <f t="shared" si="284"/>
        <v>29049.202355014568</v>
      </c>
      <c r="I301" s="99">
        <f t="shared" si="284"/>
        <v>31131.027747517001</v>
      </c>
      <c r="J301" s="27">
        <f t="shared" si="284"/>
        <v>33212.853140019426</v>
      </c>
      <c r="K301" s="99">
        <f t="shared" si="284"/>
        <v>35294.678532521852</v>
      </c>
      <c r="L301" s="27">
        <f t="shared" si="284"/>
        <v>37376.503925024284</v>
      </c>
      <c r="M301" s="99">
        <f t="shared" si="284"/>
        <v>39458.32931752671</v>
      </c>
      <c r="N301" s="27">
        <f t="shared" si="284"/>
        <v>41540.154710029135</v>
      </c>
      <c r="O301" s="99">
        <f t="shared" si="284"/>
        <v>43621.980102531568</v>
      </c>
      <c r="P301" s="27">
        <f t="shared" si="284"/>
        <v>45703.805495034001</v>
      </c>
      <c r="Q301" s="99">
        <f t="shared" si="284"/>
        <v>47785.630887536427</v>
      </c>
      <c r="R301" s="27">
        <f t="shared" si="284"/>
        <v>49867.456280038852</v>
      </c>
      <c r="S301" s="99">
        <f t="shared" si="284"/>
        <v>51949.281672541285</v>
      </c>
      <c r="T301" s="27">
        <f t="shared" si="284"/>
        <v>54031.10706504371</v>
      </c>
      <c r="U301" s="99">
        <f t="shared" si="284"/>
        <v>56112.932457546136</v>
      </c>
      <c r="V301" s="28">
        <f t="shared" si="284"/>
        <v>58194.757850048562</v>
      </c>
    </row>
    <row r="302" spans="1:22">
      <c r="A302" s="72" t="str">
        <f t="shared" si="278"/>
        <v>Arotherm plus 12 Compacta Vaillant</v>
      </c>
      <c r="B302" s="27">
        <f t="shared" ref="B302:V302" si="285">$I$91+B295*$I$87*$N$70</f>
        <v>16889.419999999998</v>
      </c>
      <c r="C302" s="99">
        <f t="shared" si="285"/>
        <v>18971.212303133336</v>
      </c>
      <c r="D302" s="27">
        <f t="shared" si="285"/>
        <v>21053.004606266673</v>
      </c>
      <c r="E302" s="99">
        <f t="shared" si="285"/>
        <v>23134.796909400011</v>
      </c>
      <c r="F302" s="27">
        <f t="shared" si="285"/>
        <v>25216.589212533348</v>
      </c>
      <c r="G302" s="99">
        <f t="shared" si="285"/>
        <v>27298.381515666682</v>
      </c>
      <c r="H302" s="27">
        <f t="shared" si="285"/>
        <v>29380.173818800024</v>
      </c>
      <c r="I302" s="99">
        <f t="shared" si="285"/>
        <v>31461.966121933357</v>
      </c>
      <c r="J302" s="27">
        <f t="shared" si="285"/>
        <v>33543.758425066699</v>
      </c>
      <c r="K302" s="99">
        <f t="shared" si="285"/>
        <v>35625.550728200033</v>
      </c>
      <c r="L302" s="27">
        <f t="shared" si="285"/>
        <v>37707.343031333367</v>
      </c>
      <c r="M302" s="99">
        <f t="shared" si="285"/>
        <v>39789.1353344667</v>
      </c>
      <c r="N302" s="27">
        <f t="shared" si="285"/>
        <v>41870.927637600049</v>
      </c>
      <c r="O302" s="99">
        <f t="shared" si="285"/>
        <v>43952.719940733383</v>
      </c>
      <c r="P302" s="27">
        <f t="shared" si="285"/>
        <v>46034.512243866717</v>
      </c>
      <c r="Q302" s="99">
        <f t="shared" si="285"/>
        <v>48116.304547000051</v>
      </c>
      <c r="R302" s="27">
        <f t="shared" si="285"/>
        <v>50198.096850133392</v>
      </c>
      <c r="S302" s="99">
        <f t="shared" si="285"/>
        <v>52279.889153266726</v>
      </c>
      <c r="T302" s="27">
        <f t="shared" si="285"/>
        <v>54361.681456400067</v>
      </c>
      <c r="U302" s="99">
        <f t="shared" si="285"/>
        <v>56443.473759533401</v>
      </c>
      <c r="V302" s="28">
        <f t="shared" si="285"/>
        <v>58525.266062666742</v>
      </c>
    </row>
    <row r="303" spans="1:22">
      <c r="A303" s="72" t="str">
        <f t="shared" si="278"/>
        <v>Genia Air Max 8 Saunier Duval</v>
      </c>
      <c r="B303" s="27">
        <f t="shared" ref="B303:V303" si="286">$J$91+B295*$J$87*$N$70</f>
        <v>14448.476900000001</v>
      </c>
      <c r="C303" s="99">
        <f t="shared" si="286"/>
        <v>16703.94968093255</v>
      </c>
      <c r="D303" s="27">
        <f t="shared" si="286"/>
        <v>18959.422461865099</v>
      </c>
      <c r="E303" s="99">
        <f t="shared" si="286"/>
        <v>21214.895242797647</v>
      </c>
      <c r="F303" s="27">
        <f t="shared" si="286"/>
        <v>23470.368023730196</v>
      </c>
      <c r="G303" s="99">
        <f t="shared" si="286"/>
        <v>25725.840804662745</v>
      </c>
      <c r="H303" s="27">
        <f t="shared" si="286"/>
        <v>27981.313585595297</v>
      </c>
      <c r="I303" s="99">
        <f t="shared" si="286"/>
        <v>30236.786366527842</v>
      </c>
      <c r="J303" s="27">
        <f t="shared" si="286"/>
        <v>32492.259147460394</v>
      </c>
      <c r="K303" s="99">
        <f t="shared" si="286"/>
        <v>34747.731928392939</v>
      </c>
      <c r="L303" s="27">
        <f t="shared" si="286"/>
        <v>37003.204709325495</v>
      </c>
      <c r="M303" s="99">
        <f t="shared" si="286"/>
        <v>39258.677490258036</v>
      </c>
      <c r="N303" s="27">
        <f t="shared" si="286"/>
        <v>41514.150271190592</v>
      </c>
      <c r="O303" s="99">
        <f t="shared" si="286"/>
        <v>43769.623052123134</v>
      </c>
      <c r="P303" s="27">
        <f t="shared" si="286"/>
        <v>46025.09583305569</v>
      </c>
      <c r="Q303" s="99">
        <f t="shared" si="286"/>
        <v>48280.568613988238</v>
      </c>
      <c r="R303" s="27">
        <f t="shared" si="286"/>
        <v>50536.041394920787</v>
      </c>
      <c r="S303" s="99">
        <f t="shared" si="286"/>
        <v>52791.514175853335</v>
      </c>
      <c r="T303" s="27">
        <f t="shared" si="286"/>
        <v>55046.986956785884</v>
      </c>
      <c r="U303" s="99">
        <f t="shared" si="286"/>
        <v>57302.459737718433</v>
      </c>
      <c r="V303" s="28">
        <f t="shared" si="286"/>
        <v>59557.932518650981</v>
      </c>
    </row>
    <row r="304" spans="1:22">
      <c r="A304" s="72" t="str">
        <f t="shared" si="278"/>
        <v xml:space="preserve"> Dual Clima 9HT Domusa</v>
      </c>
      <c r="B304" s="27">
        <f t="shared" ref="B304:V304" si="287">$K$91+B295*$K$87*$N$70</f>
        <v>9438</v>
      </c>
      <c r="C304" s="99">
        <f t="shared" si="287"/>
        <v>11728.592134883722</v>
      </c>
      <c r="D304" s="27">
        <f t="shared" si="287"/>
        <v>14019.184269767442</v>
      </c>
      <c r="E304" s="99">
        <f t="shared" si="287"/>
        <v>16309.776404651162</v>
      </c>
      <c r="F304" s="27">
        <f t="shared" si="287"/>
        <v>18600.368539534884</v>
      </c>
      <c r="G304" s="99">
        <f t="shared" si="287"/>
        <v>20890.960674418602</v>
      </c>
      <c r="H304" s="27">
        <f t="shared" si="287"/>
        <v>23181.552809302324</v>
      </c>
      <c r="I304" s="99">
        <f t="shared" si="287"/>
        <v>25472.144944186046</v>
      </c>
      <c r="J304" s="27">
        <f t="shared" si="287"/>
        <v>27762.737079069768</v>
      </c>
      <c r="K304" s="99">
        <f t="shared" si="287"/>
        <v>30053.32921395349</v>
      </c>
      <c r="L304" s="27">
        <f t="shared" si="287"/>
        <v>32343.921348837208</v>
      </c>
      <c r="M304" s="99">
        <f t="shared" si="287"/>
        <v>34634.513483720933</v>
      </c>
      <c r="N304" s="27">
        <f t="shared" si="287"/>
        <v>36925.105618604648</v>
      </c>
      <c r="O304" s="99">
        <f t="shared" si="287"/>
        <v>39215.697753488377</v>
      </c>
      <c r="P304" s="27">
        <f t="shared" si="287"/>
        <v>41506.289888372092</v>
      </c>
      <c r="Q304" s="99">
        <f t="shared" si="287"/>
        <v>43796.882023255814</v>
      </c>
      <c r="R304" s="27">
        <f t="shared" si="287"/>
        <v>46087.474158139536</v>
      </c>
      <c r="S304" s="99">
        <f t="shared" si="287"/>
        <v>48378.06629302325</v>
      </c>
      <c r="T304" s="27">
        <f t="shared" si="287"/>
        <v>50668.658427906979</v>
      </c>
      <c r="U304" s="99">
        <f t="shared" si="287"/>
        <v>52959.250562790701</v>
      </c>
      <c r="V304" s="28">
        <f t="shared" si="287"/>
        <v>55249.842697674416</v>
      </c>
    </row>
    <row r="305" spans="1:22">
      <c r="A305" s="96" t="str">
        <f t="shared" si="278"/>
        <v>Arotherm plus 8 Compacta Vaillant</v>
      </c>
      <c r="B305" s="30">
        <f t="shared" ref="B305:V305" si="288">$L$91+B295*$L$87*$N$70</f>
        <v>15578.75</v>
      </c>
      <c r="C305" s="100">
        <f t="shared" si="288"/>
        <v>17845.432992910948</v>
      </c>
      <c r="D305" s="30">
        <f t="shared" si="288"/>
        <v>20112.115985821896</v>
      </c>
      <c r="E305" s="100">
        <f t="shared" si="288"/>
        <v>22378.798978732844</v>
      </c>
      <c r="F305" s="30">
        <f t="shared" si="288"/>
        <v>24645.481971643792</v>
      </c>
      <c r="G305" s="100">
        <f t="shared" si="288"/>
        <v>26912.164964554744</v>
      </c>
      <c r="H305" s="30">
        <f t="shared" si="288"/>
        <v>29178.847957465689</v>
      </c>
      <c r="I305" s="100">
        <f t="shared" si="288"/>
        <v>31445.53095037664</v>
      </c>
      <c r="J305" s="30">
        <f t="shared" si="288"/>
        <v>33712.213943287585</v>
      </c>
      <c r="K305" s="100">
        <f t="shared" si="288"/>
        <v>35978.896936198536</v>
      </c>
      <c r="L305" s="30">
        <f t="shared" si="288"/>
        <v>38245.579929109488</v>
      </c>
      <c r="M305" s="100">
        <f t="shared" si="288"/>
        <v>40512.262922020433</v>
      </c>
      <c r="N305" s="30">
        <f t="shared" si="288"/>
        <v>42778.945914931377</v>
      </c>
      <c r="O305" s="100">
        <f t="shared" si="288"/>
        <v>45045.628907842329</v>
      </c>
      <c r="P305" s="30">
        <f t="shared" si="288"/>
        <v>47312.31190075328</v>
      </c>
      <c r="Q305" s="100">
        <f t="shared" si="288"/>
        <v>49578.994893664225</v>
      </c>
      <c r="R305" s="30">
        <f t="shared" si="288"/>
        <v>51845.677886575177</v>
      </c>
      <c r="S305" s="100">
        <f t="shared" si="288"/>
        <v>54112.360879486128</v>
      </c>
      <c r="T305" s="30">
        <f t="shared" si="288"/>
        <v>56379.043872397066</v>
      </c>
      <c r="U305" s="100">
        <f t="shared" si="288"/>
        <v>58645.726865308017</v>
      </c>
      <c r="V305" s="31">
        <f t="shared" si="288"/>
        <v>60912.409858218969</v>
      </c>
    </row>
    <row r="306" spans="1:22">
      <c r="A306" s="95" t="str">
        <f t="shared" si="278"/>
        <v>ecoTEC pure 286 Vaillant</v>
      </c>
      <c r="B306" s="25">
        <f t="shared" ref="B306:V306" si="289">$C$100+B295*$C$97*$M$71</f>
        <v>3088.74</v>
      </c>
      <c r="C306" s="98">
        <f t="shared" si="289"/>
        <v>6689.4031237113395</v>
      </c>
      <c r="D306" s="25">
        <f t="shared" si="289"/>
        <v>10290.066247422681</v>
      </c>
      <c r="E306" s="98">
        <f t="shared" si="289"/>
        <v>13890.729371134021</v>
      </c>
      <c r="F306" s="25">
        <f t="shared" si="289"/>
        <v>17491.39249484536</v>
      </c>
      <c r="G306" s="98">
        <f t="shared" si="289"/>
        <v>21092.055618556697</v>
      </c>
      <c r="H306" s="25">
        <f t="shared" si="289"/>
        <v>24692.718742268044</v>
      </c>
      <c r="I306" s="98">
        <f t="shared" si="289"/>
        <v>28293.381865979376</v>
      </c>
      <c r="J306" s="25">
        <f t="shared" si="289"/>
        <v>31894.044989690723</v>
      </c>
      <c r="K306" s="98">
        <f t="shared" si="289"/>
        <v>35494.708113402063</v>
      </c>
      <c r="L306" s="25">
        <f t="shared" si="289"/>
        <v>39095.371237113395</v>
      </c>
      <c r="M306" s="98">
        <f t="shared" si="289"/>
        <v>42696.034360824735</v>
      </c>
      <c r="N306" s="25">
        <f t="shared" si="289"/>
        <v>46296.697484536082</v>
      </c>
      <c r="O306" s="98">
        <f t="shared" si="289"/>
        <v>49897.360608247414</v>
      </c>
      <c r="P306" s="25">
        <f t="shared" si="289"/>
        <v>53498.023731958754</v>
      </c>
      <c r="Q306" s="98">
        <f t="shared" si="289"/>
        <v>57098.686855670101</v>
      </c>
      <c r="R306" s="25">
        <f t="shared" si="289"/>
        <v>60699.349979381441</v>
      </c>
      <c r="S306" s="98">
        <f t="shared" si="289"/>
        <v>64300.013103092773</v>
      </c>
      <c r="T306" s="25">
        <f t="shared" si="289"/>
        <v>67900.67622680412</v>
      </c>
      <c r="U306" s="98">
        <f t="shared" si="289"/>
        <v>71501.339350515467</v>
      </c>
      <c r="V306" s="26">
        <f t="shared" si="289"/>
        <v>75102.0024742268</v>
      </c>
    </row>
    <row r="307" spans="1:22">
      <c r="A307" s="72" t="str">
        <f t="shared" si="278"/>
        <v>Puma Condens 24-28 MKV Protherm</v>
      </c>
      <c r="B307" s="27">
        <f t="shared" ref="B307:V307" si="290">$D$100+B295*$D$97*$M$71</f>
        <v>2799.75</v>
      </c>
      <c r="C307" s="99">
        <f t="shared" si="290"/>
        <v>6555.2803548387092</v>
      </c>
      <c r="D307" s="27">
        <f t="shared" si="290"/>
        <v>10310.810709677418</v>
      </c>
      <c r="E307" s="99">
        <f t="shared" si="290"/>
        <v>14066.341064516129</v>
      </c>
      <c r="F307" s="27">
        <f t="shared" si="290"/>
        <v>17821.871419354837</v>
      </c>
      <c r="G307" s="99">
        <f t="shared" si="290"/>
        <v>21577.401774193546</v>
      </c>
      <c r="H307" s="27">
        <f t="shared" si="290"/>
        <v>25332.932129032259</v>
      </c>
      <c r="I307" s="99">
        <f t="shared" si="290"/>
        <v>29088.462483870968</v>
      </c>
      <c r="J307" s="27">
        <f t="shared" si="290"/>
        <v>32843.992838709673</v>
      </c>
      <c r="K307" s="99">
        <f t="shared" si="290"/>
        <v>36599.523193548383</v>
      </c>
      <c r="L307" s="27">
        <f t="shared" si="290"/>
        <v>40355.053548387092</v>
      </c>
      <c r="M307" s="99">
        <f t="shared" si="290"/>
        <v>44110.583903225808</v>
      </c>
      <c r="N307" s="27">
        <f t="shared" si="290"/>
        <v>47866.114258064517</v>
      </c>
      <c r="O307" s="99">
        <f t="shared" si="290"/>
        <v>51621.644612903227</v>
      </c>
      <c r="P307" s="27">
        <f t="shared" si="290"/>
        <v>55377.174967741936</v>
      </c>
      <c r="Q307" s="99">
        <f t="shared" si="290"/>
        <v>59132.705322580645</v>
      </c>
      <c r="R307" s="27">
        <f t="shared" si="290"/>
        <v>62888.235677419347</v>
      </c>
      <c r="S307" s="99">
        <f t="shared" si="290"/>
        <v>66643.766032258049</v>
      </c>
      <c r="T307" s="27">
        <f t="shared" si="290"/>
        <v>70399.296387096765</v>
      </c>
      <c r="U307" s="99">
        <f t="shared" si="290"/>
        <v>74154.826741935482</v>
      </c>
      <c r="V307" s="28">
        <f t="shared" si="290"/>
        <v>77910.357096774183</v>
      </c>
    </row>
    <row r="308" spans="1:22">
      <c r="A308" s="72" t="str">
        <f t="shared" si="278"/>
        <v>VMW 32CS 1-5 ecoTEC plus Vaillant</v>
      </c>
      <c r="B308" s="27">
        <f t="shared" ref="B308:V308" si="291">$E$100+B295*$E$97*$M$71</f>
        <v>3921.96</v>
      </c>
      <c r="C308" s="99">
        <f t="shared" si="291"/>
        <v>7493.1698466257676</v>
      </c>
      <c r="D308" s="27">
        <f t="shared" si="291"/>
        <v>11064.379693251534</v>
      </c>
      <c r="E308" s="99">
        <f t="shared" si="291"/>
        <v>14635.589539877299</v>
      </c>
      <c r="F308" s="27">
        <f t="shared" si="291"/>
        <v>18206.799386503069</v>
      </c>
      <c r="G308" s="99">
        <f t="shared" si="291"/>
        <v>21778.009233128832</v>
      </c>
      <c r="H308" s="27">
        <f t="shared" si="291"/>
        <v>25349.219079754599</v>
      </c>
      <c r="I308" s="99">
        <f t="shared" si="291"/>
        <v>28920.428926380366</v>
      </c>
      <c r="J308" s="27">
        <f t="shared" si="291"/>
        <v>32491.638773006136</v>
      </c>
      <c r="K308" s="99">
        <f t="shared" si="291"/>
        <v>36062.848619631906</v>
      </c>
      <c r="L308" s="27">
        <f t="shared" si="291"/>
        <v>39634.058466257666</v>
      </c>
      <c r="M308" s="99">
        <f t="shared" si="291"/>
        <v>43205.268312883432</v>
      </c>
      <c r="N308" s="27">
        <f t="shared" si="291"/>
        <v>46776.478159509199</v>
      </c>
      <c r="O308" s="99">
        <f t="shared" si="291"/>
        <v>50347.688006134973</v>
      </c>
      <c r="P308" s="27">
        <f t="shared" si="291"/>
        <v>53918.897852760732</v>
      </c>
      <c r="Q308" s="99">
        <f t="shared" si="291"/>
        <v>57490.107699386499</v>
      </c>
      <c r="R308" s="27">
        <f t="shared" si="291"/>
        <v>61061.317546012273</v>
      </c>
      <c r="S308" s="99">
        <f t="shared" si="291"/>
        <v>64632.52739263804</v>
      </c>
      <c r="T308" s="27">
        <f t="shared" si="291"/>
        <v>68203.737239263806</v>
      </c>
      <c r="U308" s="99">
        <f t="shared" si="291"/>
        <v>71774.94708588958</v>
      </c>
      <c r="V308" s="28">
        <f t="shared" si="291"/>
        <v>75346.15693251534</v>
      </c>
    </row>
    <row r="309" spans="1:22">
      <c r="A309" s="72" t="str">
        <f t="shared" si="278"/>
        <v>MicraPlus Condens 30 Hermann</v>
      </c>
      <c r="B309" s="27">
        <f t="shared" ref="B309:V309" si="292">$F$100+B295*$F$97*$M$71</f>
        <v>2931.76</v>
      </c>
      <c r="C309" s="99">
        <f t="shared" si="292"/>
        <v>6647.3379042553188</v>
      </c>
      <c r="D309" s="27">
        <f t="shared" si="292"/>
        <v>10362.915808510637</v>
      </c>
      <c r="E309" s="99">
        <f t="shared" si="292"/>
        <v>14078.493712765956</v>
      </c>
      <c r="F309" s="27">
        <f t="shared" si="292"/>
        <v>17794.071617021276</v>
      </c>
      <c r="G309" s="99">
        <f t="shared" si="292"/>
        <v>21509.649521276595</v>
      </c>
      <c r="H309" s="27">
        <f t="shared" si="292"/>
        <v>25225.227425531913</v>
      </c>
      <c r="I309" s="99">
        <f t="shared" si="292"/>
        <v>28940.805329787232</v>
      </c>
      <c r="J309" s="27">
        <f t="shared" si="292"/>
        <v>32656.383234042551</v>
      </c>
      <c r="K309" s="99">
        <f t="shared" si="292"/>
        <v>36371.961138297869</v>
      </c>
      <c r="L309" s="27">
        <f t="shared" si="292"/>
        <v>40087.539042553188</v>
      </c>
      <c r="M309" s="99">
        <f t="shared" si="292"/>
        <v>43803.116946808514</v>
      </c>
      <c r="N309" s="27">
        <f t="shared" si="292"/>
        <v>47518.694851063825</v>
      </c>
      <c r="O309" s="99">
        <f t="shared" si="292"/>
        <v>51234.272755319143</v>
      </c>
      <c r="P309" s="27">
        <f t="shared" si="292"/>
        <v>54949.850659574469</v>
      </c>
      <c r="Q309" s="99">
        <f t="shared" si="292"/>
        <v>58665.428563829788</v>
      </c>
      <c r="R309" s="27">
        <f t="shared" si="292"/>
        <v>62381.006468085099</v>
      </c>
      <c r="S309" s="99">
        <f t="shared" si="292"/>
        <v>66096.58437234041</v>
      </c>
      <c r="T309" s="27">
        <f t="shared" si="292"/>
        <v>69812.162276595729</v>
      </c>
      <c r="U309" s="99">
        <f t="shared" si="292"/>
        <v>73527.740180851048</v>
      </c>
      <c r="V309" s="28">
        <f t="shared" si="292"/>
        <v>77243.318085106366</v>
      </c>
    </row>
    <row r="310" spans="1:22">
      <c r="A310" s="72" t="str">
        <f t="shared" si="278"/>
        <v xml:space="preserve">Semia Condens 30 Saunier Duval </v>
      </c>
      <c r="B310" s="27">
        <f t="shared" ref="B310:V310" si="293">$G$100+B295*$G$97*$M$71</f>
        <v>3229.76</v>
      </c>
      <c r="C310" s="99">
        <f t="shared" si="293"/>
        <v>6786.4231670061099</v>
      </c>
      <c r="D310" s="27">
        <f t="shared" si="293"/>
        <v>10343.08633401222</v>
      </c>
      <c r="E310" s="99">
        <f t="shared" si="293"/>
        <v>13899.74950101833</v>
      </c>
      <c r="F310" s="27">
        <f t="shared" si="293"/>
        <v>17456.412668024437</v>
      </c>
      <c r="G310" s="99">
        <f t="shared" si="293"/>
        <v>21013.075835030548</v>
      </c>
      <c r="H310" s="27">
        <f t="shared" si="293"/>
        <v>24569.739002036658</v>
      </c>
      <c r="I310" s="99">
        <f t="shared" si="293"/>
        <v>28126.402169042769</v>
      </c>
      <c r="J310" s="27">
        <f t="shared" si="293"/>
        <v>31683.06533604888</v>
      </c>
      <c r="K310" s="99">
        <f t="shared" si="293"/>
        <v>35239.72850305499</v>
      </c>
      <c r="L310" s="27">
        <f t="shared" si="293"/>
        <v>38796.391670061101</v>
      </c>
      <c r="M310" s="99">
        <f t="shared" si="293"/>
        <v>42353.054837067211</v>
      </c>
      <c r="N310" s="27">
        <f t="shared" si="293"/>
        <v>45909.718004073322</v>
      </c>
      <c r="O310" s="99">
        <f t="shared" si="293"/>
        <v>49466.381171079433</v>
      </c>
      <c r="P310" s="27">
        <f t="shared" si="293"/>
        <v>53023.044338085536</v>
      </c>
      <c r="Q310" s="99">
        <f t="shared" si="293"/>
        <v>56579.707505091654</v>
      </c>
      <c r="R310" s="27">
        <f t="shared" si="293"/>
        <v>60136.370672097757</v>
      </c>
      <c r="S310" s="99">
        <f t="shared" si="293"/>
        <v>63693.033839103868</v>
      </c>
      <c r="T310" s="27">
        <f t="shared" si="293"/>
        <v>67249.697006109971</v>
      </c>
      <c r="U310" s="99">
        <f t="shared" si="293"/>
        <v>70806.360173116074</v>
      </c>
      <c r="V310" s="28">
        <f t="shared" si="293"/>
        <v>74363.023340122192</v>
      </c>
    </row>
    <row r="311" spans="1:22">
      <c r="A311" s="97" t="str">
        <f t="shared" si="278"/>
        <v>Caldera Thema Condens 31-CS/1 (N-ES) Saunier Duval</v>
      </c>
      <c r="B311" s="27">
        <f t="shared" ref="B311:V311" si="294">$H$100+B295*$H$97*$M$71</f>
        <v>3842.75</v>
      </c>
      <c r="C311" s="99">
        <f t="shared" si="294"/>
        <v>7406.6716632653061</v>
      </c>
      <c r="D311" s="27">
        <f t="shared" si="294"/>
        <v>10970.593326530612</v>
      </c>
      <c r="E311" s="99">
        <f t="shared" si="294"/>
        <v>14534.514989795918</v>
      </c>
      <c r="F311" s="27">
        <f t="shared" si="294"/>
        <v>18098.436653061224</v>
      </c>
      <c r="G311" s="99">
        <f t="shared" si="294"/>
        <v>21662.358316326532</v>
      </c>
      <c r="H311" s="27">
        <f t="shared" si="294"/>
        <v>25226.279979591836</v>
      </c>
      <c r="I311" s="99">
        <f t="shared" si="294"/>
        <v>28790.201642857141</v>
      </c>
      <c r="J311" s="27">
        <f t="shared" si="294"/>
        <v>32354.123306122452</v>
      </c>
      <c r="K311" s="99">
        <f t="shared" si="294"/>
        <v>35918.04496938776</v>
      </c>
      <c r="L311" s="27">
        <f t="shared" si="294"/>
        <v>39481.966632653064</v>
      </c>
      <c r="M311" s="99">
        <f t="shared" si="294"/>
        <v>43045.888295918368</v>
      </c>
      <c r="N311" s="27">
        <f t="shared" si="294"/>
        <v>46609.809959183673</v>
      </c>
      <c r="O311" s="99">
        <f t="shared" si="294"/>
        <v>50173.731622448984</v>
      </c>
      <c r="P311" s="27">
        <f t="shared" si="294"/>
        <v>53737.653285714281</v>
      </c>
      <c r="Q311" s="99">
        <f t="shared" si="294"/>
        <v>57301.574948979593</v>
      </c>
      <c r="R311" s="27">
        <f t="shared" si="294"/>
        <v>60865.496612244904</v>
      </c>
      <c r="S311" s="99">
        <f t="shared" si="294"/>
        <v>64429.418275510201</v>
      </c>
      <c r="T311" s="27">
        <f t="shared" si="294"/>
        <v>67993.33993877552</v>
      </c>
      <c r="U311" s="99">
        <f t="shared" si="294"/>
        <v>71557.261602040817</v>
      </c>
      <c r="V311" s="28">
        <f t="shared" si="294"/>
        <v>75121.183265306128</v>
      </c>
    </row>
    <row r="312" spans="1:22">
      <c r="A312" s="72" t="str">
        <f t="shared" si="278"/>
        <v>NEODENS PLUS 28/28 F ECO Baxi</v>
      </c>
      <c r="B312" s="27">
        <f t="shared" ref="B312:V312" si="295">$I$100+B295*$I$97*$M$71</f>
        <v>2860.7</v>
      </c>
      <c r="C312" s="99">
        <f t="shared" si="295"/>
        <v>6834.1280204778159</v>
      </c>
      <c r="D312" s="27">
        <f t="shared" si="295"/>
        <v>10807.556040955631</v>
      </c>
      <c r="E312" s="99">
        <f t="shared" si="295"/>
        <v>14780.984061433446</v>
      </c>
      <c r="F312" s="27">
        <f t="shared" si="295"/>
        <v>18754.412081911261</v>
      </c>
      <c r="G312" s="99">
        <f t="shared" si="295"/>
        <v>22727.840102389076</v>
      </c>
      <c r="H312" s="27">
        <f t="shared" si="295"/>
        <v>26701.268122866892</v>
      </c>
      <c r="I312" s="99">
        <f t="shared" si="295"/>
        <v>30674.696143344707</v>
      </c>
      <c r="J312" s="27">
        <f t="shared" si="295"/>
        <v>34648.124163822526</v>
      </c>
      <c r="K312" s="99">
        <f t="shared" si="295"/>
        <v>38621.55218430033</v>
      </c>
      <c r="L312" s="27">
        <f t="shared" si="295"/>
        <v>42594.980204778149</v>
      </c>
      <c r="M312" s="99">
        <f t="shared" si="295"/>
        <v>46568.408225255967</v>
      </c>
      <c r="N312" s="27">
        <f t="shared" si="295"/>
        <v>50541.836245733779</v>
      </c>
      <c r="O312" s="99">
        <f t="shared" si="295"/>
        <v>54515.264266211598</v>
      </c>
      <c r="P312" s="27">
        <f t="shared" si="295"/>
        <v>58488.692286689409</v>
      </c>
      <c r="Q312" s="99">
        <f t="shared" si="295"/>
        <v>62462.120307167228</v>
      </c>
      <c r="R312" s="27">
        <f t="shared" si="295"/>
        <v>66435.548327645054</v>
      </c>
      <c r="S312" s="99">
        <f t="shared" si="295"/>
        <v>70408.976348122844</v>
      </c>
      <c r="T312" s="27">
        <f t="shared" si="295"/>
        <v>74382.404368600663</v>
      </c>
      <c r="U312" s="99">
        <f t="shared" si="295"/>
        <v>78355.832389078496</v>
      </c>
      <c r="V312" s="28">
        <f t="shared" si="295"/>
        <v>82329.2604095563</v>
      </c>
    </row>
    <row r="313" spans="1:22">
      <c r="A313" s="72" t="str">
        <f t="shared" si="278"/>
        <v>NEODENS PLUS 33/33 F ECO Baxi</v>
      </c>
      <c r="B313" s="27">
        <f t="shared" ref="B313:V313" si="296">$J$100+B295*$J$97*$M$71</f>
        <v>2939.75</v>
      </c>
      <c r="C313" s="99">
        <f t="shared" si="296"/>
        <v>6904.157752553916</v>
      </c>
      <c r="D313" s="27">
        <f t="shared" si="296"/>
        <v>10868.565505107832</v>
      </c>
      <c r="E313" s="99">
        <f t="shared" si="296"/>
        <v>14832.973257661748</v>
      </c>
      <c r="F313" s="27">
        <f t="shared" si="296"/>
        <v>18797.381010215664</v>
      </c>
      <c r="G313" s="99">
        <f t="shared" si="296"/>
        <v>22761.788762769578</v>
      </c>
      <c r="H313" s="27">
        <f t="shared" si="296"/>
        <v>26726.196515323496</v>
      </c>
      <c r="I313" s="99">
        <f t="shared" si="296"/>
        <v>30690.60426787741</v>
      </c>
      <c r="J313" s="27">
        <f t="shared" si="296"/>
        <v>34655.012020431328</v>
      </c>
      <c r="K313" s="99">
        <f t="shared" si="296"/>
        <v>38619.419772985246</v>
      </c>
      <c r="L313" s="27">
        <f t="shared" si="296"/>
        <v>42583.827525539156</v>
      </c>
      <c r="M313" s="99">
        <f t="shared" si="296"/>
        <v>46548.235278093074</v>
      </c>
      <c r="N313" s="27">
        <f t="shared" si="296"/>
        <v>50512.643030646992</v>
      </c>
      <c r="O313" s="99">
        <f t="shared" si="296"/>
        <v>54477.05078320091</v>
      </c>
      <c r="P313" s="27">
        <f t="shared" si="296"/>
        <v>58441.45853575482</v>
      </c>
      <c r="Q313" s="99">
        <f t="shared" si="296"/>
        <v>62405.866288308738</v>
      </c>
      <c r="R313" s="27">
        <f t="shared" si="296"/>
        <v>66370.274040862656</v>
      </c>
      <c r="S313" s="99">
        <f t="shared" si="296"/>
        <v>70334.681793416574</v>
      </c>
      <c r="T313" s="27">
        <f t="shared" si="296"/>
        <v>74299.089545970492</v>
      </c>
      <c r="U313" s="99">
        <f t="shared" si="296"/>
        <v>78263.497298524395</v>
      </c>
      <c r="V313" s="28">
        <f t="shared" si="296"/>
        <v>82227.905051078313</v>
      </c>
    </row>
    <row r="314" spans="1:22">
      <c r="A314" s="72" t="str">
        <f t="shared" si="278"/>
        <v xml:space="preserve"> 6000 25-28 Bosch</v>
      </c>
      <c r="B314" s="27">
        <f t="shared" ref="B314:V314" si="297">$K$100+B295*$K$97*$M$71</f>
        <v>3193.29</v>
      </c>
      <c r="C314" s="99">
        <f t="shared" si="297"/>
        <v>6908.8679042553185</v>
      </c>
      <c r="D314" s="27">
        <f t="shared" si="297"/>
        <v>10624.445808510638</v>
      </c>
      <c r="E314" s="99">
        <f t="shared" si="297"/>
        <v>14340.023712765957</v>
      </c>
      <c r="F314" s="27">
        <f t="shared" si="297"/>
        <v>18055.601617021275</v>
      </c>
      <c r="G314" s="99">
        <f t="shared" si="297"/>
        <v>21771.179521276594</v>
      </c>
      <c r="H314" s="27">
        <f t="shared" si="297"/>
        <v>25486.757425531912</v>
      </c>
      <c r="I314" s="99">
        <f t="shared" si="297"/>
        <v>29202.335329787235</v>
      </c>
      <c r="J314" s="27">
        <f t="shared" si="297"/>
        <v>32917.913234042549</v>
      </c>
      <c r="K314" s="99">
        <f t="shared" si="297"/>
        <v>36633.491138297868</v>
      </c>
      <c r="L314" s="27">
        <f t="shared" si="297"/>
        <v>40349.069042553187</v>
      </c>
      <c r="M314" s="99">
        <f t="shared" si="297"/>
        <v>44064.646946808512</v>
      </c>
      <c r="N314" s="27">
        <f t="shared" si="297"/>
        <v>47780.224851063824</v>
      </c>
      <c r="O314" s="99">
        <f t="shared" si="297"/>
        <v>51495.802755319142</v>
      </c>
      <c r="P314" s="27">
        <f t="shared" si="297"/>
        <v>55211.380659574468</v>
      </c>
      <c r="Q314" s="99">
        <f t="shared" si="297"/>
        <v>58926.958563829787</v>
      </c>
      <c r="R314" s="27">
        <f t="shared" si="297"/>
        <v>62642.536468085098</v>
      </c>
      <c r="S314" s="99">
        <f t="shared" si="297"/>
        <v>66358.114372340409</v>
      </c>
      <c r="T314" s="27">
        <f t="shared" si="297"/>
        <v>70073.692276595728</v>
      </c>
      <c r="U314" s="99">
        <f t="shared" si="297"/>
        <v>73789.270180851046</v>
      </c>
      <c r="V314" s="28">
        <f t="shared" si="297"/>
        <v>77504.848085106365</v>
      </c>
    </row>
    <row r="315" spans="1:22">
      <c r="A315" s="96" t="str">
        <f t="shared" si="278"/>
        <v>6000 25-32 Bosch</v>
      </c>
      <c r="B315" s="30">
        <f t="shared" ref="B315:V315" si="298">$L$100+B295*$L$97*$M$71</f>
        <v>3273.49</v>
      </c>
      <c r="C315" s="100">
        <f t="shared" si="298"/>
        <v>6989.0679042553184</v>
      </c>
      <c r="D315" s="30">
        <f t="shared" si="298"/>
        <v>10704.645808510637</v>
      </c>
      <c r="E315" s="100">
        <f t="shared" si="298"/>
        <v>14420.223712765955</v>
      </c>
      <c r="F315" s="30">
        <f t="shared" si="298"/>
        <v>18135.801617021272</v>
      </c>
      <c r="G315" s="100">
        <f t="shared" si="298"/>
        <v>21851.379521276591</v>
      </c>
      <c r="H315" s="30">
        <f t="shared" si="298"/>
        <v>25566.957425531909</v>
      </c>
      <c r="I315" s="100">
        <f t="shared" si="298"/>
        <v>29282.535329787235</v>
      </c>
      <c r="J315" s="30">
        <f t="shared" si="298"/>
        <v>32998.113234042547</v>
      </c>
      <c r="K315" s="100">
        <f t="shared" si="298"/>
        <v>36713.691138297865</v>
      </c>
      <c r="L315" s="30">
        <f t="shared" si="298"/>
        <v>40429.269042553184</v>
      </c>
      <c r="M315" s="100">
        <f t="shared" si="298"/>
        <v>44144.84694680851</v>
      </c>
      <c r="N315" s="30">
        <f t="shared" si="298"/>
        <v>47860.424851063821</v>
      </c>
      <c r="O315" s="100">
        <f t="shared" si="298"/>
        <v>51576.002755319139</v>
      </c>
      <c r="P315" s="30">
        <f t="shared" si="298"/>
        <v>55291.580659574465</v>
      </c>
      <c r="Q315" s="100">
        <f t="shared" si="298"/>
        <v>59007.158563829784</v>
      </c>
      <c r="R315" s="30">
        <f t="shared" si="298"/>
        <v>62722.736468085095</v>
      </c>
      <c r="S315" s="100">
        <f t="shared" si="298"/>
        <v>66438.314372340421</v>
      </c>
      <c r="T315" s="30">
        <f t="shared" si="298"/>
        <v>70153.89227659574</v>
      </c>
      <c r="U315" s="100">
        <f t="shared" si="298"/>
        <v>73869.470180851058</v>
      </c>
      <c r="V315" s="31">
        <f t="shared" si="298"/>
        <v>77585.048085106377</v>
      </c>
    </row>
    <row r="317" spans="1:22" ht="15" customHeight="1"/>
    <row r="329" spans="1:7" s="155" customFormat="1" ht="9" customHeight="1"/>
    <row r="331" spans="1:7" ht="48.75" customHeight="1">
      <c r="A331" s="161" t="s">
        <v>106</v>
      </c>
    </row>
    <row r="332" spans="1:7" ht="30.75">
      <c r="A332" s="156" t="s">
        <v>107</v>
      </c>
      <c r="B332" s="34" t="s">
        <v>108</v>
      </c>
      <c r="C332" s="146" t="s">
        <v>109</v>
      </c>
      <c r="E332" s="102" t="s">
        <v>110</v>
      </c>
      <c r="F332" s="34" t="s">
        <v>108</v>
      </c>
      <c r="G332" s="146" t="s">
        <v>109</v>
      </c>
    </row>
    <row r="333" spans="1:7">
      <c r="A333" s="39" t="s">
        <v>111</v>
      </c>
      <c r="B333" s="145">
        <v>5900</v>
      </c>
      <c r="C333" s="145">
        <v>2100</v>
      </c>
      <c r="E333" s="39" t="s">
        <v>111</v>
      </c>
      <c r="F333" s="145">
        <v>9110</v>
      </c>
      <c r="G333" s="145">
        <f>F333-3800</f>
        <v>5310</v>
      </c>
    </row>
    <row r="334" spans="1:7" ht="30" customHeight="1">
      <c r="A334" s="39" t="s">
        <v>112</v>
      </c>
      <c r="B334" s="122">
        <v>11652</v>
      </c>
      <c r="C334" s="122"/>
      <c r="E334" s="39" t="s">
        <v>113</v>
      </c>
      <c r="F334" s="157">
        <v>8530</v>
      </c>
      <c r="G334" s="158"/>
    </row>
    <row r="335" spans="1:7" ht="30" customHeight="1">
      <c r="A335" s="39" t="s">
        <v>114</v>
      </c>
      <c r="B335" s="122">
        <f>B334/19</f>
        <v>613.26315789473688</v>
      </c>
      <c r="C335" s="122"/>
      <c r="E335" s="39" t="s">
        <v>115</v>
      </c>
      <c r="F335" s="159">
        <v>0.18263799999999999</v>
      </c>
      <c r="G335" s="160"/>
    </row>
    <row r="336" spans="1:7">
      <c r="A336" s="39" t="s">
        <v>113</v>
      </c>
      <c r="B336" s="121">
        <v>4846</v>
      </c>
      <c r="C336" s="121"/>
      <c r="E336" s="39" t="s">
        <v>116</v>
      </c>
      <c r="F336" s="157">
        <v>0.14130000000000001</v>
      </c>
      <c r="G336" s="158"/>
    </row>
    <row r="337" spans="1:18">
      <c r="A337" s="39" t="s">
        <v>117</v>
      </c>
      <c r="B337" s="121">
        <f>B335/B336</f>
        <v>0.12655038338727545</v>
      </c>
      <c r="C337" s="121"/>
    </row>
    <row r="339" spans="1:18" ht="15" customHeight="1">
      <c r="Q339" s="130" t="s">
        <v>118</v>
      </c>
      <c r="R339" s="130"/>
    </row>
    <row r="340" spans="1:18" ht="15" customHeight="1">
      <c r="B340" s="34" t="s">
        <v>39</v>
      </c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Q340" s="4" t="s">
        <v>119</v>
      </c>
      <c r="R340" s="4" t="s">
        <v>120</v>
      </c>
    </row>
    <row r="341" spans="1:18">
      <c r="B341" s="4" t="s">
        <v>40</v>
      </c>
      <c r="C341" s="4" t="s">
        <v>41</v>
      </c>
      <c r="D341" s="4" t="s">
        <v>42</v>
      </c>
      <c r="E341" s="4" t="s">
        <v>43</v>
      </c>
      <c r="F341" s="4" t="s">
        <v>44</v>
      </c>
      <c r="G341" s="4" t="s">
        <v>45</v>
      </c>
      <c r="H341" s="4" t="s">
        <v>121</v>
      </c>
      <c r="I341" s="4" t="s">
        <v>122</v>
      </c>
      <c r="J341" s="4" t="s">
        <v>123</v>
      </c>
      <c r="K341" s="4" t="s">
        <v>124</v>
      </c>
      <c r="L341" s="4" t="s">
        <v>46</v>
      </c>
      <c r="M341" s="4" t="s">
        <v>47</v>
      </c>
      <c r="N341" s="68" t="s">
        <v>48</v>
      </c>
      <c r="O341" s="41" t="s">
        <v>125</v>
      </c>
      <c r="Q341" s="4">
        <f>K70</f>
        <v>0.18263799999999999</v>
      </c>
      <c r="R341" s="4">
        <f>M70</f>
        <v>0.14130000000000001</v>
      </c>
    </row>
    <row r="342" spans="1:18">
      <c r="B342" s="4" t="s">
        <v>52</v>
      </c>
      <c r="C342" s="4">
        <v>31</v>
      </c>
      <c r="D342" s="4">
        <v>28</v>
      </c>
      <c r="E342" s="4">
        <v>31</v>
      </c>
      <c r="F342" s="4">
        <v>30</v>
      </c>
      <c r="G342" s="4">
        <v>31</v>
      </c>
      <c r="H342" s="4">
        <v>30</v>
      </c>
      <c r="I342" s="4">
        <v>31</v>
      </c>
      <c r="J342" s="4">
        <v>31</v>
      </c>
      <c r="K342" s="4">
        <v>30</v>
      </c>
      <c r="L342" s="4">
        <v>31</v>
      </c>
      <c r="M342" s="4">
        <v>30</v>
      </c>
      <c r="N342" s="68">
        <v>31</v>
      </c>
      <c r="O342" s="90"/>
      <c r="Q342" s="104"/>
      <c r="R342" s="105"/>
    </row>
    <row r="343" spans="1:18">
      <c r="B343" s="4" t="s">
        <v>126</v>
      </c>
      <c r="C343" s="4">
        <v>5.9</v>
      </c>
      <c r="D343" s="4">
        <v>8.4</v>
      </c>
      <c r="E343" s="4">
        <v>12</v>
      </c>
      <c r="F343" s="4">
        <v>15.2</v>
      </c>
      <c r="G343" s="4">
        <v>18.7</v>
      </c>
      <c r="H343" s="4">
        <v>20.5</v>
      </c>
      <c r="I343" s="4">
        <v>22.1</v>
      </c>
      <c r="J343" s="4">
        <v>20.100000000000001</v>
      </c>
      <c r="K343" s="4">
        <v>14.7</v>
      </c>
      <c r="L343" s="4">
        <v>10</v>
      </c>
      <c r="M343" s="4">
        <v>6.3</v>
      </c>
      <c r="N343" s="68">
        <v>5</v>
      </c>
      <c r="O343" s="96">
        <f t="shared" ref="O343:O356" si="299">SUM(C343:N343)</f>
        <v>158.9</v>
      </c>
      <c r="Q343" s="106"/>
      <c r="R343" s="107"/>
    </row>
    <row r="344" spans="1:18">
      <c r="B344" s="6" t="s">
        <v>127</v>
      </c>
      <c r="C344" s="6">
        <f t="shared" ref="C344:N344" si="300">C343*C342</f>
        <v>182.9</v>
      </c>
      <c r="D344" s="6">
        <f t="shared" si="300"/>
        <v>235.20000000000002</v>
      </c>
      <c r="E344" s="6">
        <f t="shared" si="300"/>
        <v>372</v>
      </c>
      <c r="F344" s="6">
        <f t="shared" si="300"/>
        <v>456</v>
      </c>
      <c r="G344" s="6">
        <f t="shared" si="300"/>
        <v>579.69999999999993</v>
      </c>
      <c r="H344" s="6">
        <f t="shared" si="300"/>
        <v>615</v>
      </c>
      <c r="I344" s="6">
        <f t="shared" si="300"/>
        <v>685.1</v>
      </c>
      <c r="J344" s="6">
        <f t="shared" si="300"/>
        <v>623.1</v>
      </c>
      <c r="K344" s="6">
        <f t="shared" si="300"/>
        <v>441</v>
      </c>
      <c r="L344" s="6">
        <f t="shared" si="300"/>
        <v>310</v>
      </c>
      <c r="M344" s="6">
        <f t="shared" si="300"/>
        <v>189</v>
      </c>
      <c r="N344" s="103">
        <f t="shared" si="300"/>
        <v>155</v>
      </c>
      <c r="O344" s="5">
        <f t="shared" si="299"/>
        <v>4844</v>
      </c>
      <c r="Q344" s="106"/>
      <c r="R344" s="107"/>
    </row>
    <row r="345" spans="1:18">
      <c r="B345" s="6" t="s">
        <v>128</v>
      </c>
      <c r="C345" s="6">
        <v>500</v>
      </c>
      <c r="D345" s="6">
        <v>530</v>
      </c>
      <c r="E345" s="6">
        <v>730</v>
      </c>
      <c r="F345" s="6">
        <v>740</v>
      </c>
      <c r="G345" s="6">
        <v>820</v>
      </c>
      <c r="H345" s="6">
        <v>830</v>
      </c>
      <c r="I345" s="6">
        <v>940</v>
      </c>
      <c r="J345" s="6">
        <v>930</v>
      </c>
      <c r="K345" s="6">
        <v>800</v>
      </c>
      <c r="L345" s="6">
        <v>700</v>
      </c>
      <c r="M345" s="6">
        <v>490</v>
      </c>
      <c r="N345" s="103">
        <v>520</v>
      </c>
      <c r="O345" s="47">
        <f t="shared" si="299"/>
        <v>8530</v>
      </c>
      <c r="Q345" s="106"/>
      <c r="R345" s="107"/>
    </row>
    <row r="346" spans="1:18">
      <c r="B346" s="4" t="s">
        <v>129</v>
      </c>
      <c r="C346" s="4">
        <f>C22</f>
        <v>3313.2</v>
      </c>
      <c r="D346" s="4">
        <f>D22</f>
        <v>2430.1</v>
      </c>
      <c r="E346" s="4">
        <f>E22</f>
        <v>2061.1</v>
      </c>
      <c r="F346" s="4">
        <f>F22</f>
        <v>1348.1</v>
      </c>
      <c r="G346" s="4">
        <f>G22</f>
        <v>694</v>
      </c>
      <c r="H346" s="4">
        <v>0</v>
      </c>
      <c r="I346" s="4">
        <v>0</v>
      </c>
      <c r="J346" s="4">
        <v>0</v>
      </c>
      <c r="K346" s="4">
        <v>0</v>
      </c>
      <c r="L346" s="4">
        <f>H22</f>
        <v>867.7</v>
      </c>
      <c r="M346" s="4">
        <f>I22</f>
        <v>2279.4</v>
      </c>
      <c r="N346" s="68">
        <f>J22</f>
        <v>3243.7</v>
      </c>
      <c r="O346" s="4">
        <f t="shared" si="299"/>
        <v>16237.3</v>
      </c>
      <c r="Q346" s="108"/>
      <c r="R346" s="109"/>
    </row>
    <row r="347" spans="1:18">
      <c r="A347" s="124" t="s">
        <v>130</v>
      </c>
      <c r="B347" s="41" t="str">
        <f t="shared" ref="B347:B356" si="301">A106</f>
        <v>Monobloc Plus 2 - 12MR Baxi</v>
      </c>
      <c r="C347" s="41">
        <f>C346*100/$C$81</f>
        <v>1122.0872334889355</v>
      </c>
      <c r="D347" s="41">
        <f>D346*100/$C$81</f>
        <v>823.00621335912774</v>
      </c>
      <c r="E347" s="41">
        <f>E346*100/$C$81</f>
        <v>698.03633856816521</v>
      </c>
      <c r="F347" s="41">
        <f>F346*100/$C$81</f>
        <v>456.56338267126461</v>
      </c>
      <c r="G347" s="41">
        <f>G346*100/$C$81</f>
        <v>235.0381926962819</v>
      </c>
      <c r="H347" s="40">
        <v>0</v>
      </c>
      <c r="I347" s="40">
        <v>0</v>
      </c>
      <c r="J347" s="40">
        <v>0</v>
      </c>
      <c r="K347" s="41">
        <v>0</v>
      </c>
      <c r="L347" s="38">
        <f>L346*100/$C$81</f>
        <v>293.8654752198326</v>
      </c>
      <c r="M347" s="41">
        <f>M346*100/$C$81</f>
        <v>771.96838102579966</v>
      </c>
      <c r="N347" s="43">
        <f>N346*100/$C$81</f>
        <v>1098.5495470445671</v>
      </c>
      <c r="O347" s="41">
        <f t="shared" si="299"/>
        <v>5499.1147640739746</v>
      </c>
      <c r="Q347" s="40">
        <f t="shared" ref="Q347:Q356" si="302">O347*$Q$341</f>
        <v>1004.3473222809425</v>
      </c>
      <c r="R347" s="43">
        <f t="shared" ref="R347:R356" si="303">O347*$R$341</f>
        <v>777.02491616365262</v>
      </c>
    </row>
    <row r="348" spans="1:18">
      <c r="A348" s="125"/>
      <c r="B348" s="42" t="str">
        <f t="shared" si="301"/>
        <v>Monobloc Plus 2 - 16MR Baxi</v>
      </c>
      <c r="C348" s="42">
        <f>C346*100/$D$81</f>
        <v>1077.4918466083541</v>
      </c>
      <c r="D348" s="42">
        <f>D346*100/$D$81</f>
        <v>790.29727648284484</v>
      </c>
      <c r="E348" s="42">
        <f>E346*100/$D$81</f>
        <v>670.29410993736531</v>
      </c>
      <c r="F348" s="42">
        <f>F346*100/$D$81</f>
        <v>438.41807268282088</v>
      </c>
      <c r="G348" s="42">
        <f>G346*100/$D$81</f>
        <v>225.69701241886929</v>
      </c>
      <c r="H348" s="33">
        <v>0</v>
      </c>
      <c r="I348" s="33">
        <v>0</v>
      </c>
      <c r="J348" s="33">
        <v>0</v>
      </c>
      <c r="K348" s="42">
        <v>0</v>
      </c>
      <c r="L348" s="1">
        <f>L346*100/$D$81</f>
        <v>282.18630789027793</v>
      </c>
      <c r="M348" s="42">
        <f>M346*100/$D$81</f>
        <v>741.28785318093753</v>
      </c>
      <c r="N348" s="44">
        <f>N346*100/$D$81</f>
        <v>1054.8896241831214</v>
      </c>
      <c r="O348" s="42">
        <f t="shared" si="299"/>
        <v>5280.5621033845919</v>
      </c>
      <c r="Q348" s="33">
        <f t="shared" si="302"/>
        <v>964.43130143795509</v>
      </c>
      <c r="R348" s="44">
        <f t="shared" si="303"/>
        <v>746.14342520824289</v>
      </c>
    </row>
    <row r="349" spans="1:18">
      <c r="A349" s="125"/>
      <c r="B349" s="42" t="str">
        <f t="shared" si="301"/>
        <v>Arotherm Split 12 kW Vaillant</v>
      </c>
      <c r="C349" s="42">
        <f>C346*100/$E$81</f>
        <v>1166.4792433582782</v>
      </c>
      <c r="D349" s="42">
        <f>D346*100/$E$81</f>
        <v>855.56598131261376</v>
      </c>
      <c r="E349" s="42">
        <f>E346*100/$E$81</f>
        <v>725.65204892120823</v>
      </c>
      <c r="F349" s="42">
        <f>F346*100/$E$81</f>
        <v>474.62594107548438</v>
      </c>
      <c r="G349" s="42">
        <f>G346*100/$E$81</f>
        <v>244.33677257353767</v>
      </c>
      <c r="H349" s="33">
        <v>0</v>
      </c>
      <c r="I349" s="33">
        <v>0</v>
      </c>
      <c r="J349" s="33">
        <v>0</v>
      </c>
      <c r="K349" s="42">
        <v>0</v>
      </c>
      <c r="L349" s="1">
        <f>L346*100/$E$81</f>
        <v>305.49137977241878</v>
      </c>
      <c r="M349" s="42">
        <f>M346*100/$E$81</f>
        <v>802.50899049585269</v>
      </c>
      <c r="N349" s="44">
        <f>N346*100/$E$81</f>
        <v>1142.010359073176</v>
      </c>
      <c r="O349" s="42">
        <f t="shared" si="299"/>
        <v>5716.6707165825692</v>
      </c>
      <c r="Q349" s="33">
        <f t="shared" si="302"/>
        <v>1044.0813063352073</v>
      </c>
      <c r="R349" s="44">
        <f t="shared" si="303"/>
        <v>807.76557225311706</v>
      </c>
    </row>
    <row r="350" spans="1:18">
      <c r="A350" s="125"/>
      <c r="B350" s="42" t="str">
        <f t="shared" si="301"/>
        <v>Arotherm plus 12 Compacta Vaillant</v>
      </c>
      <c r="C350" s="42">
        <f>C346*100/$F$81</f>
        <v>1152.2642617176055</v>
      </c>
      <c r="D350" s="42">
        <f>D346*100/$F$81</f>
        <v>845.13985947119181</v>
      </c>
      <c r="E350" s="42">
        <f>E346*100/$F$81</f>
        <v>716.80908783839084</v>
      </c>
      <c r="F350" s="42">
        <f>F346*100/$F$81</f>
        <v>468.84204129587823</v>
      </c>
      <c r="G350" s="42">
        <f>G346*100/$F$81</f>
        <v>241.35922903296455</v>
      </c>
      <c r="H350" s="33">
        <v>0</v>
      </c>
      <c r="I350" s="33">
        <v>0</v>
      </c>
      <c r="J350" s="33">
        <v>0</v>
      </c>
      <c r="K350" s="42">
        <v>0</v>
      </c>
      <c r="L350" s="1">
        <f>L346*100/$F$81</f>
        <v>301.76859226499039</v>
      </c>
      <c r="M350" s="42">
        <f>M346*100/$F$81</f>
        <v>792.72943322440835</v>
      </c>
      <c r="N350" s="44">
        <f>N346*100/$F$81</f>
        <v>1128.0935608274165</v>
      </c>
      <c r="O350" s="42">
        <f t="shared" si="299"/>
        <v>5647.0060656728465</v>
      </c>
      <c r="Q350" s="33">
        <f t="shared" si="302"/>
        <v>1031.3578938223573</v>
      </c>
      <c r="R350" s="44">
        <f t="shared" si="303"/>
        <v>797.9219570795733</v>
      </c>
    </row>
    <row r="351" spans="1:18">
      <c r="A351" s="125"/>
      <c r="B351" s="42" t="str">
        <f t="shared" si="301"/>
        <v>Arotherm plus 12 Compacta Vaillant</v>
      </c>
      <c r="C351" s="42">
        <f>C346*100/$G$81</f>
        <v>1152.2642617176055</v>
      </c>
      <c r="D351" s="42">
        <f>D346*100/$G$81</f>
        <v>845.13985947119181</v>
      </c>
      <c r="E351" s="42">
        <f>E346*100/$G$81</f>
        <v>716.80908783839084</v>
      </c>
      <c r="F351" s="42">
        <f>F346*100/$G$81</f>
        <v>468.84204129587823</v>
      </c>
      <c r="G351" s="42">
        <f>G346*100/$G$81</f>
        <v>241.35922903296455</v>
      </c>
      <c r="H351" s="33">
        <v>0</v>
      </c>
      <c r="I351" s="33">
        <v>0</v>
      </c>
      <c r="J351" s="33">
        <v>0</v>
      </c>
      <c r="K351" s="42">
        <v>0</v>
      </c>
      <c r="L351" s="1">
        <f>L346*100/$G$81</f>
        <v>301.76859226499039</v>
      </c>
      <c r="M351" s="42">
        <f>M346*100/$G$81</f>
        <v>792.72943322440835</v>
      </c>
      <c r="N351" s="44">
        <f>N346*100/$G$81</f>
        <v>1128.0935608274165</v>
      </c>
      <c r="O351" s="42">
        <f t="shared" si="299"/>
        <v>5647.0060656728465</v>
      </c>
      <c r="Q351" s="33">
        <f t="shared" si="302"/>
        <v>1031.3578938223573</v>
      </c>
      <c r="R351" s="44">
        <f t="shared" si="303"/>
        <v>797.9219570795733</v>
      </c>
    </row>
    <row r="352" spans="1:18">
      <c r="A352" s="125"/>
      <c r="B352" s="42" t="str">
        <f t="shared" si="301"/>
        <v>Genia Air Max 12 Saunier Duval</v>
      </c>
      <c r="C352" s="42">
        <f>C346*100/$H$81</f>
        <v>1019.379423016178</v>
      </c>
      <c r="D352" s="42">
        <f>D346*100/$H$81</f>
        <v>747.67413252191659</v>
      </c>
      <c r="E352" s="42">
        <f>E346*100/$H$81</f>
        <v>634.14310297556574</v>
      </c>
      <c r="F352" s="42">
        <f>F346*100/$H$81</f>
        <v>414.77284805267101</v>
      </c>
      <c r="G352" s="42">
        <f>G346*100/$H$81</f>
        <v>213.52448375384145</v>
      </c>
      <c r="H352" s="33">
        <v>0</v>
      </c>
      <c r="I352" s="33">
        <v>0</v>
      </c>
      <c r="J352" s="33">
        <v>0</v>
      </c>
      <c r="K352" s="42">
        <v>0</v>
      </c>
      <c r="L352" s="1">
        <f>L346*100/$H$81</f>
        <v>266.96713912566031</v>
      </c>
      <c r="M352" s="42">
        <f>M346*100/$H$81</f>
        <v>701.30793698632021</v>
      </c>
      <c r="N352" s="44">
        <f>N346*100/$H$81</f>
        <v>997.99620742411457</v>
      </c>
      <c r="O352" s="42">
        <f t="shared" si="299"/>
        <v>4995.7652738562683</v>
      </c>
      <c r="Q352" s="33">
        <f t="shared" si="302"/>
        <v>912.41657808656112</v>
      </c>
      <c r="R352" s="44">
        <f t="shared" si="303"/>
        <v>705.90163319589078</v>
      </c>
    </row>
    <row r="353" spans="1:18">
      <c r="A353" s="125"/>
      <c r="B353" s="42" t="str">
        <f t="shared" si="301"/>
        <v>Arotherm plus 12 Compacta Vaillant</v>
      </c>
      <c r="C353" s="42">
        <f>C346*100/$I$81</f>
        <v>1152.2642617176055</v>
      </c>
      <c r="D353" s="42">
        <f>D346*100/$I$81</f>
        <v>845.13985947119181</v>
      </c>
      <c r="E353" s="42">
        <f>E346*100/$I$81</f>
        <v>716.80908783839084</v>
      </c>
      <c r="F353" s="42">
        <f>F346*100/$I$81</f>
        <v>468.84204129587823</v>
      </c>
      <c r="G353" s="42">
        <f>G346*100/$I$81</f>
        <v>241.35922903296455</v>
      </c>
      <c r="H353" s="33">
        <v>0</v>
      </c>
      <c r="I353" s="33">
        <v>0</v>
      </c>
      <c r="J353" s="33">
        <v>0</v>
      </c>
      <c r="K353" s="42">
        <v>0</v>
      </c>
      <c r="L353" s="1">
        <f>L346*100/$I$81</f>
        <v>301.76859226499039</v>
      </c>
      <c r="M353" s="42">
        <f>M346*100/$I$81</f>
        <v>792.72943322440835</v>
      </c>
      <c r="N353" s="44">
        <f>N346*100/$I$81</f>
        <v>1128.0935608274165</v>
      </c>
      <c r="O353" s="42">
        <f t="shared" si="299"/>
        <v>5647.0060656728465</v>
      </c>
      <c r="Q353" s="33">
        <f t="shared" si="302"/>
        <v>1031.3578938223573</v>
      </c>
      <c r="R353" s="44">
        <f t="shared" si="303"/>
        <v>797.9219570795733</v>
      </c>
    </row>
    <row r="354" spans="1:18">
      <c r="A354" s="125"/>
      <c r="B354" s="42" t="str">
        <f t="shared" si="301"/>
        <v>Genia Air Max 8 Saunier Duval</v>
      </c>
      <c r="C354" s="42">
        <f>C346*100/$J$81</f>
        <v>1123.843864652423</v>
      </c>
      <c r="D354" s="42">
        <f>D346*100/$J$81</f>
        <v>824.29463222620222</v>
      </c>
      <c r="E354" s="42">
        <f>E346*100/$J$81</f>
        <v>699.12911669537277</v>
      </c>
      <c r="F354" s="42">
        <f>F346*100/$J$81</f>
        <v>457.27813411141238</v>
      </c>
      <c r="G354" s="42">
        <f>G346*100/$J$81</f>
        <v>235.40614574090958</v>
      </c>
      <c r="H354" s="33">
        <v>0</v>
      </c>
      <c r="I354" s="33">
        <v>0</v>
      </c>
      <c r="J354" s="33">
        <v>0</v>
      </c>
      <c r="K354" s="42">
        <v>0</v>
      </c>
      <c r="L354" s="1">
        <f>L346*100/$J$81</f>
        <v>294.32552256395854</v>
      </c>
      <c r="M354" s="42">
        <f>M346*100/$J$81</f>
        <v>773.17690000263588</v>
      </c>
      <c r="N354" s="44">
        <f>N346*100/$J$81</f>
        <v>1100.2693298844213</v>
      </c>
      <c r="O354" s="42">
        <f t="shared" si="299"/>
        <v>5507.7236458773359</v>
      </c>
      <c r="Q354" s="33">
        <f t="shared" si="302"/>
        <v>1005.9196312357449</v>
      </c>
      <c r="R354" s="44">
        <f t="shared" si="303"/>
        <v>778.24135116246759</v>
      </c>
    </row>
    <row r="355" spans="1:18">
      <c r="A355" s="125"/>
      <c r="B355" s="42" t="str">
        <f t="shared" si="301"/>
        <v xml:space="preserve"> Dual Clima 9HT Domusa</v>
      </c>
      <c r="C355" s="42">
        <f>C346*100/$K$81</f>
        <v>1142.4827586206898</v>
      </c>
      <c r="D355" s="42">
        <f>D346*100/$K$81</f>
        <v>837.9655172413793</v>
      </c>
      <c r="E355" s="42">
        <f>E346*100/$K$81</f>
        <v>710.72413793103453</v>
      </c>
      <c r="F355" s="42">
        <f>F346*100/$K$81</f>
        <v>464.86206896551727</v>
      </c>
      <c r="G355" s="42">
        <f>G346*100/$K$81</f>
        <v>239.31034482758622</v>
      </c>
      <c r="H355" s="33">
        <v>0</v>
      </c>
      <c r="I355" s="33">
        <v>0</v>
      </c>
      <c r="J355" s="33">
        <v>0</v>
      </c>
      <c r="K355" s="42">
        <v>0</v>
      </c>
      <c r="L355" s="1">
        <f>L346*100/$K$81</f>
        <v>299.20689655172413</v>
      </c>
      <c r="M355" s="42">
        <f>M346*100/$K$81</f>
        <v>786</v>
      </c>
      <c r="N355" s="44">
        <f>N346*100/$K$81</f>
        <v>1118.5172413793102</v>
      </c>
      <c r="O355" s="42">
        <f t="shared" si="299"/>
        <v>5599.0689655172409</v>
      </c>
      <c r="Q355" s="33">
        <f t="shared" si="302"/>
        <v>1022.6027577241379</v>
      </c>
      <c r="R355" s="44">
        <f t="shared" si="303"/>
        <v>791.14844482758622</v>
      </c>
    </row>
    <row r="356" spans="1:18">
      <c r="A356" s="126"/>
      <c r="B356" s="5" t="str">
        <f t="shared" si="301"/>
        <v>Arotherm plus 8 Compacta Vaillant</v>
      </c>
      <c r="C356" s="5">
        <f>C346*100/$L$81</f>
        <v>1280.7968007276904</v>
      </c>
      <c r="D356" s="5">
        <f>D346*100/$L$81</f>
        <v>939.4133482579864</v>
      </c>
      <c r="E356" s="5">
        <f>E346*100/$L$81</f>
        <v>796.76756186763328</v>
      </c>
      <c r="F356" s="5">
        <f>F346*100/$L$81</f>
        <v>521.14033775836037</v>
      </c>
      <c r="G356" s="5">
        <f>G346*100/$L$81</f>
        <v>268.28231911898382</v>
      </c>
      <c r="H356" s="45">
        <v>0</v>
      </c>
      <c r="I356" s="45">
        <v>0</v>
      </c>
      <c r="J356" s="45">
        <v>0</v>
      </c>
      <c r="K356" s="5">
        <v>0</v>
      </c>
      <c r="L356" s="2">
        <f>L346*100/$L$81</f>
        <v>335.43021368810122</v>
      </c>
      <c r="M356" s="5">
        <f>M346*100/$L$81</f>
        <v>881.15665446658738</v>
      </c>
      <c r="N356" s="3">
        <f>N346*100/$L$81</f>
        <v>1253.9299114211062</v>
      </c>
      <c r="O356" s="5">
        <f t="shared" si="299"/>
        <v>6276.9171473064489</v>
      </c>
      <c r="Q356" s="45">
        <f t="shared" si="302"/>
        <v>1146.4035939497551</v>
      </c>
      <c r="R356" s="3">
        <f t="shared" si="303"/>
        <v>886.92839291440123</v>
      </c>
    </row>
    <row r="357" spans="1:18">
      <c r="A357" s="1"/>
      <c r="B357" s="42"/>
      <c r="C357" s="42"/>
      <c r="D357" s="42"/>
      <c r="E357" s="42"/>
      <c r="F357" s="42"/>
      <c r="G357" s="42"/>
      <c r="H357" s="33"/>
      <c r="I357" s="42"/>
      <c r="J357" s="1"/>
      <c r="K357" s="42"/>
      <c r="L357" s="1"/>
      <c r="M357" s="42"/>
      <c r="N357" s="44"/>
      <c r="O357" s="42"/>
      <c r="Q357" s="33"/>
      <c r="R357" s="44"/>
    </row>
    <row r="358" spans="1:18">
      <c r="A358" s="117" t="s">
        <v>131</v>
      </c>
      <c r="B358" s="41" t="str">
        <f t="shared" ref="B358:B367" si="304">B347</f>
        <v>Monobloc Plus 2 - 12MR Baxi</v>
      </c>
      <c r="C358" s="41">
        <f>C346*100/$C$86</f>
        <v>669.42748042929554</v>
      </c>
      <c r="D358" s="41">
        <f>D346*100/$C$86</f>
        <v>490.99834606761772</v>
      </c>
      <c r="E358" s="41">
        <f>E346*100/$C$86</f>
        <v>416.44240610673091</v>
      </c>
      <c r="F358" s="41">
        <f>F346*100/$C$86</f>
        <v>272.38174162946194</v>
      </c>
      <c r="G358" s="41">
        <f>G346*100/$C$86</f>
        <v>140.22174073944558</v>
      </c>
      <c r="H358" s="40">
        <v>0</v>
      </c>
      <c r="I358" s="40">
        <v>0</v>
      </c>
      <c r="J358" s="40">
        <v>0</v>
      </c>
      <c r="K358" s="41">
        <v>0</v>
      </c>
      <c r="L358" s="38">
        <f>L346*100/$C$86</f>
        <v>175.31758564786301</v>
      </c>
      <c r="M358" s="41">
        <f>M346*100/$C$86</f>
        <v>460.54961936814442</v>
      </c>
      <c r="N358" s="43">
        <f>N346*100/$C$86</f>
        <v>655.38510149357296</v>
      </c>
      <c r="O358" s="41">
        <f t="shared" ref="O358:O367" si="305">SUM(C358:N358)</f>
        <v>3280.7240214821318</v>
      </c>
      <c r="Q358" s="40">
        <f t="shared" ref="Q358:Q367" si="306">O358*$Q$341</f>
        <v>599.18487383545357</v>
      </c>
      <c r="R358" s="43">
        <f t="shared" ref="R358:R367" si="307">O358*$R$341</f>
        <v>463.56630423542526</v>
      </c>
    </row>
    <row r="359" spans="1:18">
      <c r="A359" s="118"/>
      <c r="B359" s="42" t="str">
        <f t="shared" si="304"/>
        <v>Monobloc Plus 2 - 16MR Baxi</v>
      </c>
      <c r="C359" s="42">
        <f>C346*100/$D$86</f>
        <v>715.123172584136</v>
      </c>
      <c r="D359" s="42">
        <f>D346*100/$D$86</f>
        <v>524.51431295928671</v>
      </c>
      <c r="E359" s="42">
        <f>E346*100/$D$86</f>
        <v>444.86912079354175</v>
      </c>
      <c r="F359" s="42">
        <f>F346*100/$D$86</f>
        <v>290.97475219143837</v>
      </c>
      <c r="G359" s="42">
        <f>G346*100/$D$86</f>
        <v>149.79339664776964</v>
      </c>
      <c r="H359" s="33">
        <v>0</v>
      </c>
      <c r="I359" s="33">
        <v>0</v>
      </c>
      <c r="J359" s="33">
        <v>0</v>
      </c>
      <c r="K359" s="42">
        <v>0</v>
      </c>
      <c r="L359" s="1">
        <f>L346*100/$D$86</f>
        <v>187.28491393554714</v>
      </c>
      <c r="M359" s="42">
        <f>M346*100/$D$86</f>
        <v>491.9871301425448</v>
      </c>
      <c r="N359" s="44">
        <f>N346*100/$D$86</f>
        <v>700.12224885644139</v>
      </c>
      <c r="O359" s="42">
        <f t="shared" si="305"/>
        <v>3504.6690481107053</v>
      </c>
      <c r="Q359" s="33">
        <f t="shared" si="306"/>
        <v>640.08574560884301</v>
      </c>
      <c r="R359" s="44">
        <f t="shared" si="307"/>
        <v>495.20973649804267</v>
      </c>
    </row>
    <row r="360" spans="1:18">
      <c r="A360" s="118"/>
      <c r="B360" s="42" t="str">
        <f t="shared" si="304"/>
        <v>Arotherm Split 12 kW Vaillant</v>
      </c>
      <c r="C360" s="42">
        <f>C346*100/$E$86</f>
        <v>795.20451208855172</v>
      </c>
      <c r="D360" s="42">
        <f>D346*100/$E$86</f>
        <v>583.25078016008376</v>
      </c>
      <c r="E360" s="42">
        <f>E346*100/$E$86</f>
        <v>494.68671371052574</v>
      </c>
      <c r="F360" s="42">
        <f>F346*100/$E$86</f>
        <v>323.55885631612233</v>
      </c>
      <c r="G360" s="42">
        <f>G346*100/$E$86</f>
        <v>166.56764801082181</v>
      </c>
      <c r="H360" s="33">
        <v>0</v>
      </c>
      <c r="I360" s="33">
        <v>0</v>
      </c>
      <c r="J360" s="33">
        <v>0</v>
      </c>
      <c r="K360" s="42">
        <v>0</v>
      </c>
      <c r="L360" s="1">
        <f>L346*100/$E$86</f>
        <v>208.25756221756498</v>
      </c>
      <c r="M360" s="42">
        <f>M346*100/$E$86</f>
        <v>547.08111941767618</v>
      </c>
      <c r="N360" s="44">
        <f>N346*100/$E$86</f>
        <v>778.5237461854507</v>
      </c>
      <c r="O360" s="42">
        <f t="shared" si="305"/>
        <v>3897.1309381067977</v>
      </c>
      <c r="Q360" s="33">
        <f t="shared" si="306"/>
        <v>711.76420027394931</v>
      </c>
      <c r="R360" s="44">
        <f t="shared" si="307"/>
        <v>550.66460155449056</v>
      </c>
    </row>
    <row r="361" spans="1:18">
      <c r="A361" s="118"/>
      <c r="B361" s="42" t="str">
        <f t="shared" si="304"/>
        <v>Arotherm plus 12 Compacta Vaillant</v>
      </c>
      <c r="C361" s="42">
        <f>C346*100/$F$86</f>
        <v>700.27533580652471</v>
      </c>
      <c r="D361" s="42">
        <f>D346*100/$F$86</f>
        <v>513.62401712647466</v>
      </c>
      <c r="E361" s="42">
        <f>E346*100/$F$86</f>
        <v>435.63246849898229</v>
      </c>
      <c r="F361" s="42">
        <f>F346*100/$F$86</f>
        <v>284.93335150331279</v>
      </c>
      <c r="G361" s="42">
        <f>G346*100/$F$86</f>
        <v>146.68329199858994</v>
      </c>
      <c r="H361" s="33">
        <v>0</v>
      </c>
      <c r="I361" s="33">
        <v>0</v>
      </c>
      <c r="J361" s="33">
        <v>0</v>
      </c>
      <c r="K361" s="42">
        <v>0</v>
      </c>
      <c r="L361" s="1">
        <f>L346*100/$F$86</f>
        <v>183.39638684031192</v>
      </c>
      <c r="M361" s="42">
        <f>M346*100/$F$86</f>
        <v>481.77218412332257</v>
      </c>
      <c r="N361" s="44">
        <f>N346*100/$F$86</f>
        <v>685.58587068562849</v>
      </c>
      <c r="O361" s="42">
        <f t="shared" si="305"/>
        <v>3431.9029065831473</v>
      </c>
      <c r="Q361" s="33">
        <f t="shared" si="306"/>
        <v>626.79588305253287</v>
      </c>
      <c r="R361" s="44">
        <f t="shared" si="307"/>
        <v>484.92788070019873</v>
      </c>
    </row>
    <row r="362" spans="1:18">
      <c r="A362" s="118"/>
      <c r="B362" s="42" t="str">
        <f t="shared" si="304"/>
        <v>Arotherm plus 12 Compacta Vaillant</v>
      </c>
      <c r="C362" s="42">
        <f>C346*100/$G$86</f>
        <v>700.27533580652471</v>
      </c>
      <c r="D362" s="42">
        <f>D346*100/$G$86</f>
        <v>513.62401712647466</v>
      </c>
      <c r="E362" s="42">
        <f>E346*100/$G$86</f>
        <v>435.63246849898229</v>
      </c>
      <c r="F362" s="42">
        <f>F346*100/$G$86</f>
        <v>284.93335150331279</v>
      </c>
      <c r="G362" s="42">
        <f>G346*100/$G$86</f>
        <v>146.68329199858994</v>
      </c>
      <c r="H362" s="33">
        <v>0</v>
      </c>
      <c r="I362" s="33">
        <v>0</v>
      </c>
      <c r="J362" s="33">
        <v>0</v>
      </c>
      <c r="K362" s="42">
        <v>0</v>
      </c>
      <c r="L362" s="1">
        <f>L346*100/$G$86</f>
        <v>183.39638684031192</v>
      </c>
      <c r="M362" s="42">
        <f>M346*100/$G$86</f>
        <v>481.77218412332257</v>
      </c>
      <c r="N362" s="44">
        <f>N346*100/$G$86</f>
        <v>685.58587068562849</v>
      </c>
      <c r="O362" s="42">
        <f t="shared" si="305"/>
        <v>3431.9029065831473</v>
      </c>
      <c r="Q362" s="33">
        <f t="shared" si="306"/>
        <v>626.79588305253287</v>
      </c>
      <c r="R362" s="44">
        <f t="shared" si="307"/>
        <v>484.92788070019873</v>
      </c>
    </row>
    <row r="363" spans="1:18">
      <c r="A363" s="118"/>
      <c r="B363" s="42" t="str">
        <f t="shared" si="304"/>
        <v>Genia Air Max 12 Saunier Duval</v>
      </c>
      <c r="C363" s="42">
        <f>C346*100/$H$86</f>
        <v>700.28646644093874</v>
      </c>
      <c r="D363" s="42">
        <f>D346*100/$H$86</f>
        <v>513.63218100269387</v>
      </c>
      <c r="E363" s="42">
        <f>E346*100/$H$86</f>
        <v>435.63939272649367</v>
      </c>
      <c r="F363" s="42">
        <f>F346*100/$H$86</f>
        <v>284.93788042044838</v>
      </c>
      <c r="G363" s="42">
        <f>G346*100/$H$86</f>
        <v>146.68562347881547</v>
      </c>
      <c r="H363" s="33">
        <v>0</v>
      </c>
      <c r="I363" s="33">
        <v>0</v>
      </c>
      <c r="J363" s="33">
        <v>0</v>
      </c>
      <c r="K363" s="42">
        <v>0</v>
      </c>
      <c r="L363" s="1">
        <f>L346*100/$H$86</f>
        <v>183.3993018624902</v>
      </c>
      <c r="M363" s="42">
        <f>M346*100/$H$86</f>
        <v>481.77984172566573</v>
      </c>
      <c r="N363" s="44">
        <f>N346*100/$H$86</f>
        <v>685.59676783607176</v>
      </c>
      <c r="O363" s="42">
        <f t="shared" si="305"/>
        <v>3431.957455493618</v>
      </c>
      <c r="Q363" s="33">
        <f t="shared" si="306"/>
        <v>626.80584575644343</v>
      </c>
      <c r="R363" s="44">
        <f t="shared" si="307"/>
        <v>484.93558846124824</v>
      </c>
    </row>
    <row r="364" spans="1:18">
      <c r="A364" s="118"/>
      <c r="B364" s="42" t="str">
        <f t="shared" si="304"/>
        <v>Arotherm plus 12 Compacta Vaillant</v>
      </c>
      <c r="C364" s="42">
        <f>C346*100/$I$86</f>
        <v>700.27533580652471</v>
      </c>
      <c r="D364" s="42">
        <f>D346*100/$I$86</f>
        <v>513.62401712647466</v>
      </c>
      <c r="E364" s="42">
        <f>E346*100/$I$86</f>
        <v>435.63246849898229</v>
      </c>
      <c r="F364" s="42">
        <f>F346*100/$I$86</f>
        <v>284.93335150331279</v>
      </c>
      <c r="G364" s="42">
        <f>G346*100/$I$86</f>
        <v>146.68329199858994</v>
      </c>
      <c r="H364" s="33">
        <v>0</v>
      </c>
      <c r="I364" s="33">
        <v>0</v>
      </c>
      <c r="J364" s="33">
        <v>0</v>
      </c>
      <c r="K364" s="42">
        <v>0</v>
      </c>
      <c r="L364" s="1">
        <f>L346*100/$I$86</f>
        <v>183.39638684031192</v>
      </c>
      <c r="M364" s="42">
        <f>M346*100/$I$86</f>
        <v>481.77218412332257</v>
      </c>
      <c r="N364" s="44">
        <f>N346*100/$I$86</f>
        <v>685.58587068562849</v>
      </c>
      <c r="O364" s="42">
        <f t="shared" si="305"/>
        <v>3431.9029065831473</v>
      </c>
      <c r="Q364" s="33">
        <f t="shared" si="306"/>
        <v>626.79588305253287</v>
      </c>
      <c r="R364" s="44">
        <f t="shared" si="307"/>
        <v>484.92788070019873</v>
      </c>
    </row>
    <row r="365" spans="1:18">
      <c r="A365" s="118"/>
      <c r="B365" s="42" t="str">
        <f t="shared" si="304"/>
        <v>Genia Air Max 8 Saunier Duval</v>
      </c>
      <c r="C365" s="42">
        <f>C346*100/$J$86</f>
        <v>758.69814519573356</v>
      </c>
      <c r="D365" s="42">
        <f>D346*100/$J$86</f>
        <v>556.47481668482192</v>
      </c>
      <c r="E365" s="42">
        <f>E346*100/$J$86</f>
        <v>471.97656255672052</v>
      </c>
      <c r="F365" s="42">
        <f>F346*100/$J$86</f>
        <v>308.70486826583618</v>
      </c>
      <c r="G365" s="42">
        <f>G346*100/$J$86</f>
        <v>158.92083567724228</v>
      </c>
      <c r="H365" s="33">
        <v>0</v>
      </c>
      <c r="I365" s="33">
        <v>0</v>
      </c>
      <c r="J365" s="33">
        <v>0</v>
      </c>
      <c r="K365" s="42">
        <v>0</v>
      </c>
      <c r="L365" s="1">
        <f>L346*100/$J$86</f>
        <v>198.69684310827537</v>
      </c>
      <c r="M365" s="42">
        <f>M346*100/$J$86</f>
        <v>521.96563810188184</v>
      </c>
      <c r="N365" s="44">
        <f>N346*100/$J$86</f>
        <v>742.78316237214801</v>
      </c>
      <c r="O365" s="42">
        <f t="shared" si="305"/>
        <v>3718.2208719626597</v>
      </c>
      <c r="Q365" s="33">
        <f t="shared" si="306"/>
        <v>679.08842361351617</v>
      </c>
      <c r="R365" s="44">
        <f t="shared" si="307"/>
        <v>525.38460920832381</v>
      </c>
    </row>
    <row r="366" spans="1:18">
      <c r="A366" s="118"/>
      <c r="B366" s="42" t="str">
        <f t="shared" si="304"/>
        <v xml:space="preserve"> Dual Clima 9HT Domusa</v>
      </c>
      <c r="C366" s="42">
        <f>C346*100/$K$86</f>
        <v>770.51162790697674</v>
      </c>
      <c r="D366" s="42">
        <f>D346*100/$K$86</f>
        <v>565.1395348837209</v>
      </c>
      <c r="E366" s="42">
        <f>E346*100/$K$86</f>
        <v>479.32558139534882</v>
      </c>
      <c r="F366" s="42">
        <f>F346*100/$K$86</f>
        <v>313.51162790697674</v>
      </c>
      <c r="G366" s="42">
        <f>G346*100/$K$86</f>
        <v>161.3953488372093</v>
      </c>
      <c r="H366" s="33">
        <v>0</v>
      </c>
      <c r="I366" s="33">
        <v>0</v>
      </c>
      <c r="J366" s="33">
        <v>0</v>
      </c>
      <c r="K366" s="42">
        <v>0</v>
      </c>
      <c r="L366" s="1">
        <f>L346*100/$K$86</f>
        <v>201.7906976744186</v>
      </c>
      <c r="M366" s="42">
        <f>M346*100/$K$86</f>
        <v>530.09302325581393</v>
      </c>
      <c r="N366" s="44">
        <f>N346*100/$K$86</f>
        <v>754.34883720930236</v>
      </c>
      <c r="O366" s="42">
        <f t="shared" si="305"/>
        <v>3776.1162790697672</v>
      </c>
      <c r="Q366" s="33">
        <f t="shared" si="306"/>
        <v>689.66232497674412</v>
      </c>
      <c r="R366" s="44">
        <f t="shared" si="307"/>
        <v>533.56523023255818</v>
      </c>
    </row>
    <row r="367" spans="1:18">
      <c r="A367" s="119"/>
      <c r="B367" s="5" t="str">
        <f t="shared" si="304"/>
        <v>Arotherm plus 8 Compacta Vaillant</v>
      </c>
      <c r="C367" s="5">
        <f>C346*100/$L$86</f>
        <v>762.46904729092353</v>
      </c>
      <c r="D367" s="5">
        <f>D346*100/$L$86</f>
        <v>559.2406229088715</v>
      </c>
      <c r="E367" s="5">
        <f>E346*100/$L$86</f>
        <v>474.32239326672777</v>
      </c>
      <c r="F367" s="5">
        <f>F346*100/$L$86</f>
        <v>310.23920157337136</v>
      </c>
      <c r="G367" s="5">
        <f>G346*100/$L$86</f>
        <v>159.71070832424874</v>
      </c>
      <c r="H367" s="45">
        <v>0</v>
      </c>
      <c r="I367" s="45">
        <v>0</v>
      </c>
      <c r="J367" s="45">
        <v>0</v>
      </c>
      <c r="K367" s="5">
        <v>0</v>
      </c>
      <c r="L367" s="2">
        <f>L346*100/$L$86</f>
        <v>199.68441154603838</v>
      </c>
      <c r="M367" s="5">
        <f>M346*100/$L$86</f>
        <v>524.55992587073854</v>
      </c>
      <c r="N367" s="3">
        <f>N346*100/$L$86</f>
        <v>746.47496338813494</v>
      </c>
      <c r="O367" s="5">
        <f t="shared" si="305"/>
        <v>3736.7012741690542</v>
      </c>
      <c r="Q367" s="45">
        <f t="shared" si="306"/>
        <v>682.46364731168774</v>
      </c>
      <c r="R367" s="3">
        <f t="shared" si="307"/>
        <v>527.99589004008737</v>
      </c>
    </row>
    <row r="368" spans="1:18">
      <c r="A368" s="1"/>
      <c r="B368" s="42"/>
      <c r="C368" s="42"/>
      <c r="D368" s="42"/>
      <c r="E368" s="42"/>
      <c r="F368" s="42"/>
      <c r="G368" s="42"/>
      <c r="H368" s="33"/>
      <c r="I368" s="42"/>
      <c r="J368" s="1"/>
      <c r="K368" s="42"/>
      <c r="L368" s="1"/>
      <c r="M368" s="42"/>
      <c r="N368" s="44"/>
      <c r="O368" s="42"/>
      <c r="Q368" s="33"/>
      <c r="R368" s="44"/>
    </row>
    <row r="369" spans="1:18">
      <c r="A369" s="117" t="s">
        <v>132</v>
      </c>
      <c r="B369" s="41" t="str">
        <f t="shared" ref="B369:B378" si="308">B347</f>
        <v>Monobloc Plus 2 - 12MR Baxi</v>
      </c>
      <c r="C369" s="41">
        <f t="shared" ref="C369:N369" si="309">C347-C344</f>
        <v>939.18723348893548</v>
      </c>
      <c r="D369" s="41">
        <f t="shared" si="309"/>
        <v>587.8062133591277</v>
      </c>
      <c r="E369" s="41">
        <f t="shared" si="309"/>
        <v>326.03633856816521</v>
      </c>
      <c r="F369" s="41">
        <f t="shared" si="309"/>
        <v>0.56338267126460551</v>
      </c>
      <c r="G369" s="41">
        <f t="shared" si="309"/>
        <v>-344.66180730371804</v>
      </c>
      <c r="H369" s="40">
        <v>0</v>
      </c>
      <c r="I369" s="40">
        <v>0</v>
      </c>
      <c r="J369" s="40">
        <v>0</v>
      </c>
      <c r="K369" s="41">
        <v>0</v>
      </c>
      <c r="L369" s="38">
        <f t="shared" si="309"/>
        <v>-16.134524780167396</v>
      </c>
      <c r="M369" s="41">
        <f t="shared" si="309"/>
        <v>582.96838102579966</v>
      </c>
      <c r="N369" s="43">
        <f t="shared" si="309"/>
        <v>943.54954704456713</v>
      </c>
      <c r="O369" s="53">
        <f>SUM(C369:F369,M369:N369)</f>
        <v>3380.1110961578602</v>
      </c>
      <c r="Q369" s="40">
        <f t="shared" ref="Q369:Q378" si="310">O369*$Q$341</f>
        <v>617.3367303800793</v>
      </c>
      <c r="R369" s="43">
        <f t="shared" ref="R369:R378" si="311">O369*$R$341</f>
        <v>477.60969788710565</v>
      </c>
    </row>
    <row r="370" spans="1:18">
      <c r="A370" s="118"/>
      <c r="B370" s="42" t="str">
        <f t="shared" si="308"/>
        <v>Monobloc Plus 2 - 16MR Baxi</v>
      </c>
      <c r="C370" s="42">
        <f t="shared" ref="C370:N370" si="312">C348-C344</f>
        <v>894.5918466083541</v>
      </c>
      <c r="D370" s="42">
        <f t="shared" si="312"/>
        <v>555.09727648284479</v>
      </c>
      <c r="E370" s="42">
        <f t="shared" si="312"/>
        <v>298.29410993736531</v>
      </c>
      <c r="F370" s="42">
        <f t="shared" si="312"/>
        <v>-17.581927317179122</v>
      </c>
      <c r="G370" s="42">
        <f t="shared" si="312"/>
        <v>-354.00298758113064</v>
      </c>
      <c r="H370" s="33">
        <v>0</v>
      </c>
      <c r="I370" s="33">
        <v>0</v>
      </c>
      <c r="J370" s="33">
        <v>0</v>
      </c>
      <c r="K370" s="42">
        <v>0</v>
      </c>
      <c r="L370" s="1">
        <f t="shared" si="312"/>
        <v>-27.813692109722069</v>
      </c>
      <c r="M370" s="42">
        <f t="shared" si="312"/>
        <v>552.28785318093753</v>
      </c>
      <c r="N370" s="44">
        <f t="shared" si="312"/>
        <v>899.88962418312144</v>
      </c>
      <c r="O370" s="54">
        <f>SUM(C370:E370,M370:N370)</f>
        <v>3200.1607103926226</v>
      </c>
      <c r="Q370" s="33">
        <f t="shared" si="310"/>
        <v>584.47095182468775</v>
      </c>
      <c r="R370" s="44">
        <f t="shared" si="311"/>
        <v>452.18270837847763</v>
      </c>
    </row>
    <row r="371" spans="1:18">
      <c r="A371" s="118"/>
      <c r="B371" s="42" t="str">
        <f t="shared" si="308"/>
        <v>Arotherm Split 12 kW Vaillant</v>
      </c>
      <c r="C371" s="42">
        <f t="shared" ref="C371:N371" si="313">C349-C344</f>
        <v>983.57924335827818</v>
      </c>
      <c r="D371" s="42">
        <f t="shared" si="313"/>
        <v>620.36598131261371</v>
      </c>
      <c r="E371" s="42">
        <f t="shared" si="313"/>
        <v>353.65204892120823</v>
      </c>
      <c r="F371" s="42">
        <f t="shared" si="313"/>
        <v>18.625941075484377</v>
      </c>
      <c r="G371" s="42">
        <f t="shared" si="313"/>
        <v>-335.36322742646223</v>
      </c>
      <c r="H371" s="33">
        <v>0</v>
      </c>
      <c r="I371" s="33">
        <v>0</v>
      </c>
      <c r="J371" s="33">
        <v>0</v>
      </c>
      <c r="K371" s="42">
        <v>0</v>
      </c>
      <c r="L371" s="1">
        <f t="shared" si="313"/>
        <v>-4.5086202275812184</v>
      </c>
      <c r="M371" s="42">
        <f t="shared" si="313"/>
        <v>613.50899049585269</v>
      </c>
      <c r="N371" s="44">
        <f t="shared" si="313"/>
        <v>987.01035907317601</v>
      </c>
      <c r="O371" s="54">
        <f>SUM(C371:F371,M371:N371)</f>
        <v>3576.7425642366134</v>
      </c>
      <c r="Q371" s="33">
        <f t="shared" si="310"/>
        <v>653.24910844704652</v>
      </c>
      <c r="R371" s="44">
        <f t="shared" si="311"/>
        <v>505.3937243266335</v>
      </c>
    </row>
    <row r="372" spans="1:18">
      <c r="A372" s="118"/>
      <c r="B372" s="42" t="str">
        <f t="shared" si="308"/>
        <v>Arotherm plus 12 Compacta Vaillant</v>
      </c>
      <c r="C372" s="42">
        <f t="shared" ref="C372:N372" si="314">C350-C344</f>
        <v>969.36426171760547</v>
      </c>
      <c r="D372" s="42">
        <f t="shared" si="314"/>
        <v>609.93985947119177</v>
      </c>
      <c r="E372" s="42">
        <f t="shared" si="314"/>
        <v>344.80908783839084</v>
      </c>
      <c r="F372" s="42">
        <f t="shared" si="314"/>
        <v>12.842041295878232</v>
      </c>
      <c r="G372" s="42">
        <f t="shared" si="314"/>
        <v>-338.34077096703538</v>
      </c>
      <c r="H372" s="33">
        <v>0</v>
      </c>
      <c r="I372" s="33">
        <v>0</v>
      </c>
      <c r="J372" s="33">
        <v>0</v>
      </c>
      <c r="K372" s="42">
        <v>0</v>
      </c>
      <c r="L372" s="1">
        <f t="shared" si="314"/>
        <v>-8.2314077350096113</v>
      </c>
      <c r="M372" s="42">
        <f t="shared" si="314"/>
        <v>603.72943322440835</v>
      </c>
      <c r="N372" s="44">
        <f t="shared" si="314"/>
        <v>973.09356082741647</v>
      </c>
      <c r="O372" s="54">
        <f>SUM(C372:F372,M372:N372)</f>
        <v>3513.7782443748911</v>
      </c>
      <c r="Q372" s="33">
        <f t="shared" si="310"/>
        <v>641.74943099614131</v>
      </c>
      <c r="R372" s="44">
        <f t="shared" si="311"/>
        <v>496.49686593017213</v>
      </c>
    </row>
    <row r="373" spans="1:18">
      <c r="A373" s="118"/>
      <c r="B373" s="42" t="str">
        <f t="shared" si="308"/>
        <v>Arotherm plus 12 Compacta Vaillant</v>
      </c>
      <c r="C373" s="42">
        <f t="shared" ref="C373:N373" si="315">C351-C344</f>
        <v>969.36426171760547</v>
      </c>
      <c r="D373" s="42">
        <f t="shared" si="315"/>
        <v>609.93985947119177</v>
      </c>
      <c r="E373" s="42">
        <f t="shared" si="315"/>
        <v>344.80908783839084</v>
      </c>
      <c r="F373" s="42">
        <f t="shared" si="315"/>
        <v>12.842041295878232</v>
      </c>
      <c r="G373" s="42">
        <f t="shared" si="315"/>
        <v>-338.34077096703538</v>
      </c>
      <c r="H373" s="33">
        <v>0</v>
      </c>
      <c r="I373" s="33">
        <v>0</v>
      </c>
      <c r="J373" s="33">
        <v>0</v>
      </c>
      <c r="K373" s="42">
        <v>0</v>
      </c>
      <c r="L373" s="1">
        <f t="shared" si="315"/>
        <v>-8.2314077350096113</v>
      </c>
      <c r="M373" s="42">
        <f t="shared" si="315"/>
        <v>603.72943322440835</v>
      </c>
      <c r="N373" s="44">
        <f t="shared" si="315"/>
        <v>973.09356082741647</v>
      </c>
      <c r="O373" s="54">
        <f>SUM(C373:F373,M373:N373)</f>
        <v>3513.7782443748911</v>
      </c>
      <c r="Q373" s="33">
        <f t="shared" si="310"/>
        <v>641.74943099614131</v>
      </c>
      <c r="R373" s="44">
        <f t="shared" si="311"/>
        <v>496.49686593017213</v>
      </c>
    </row>
    <row r="374" spans="1:18">
      <c r="A374" s="118"/>
      <c r="B374" s="42" t="str">
        <f t="shared" si="308"/>
        <v>Genia Air Max 12 Saunier Duval</v>
      </c>
      <c r="C374" s="42">
        <f t="shared" ref="C374:N374" si="316">C352-C344</f>
        <v>836.47942301617798</v>
      </c>
      <c r="D374" s="42">
        <f t="shared" si="316"/>
        <v>512.47413252191654</v>
      </c>
      <c r="E374" s="42">
        <f t="shared" si="316"/>
        <v>262.14310297556574</v>
      </c>
      <c r="F374" s="42">
        <f t="shared" si="316"/>
        <v>-41.227151947328991</v>
      </c>
      <c r="G374" s="42">
        <f t="shared" si="316"/>
        <v>-366.17551624615851</v>
      </c>
      <c r="H374" s="33">
        <v>0</v>
      </c>
      <c r="I374" s="33">
        <v>0</v>
      </c>
      <c r="J374" s="33">
        <v>0</v>
      </c>
      <c r="K374" s="42">
        <v>0</v>
      </c>
      <c r="L374" s="1">
        <f t="shared" si="316"/>
        <v>-43.03286087433969</v>
      </c>
      <c r="M374" s="42">
        <f t="shared" si="316"/>
        <v>512.30793698632021</v>
      </c>
      <c r="N374" s="44">
        <f t="shared" si="316"/>
        <v>842.99620742411457</v>
      </c>
      <c r="O374" s="54">
        <f>SUM(C374:E374,M374:N374)</f>
        <v>2966.4008029240949</v>
      </c>
      <c r="Q374" s="33">
        <f t="shared" si="310"/>
        <v>541.77750984445083</v>
      </c>
      <c r="R374" s="44">
        <f t="shared" si="311"/>
        <v>419.15243345317464</v>
      </c>
    </row>
    <row r="375" spans="1:18">
      <c r="A375" s="118"/>
      <c r="B375" s="42" t="str">
        <f t="shared" si="308"/>
        <v>Arotherm plus 12 Compacta Vaillant</v>
      </c>
      <c r="C375" s="42">
        <f t="shared" ref="C375:N375" si="317">C353-C344</f>
        <v>969.36426171760547</v>
      </c>
      <c r="D375" s="42">
        <f t="shared" si="317"/>
        <v>609.93985947119177</v>
      </c>
      <c r="E375" s="42">
        <f t="shared" si="317"/>
        <v>344.80908783839084</v>
      </c>
      <c r="F375" s="42">
        <f t="shared" si="317"/>
        <v>12.842041295878232</v>
      </c>
      <c r="G375" s="42">
        <f t="shared" si="317"/>
        <v>-338.34077096703538</v>
      </c>
      <c r="H375" s="33">
        <v>0</v>
      </c>
      <c r="I375" s="33">
        <v>0</v>
      </c>
      <c r="J375" s="33">
        <v>0</v>
      </c>
      <c r="K375" s="42">
        <v>0</v>
      </c>
      <c r="L375" s="1">
        <f t="shared" si="317"/>
        <v>-8.2314077350096113</v>
      </c>
      <c r="M375" s="42">
        <f t="shared" si="317"/>
        <v>603.72943322440835</v>
      </c>
      <c r="N375" s="44">
        <f t="shared" si="317"/>
        <v>973.09356082741647</v>
      </c>
      <c r="O375" s="54">
        <f>SUM(C375:F375,L375:N375)</f>
        <v>3505.5468366398818</v>
      </c>
      <c r="Q375" s="33">
        <f t="shared" si="310"/>
        <v>640.2460631502347</v>
      </c>
      <c r="R375" s="44">
        <f t="shared" si="311"/>
        <v>495.33376801721533</v>
      </c>
    </row>
    <row r="376" spans="1:18">
      <c r="A376" s="118"/>
      <c r="B376" s="42" t="str">
        <f t="shared" si="308"/>
        <v>Genia Air Max 8 Saunier Duval</v>
      </c>
      <c r="C376" s="42">
        <f t="shared" ref="C376:N376" si="318">C354-C344</f>
        <v>940.94386465242303</v>
      </c>
      <c r="D376" s="42">
        <f t="shared" si="318"/>
        <v>589.09463222620218</v>
      </c>
      <c r="E376" s="42">
        <f t="shared" si="318"/>
        <v>327.12911669537277</v>
      </c>
      <c r="F376" s="42">
        <f t="shared" si="318"/>
        <v>1.2781341114123848</v>
      </c>
      <c r="G376" s="42">
        <f t="shared" si="318"/>
        <v>-344.29385425909038</v>
      </c>
      <c r="H376" s="33">
        <v>0</v>
      </c>
      <c r="I376" s="33">
        <v>0</v>
      </c>
      <c r="J376" s="33">
        <v>0</v>
      </c>
      <c r="K376" s="42">
        <v>0</v>
      </c>
      <c r="L376" s="1">
        <f t="shared" si="318"/>
        <v>-15.674477436041457</v>
      </c>
      <c r="M376" s="42">
        <f t="shared" si="318"/>
        <v>584.17690000263588</v>
      </c>
      <c r="N376" s="44">
        <f t="shared" si="318"/>
        <v>945.26932988442127</v>
      </c>
      <c r="O376" s="54">
        <f>SUM(C376:E376,M376:N376)</f>
        <v>3386.6138434610557</v>
      </c>
      <c r="Q376" s="33">
        <f t="shared" si="310"/>
        <v>618.52437914204029</v>
      </c>
      <c r="R376" s="44">
        <f t="shared" si="311"/>
        <v>478.52853608104721</v>
      </c>
    </row>
    <row r="377" spans="1:18">
      <c r="A377" s="118"/>
      <c r="B377" s="42" t="str">
        <f t="shared" si="308"/>
        <v xml:space="preserve"> Dual Clima 9HT Domusa</v>
      </c>
      <c r="C377" s="42">
        <f t="shared" ref="C377:N377" si="319">C355-C344</f>
        <v>959.58275862068979</v>
      </c>
      <c r="D377" s="42">
        <f t="shared" si="319"/>
        <v>602.76551724137926</v>
      </c>
      <c r="E377" s="42">
        <f t="shared" si="319"/>
        <v>338.72413793103453</v>
      </c>
      <c r="F377" s="42">
        <f t="shared" si="319"/>
        <v>8.8620689655172669</v>
      </c>
      <c r="G377" s="42">
        <f t="shared" si="319"/>
        <v>-340.38965517241371</v>
      </c>
      <c r="H377" s="33">
        <v>0</v>
      </c>
      <c r="I377" s="33">
        <v>0</v>
      </c>
      <c r="J377" s="33">
        <v>0</v>
      </c>
      <c r="K377" s="42">
        <v>0</v>
      </c>
      <c r="L377" s="1">
        <f t="shared" si="319"/>
        <v>-10.793103448275872</v>
      </c>
      <c r="M377" s="42">
        <f t="shared" si="319"/>
        <v>597</v>
      </c>
      <c r="N377" s="44">
        <f t="shared" si="319"/>
        <v>963.51724137931024</v>
      </c>
      <c r="O377" s="54">
        <f>SUM(C377:F377,M377:N377)</f>
        <v>3470.4517241379308</v>
      </c>
      <c r="Q377" s="33">
        <f t="shared" si="310"/>
        <v>633.83636199310342</v>
      </c>
      <c r="R377" s="44">
        <f t="shared" si="311"/>
        <v>490.37482862068964</v>
      </c>
    </row>
    <row r="378" spans="1:18">
      <c r="A378" s="119"/>
      <c r="B378" s="5" t="str">
        <f t="shared" si="308"/>
        <v>Arotherm plus 8 Compacta Vaillant</v>
      </c>
      <c r="C378" s="5">
        <f t="shared" ref="C378:N378" si="320">C356-C344</f>
        <v>1097.8968007276903</v>
      </c>
      <c r="D378" s="5">
        <f t="shared" si="320"/>
        <v>704.21334825798635</v>
      </c>
      <c r="E378" s="5">
        <f t="shared" si="320"/>
        <v>424.76756186763328</v>
      </c>
      <c r="F378" s="5">
        <f t="shared" si="320"/>
        <v>65.140337758360374</v>
      </c>
      <c r="G378" s="5">
        <f t="shared" si="320"/>
        <v>-311.41768088101611</v>
      </c>
      <c r="H378" s="45">
        <v>0</v>
      </c>
      <c r="I378" s="45">
        <v>0</v>
      </c>
      <c r="J378" s="45">
        <v>0</v>
      </c>
      <c r="K378" s="5">
        <v>0</v>
      </c>
      <c r="L378" s="2">
        <f t="shared" si="320"/>
        <v>25.430213688101219</v>
      </c>
      <c r="M378" s="5">
        <f t="shared" si="320"/>
        <v>692.15665446658738</v>
      </c>
      <c r="N378" s="3">
        <f t="shared" si="320"/>
        <v>1098.9299114211062</v>
      </c>
      <c r="O378" s="55">
        <f>SUM(C378:F378,L378:N378)</f>
        <v>4108.5348281874649</v>
      </c>
      <c r="Q378" s="45">
        <f t="shared" si="310"/>
        <v>750.37458395050214</v>
      </c>
      <c r="R378" s="3">
        <f t="shared" si="311"/>
        <v>580.53597122288886</v>
      </c>
    </row>
    <row r="379" spans="1:18">
      <c r="A379" s="1"/>
      <c r="B379" s="42"/>
      <c r="C379" s="42"/>
      <c r="D379" s="42"/>
      <c r="E379" s="42"/>
      <c r="F379" s="42"/>
      <c r="G379" s="42"/>
      <c r="H379" s="33"/>
      <c r="I379" s="42"/>
      <c r="J379" s="1"/>
      <c r="K379" s="42"/>
      <c r="L379" s="1"/>
      <c r="M379" s="42"/>
      <c r="N379" s="44"/>
      <c r="O379" s="42"/>
      <c r="Q379" s="33"/>
      <c r="R379" s="44"/>
    </row>
    <row r="380" spans="1:18">
      <c r="A380" s="117" t="s">
        <v>133</v>
      </c>
      <c r="B380" s="41" t="str">
        <f t="shared" ref="B380:B389" si="321">B358</f>
        <v>Monobloc Plus 2 - 12MR Baxi</v>
      </c>
      <c r="C380" s="41">
        <f t="shared" ref="C380:N380" si="322">C358-C344</f>
        <v>486.52748042929557</v>
      </c>
      <c r="D380" s="41">
        <f t="shared" si="322"/>
        <v>255.7983460676177</v>
      </c>
      <c r="E380" s="41">
        <f t="shared" si="322"/>
        <v>44.442406106730914</v>
      </c>
      <c r="F380" s="41">
        <f t="shared" si="322"/>
        <v>-183.61825837053806</v>
      </c>
      <c r="G380" s="41">
        <f t="shared" si="322"/>
        <v>-439.47825926055435</v>
      </c>
      <c r="H380" s="40">
        <v>0</v>
      </c>
      <c r="I380" s="40">
        <v>0</v>
      </c>
      <c r="J380" s="40">
        <v>0</v>
      </c>
      <c r="K380" s="41">
        <v>0</v>
      </c>
      <c r="L380" s="38">
        <f t="shared" si="322"/>
        <v>-134.68241435213699</v>
      </c>
      <c r="M380" s="41">
        <f t="shared" si="322"/>
        <v>271.54961936814442</v>
      </c>
      <c r="N380" s="43">
        <f t="shared" si="322"/>
        <v>500.38510149357296</v>
      </c>
      <c r="O380" s="53">
        <f t="shared" ref="O380:O389" si="323">SUM(C380:E380,M380:N380)</f>
        <v>1558.7029534653616</v>
      </c>
      <c r="Q380" s="40">
        <f t="shared" ref="Q380:Q389" si="324">O380*$Q$341</f>
        <v>284.6783900150067</v>
      </c>
      <c r="R380" s="43">
        <f t="shared" ref="R380:R389" si="325">O380*$R$341</f>
        <v>220.2447273246556</v>
      </c>
    </row>
    <row r="381" spans="1:18">
      <c r="A381" s="118"/>
      <c r="B381" s="42" t="str">
        <f t="shared" si="321"/>
        <v>Monobloc Plus 2 - 16MR Baxi</v>
      </c>
      <c r="C381" s="42">
        <f t="shared" ref="C381:N381" si="326">C359-C344</f>
        <v>532.22317258413602</v>
      </c>
      <c r="D381" s="42">
        <f t="shared" si="326"/>
        <v>289.31431295928667</v>
      </c>
      <c r="E381" s="42">
        <f t="shared" si="326"/>
        <v>72.869120793541754</v>
      </c>
      <c r="F381" s="42">
        <f t="shared" si="326"/>
        <v>-165.02524780856163</v>
      </c>
      <c r="G381" s="42">
        <f t="shared" si="326"/>
        <v>-429.90660335223026</v>
      </c>
      <c r="H381" s="33">
        <v>0</v>
      </c>
      <c r="I381" s="33">
        <v>0</v>
      </c>
      <c r="J381" s="33">
        <v>0</v>
      </c>
      <c r="K381" s="42">
        <v>0</v>
      </c>
      <c r="L381" s="1">
        <f t="shared" si="326"/>
        <v>-122.71508606445286</v>
      </c>
      <c r="M381" s="42">
        <f t="shared" si="326"/>
        <v>302.9871301425448</v>
      </c>
      <c r="N381" s="44">
        <f t="shared" si="326"/>
        <v>545.12224885644139</v>
      </c>
      <c r="O381" s="54">
        <f t="shared" si="323"/>
        <v>1742.5159853359505</v>
      </c>
      <c r="Q381" s="33">
        <f t="shared" si="324"/>
        <v>318.24963452978733</v>
      </c>
      <c r="R381" s="44">
        <f t="shared" si="325"/>
        <v>246.21750872796983</v>
      </c>
    </row>
    <row r="382" spans="1:18">
      <c r="A382" s="118"/>
      <c r="B382" s="42" t="str">
        <f t="shared" si="321"/>
        <v>Arotherm Split 12 kW Vaillant</v>
      </c>
      <c r="C382" s="42">
        <f t="shared" ref="C382:N382" si="327">C360-C344</f>
        <v>612.30451208855175</v>
      </c>
      <c r="D382" s="42">
        <f t="shared" si="327"/>
        <v>348.05078016008372</v>
      </c>
      <c r="E382" s="42">
        <f t="shared" si="327"/>
        <v>122.68671371052574</v>
      </c>
      <c r="F382" s="42">
        <f t="shared" si="327"/>
        <v>-132.44114368387767</v>
      </c>
      <c r="G382" s="42">
        <f t="shared" si="327"/>
        <v>-413.13235198917812</v>
      </c>
      <c r="H382" s="33">
        <v>0</v>
      </c>
      <c r="I382" s="33">
        <v>0</v>
      </c>
      <c r="J382" s="33">
        <v>0</v>
      </c>
      <c r="K382" s="42">
        <v>0</v>
      </c>
      <c r="L382" s="1">
        <f t="shared" si="327"/>
        <v>-101.74243778243502</v>
      </c>
      <c r="M382" s="42">
        <f t="shared" si="327"/>
        <v>358.08111941767618</v>
      </c>
      <c r="N382" s="44">
        <f t="shared" si="327"/>
        <v>623.5237461854507</v>
      </c>
      <c r="O382" s="54">
        <f t="shared" si="323"/>
        <v>2064.6468715622882</v>
      </c>
      <c r="Q382" s="33">
        <f t="shared" si="324"/>
        <v>377.08297532839316</v>
      </c>
      <c r="R382" s="44">
        <f t="shared" si="325"/>
        <v>291.73460295175136</v>
      </c>
    </row>
    <row r="383" spans="1:18">
      <c r="A383" s="118"/>
      <c r="B383" s="42" t="str">
        <f t="shared" si="321"/>
        <v>Arotherm plus 12 Compacta Vaillant</v>
      </c>
      <c r="C383" s="42">
        <f t="shared" ref="C383:N383" si="328">C361-C344</f>
        <v>517.37533580652473</v>
      </c>
      <c r="D383" s="42">
        <f t="shared" si="328"/>
        <v>278.42401712647461</v>
      </c>
      <c r="E383" s="42">
        <f t="shared" si="328"/>
        <v>63.632468498982291</v>
      </c>
      <c r="F383" s="42">
        <f t="shared" si="328"/>
        <v>-171.06664849668721</v>
      </c>
      <c r="G383" s="42">
        <f t="shared" si="328"/>
        <v>-433.01670800141</v>
      </c>
      <c r="H383" s="33">
        <v>0</v>
      </c>
      <c r="I383" s="33">
        <v>0</v>
      </c>
      <c r="J383" s="33">
        <v>0</v>
      </c>
      <c r="K383" s="42">
        <v>0</v>
      </c>
      <c r="L383" s="1">
        <f t="shared" si="328"/>
        <v>-126.60361315968808</v>
      </c>
      <c r="M383" s="42">
        <f t="shared" si="328"/>
        <v>292.77218412332257</v>
      </c>
      <c r="N383" s="44">
        <f t="shared" si="328"/>
        <v>530.58587068562849</v>
      </c>
      <c r="O383" s="54">
        <f t="shared" si="323"/>
        <v>1682.7898762409327</v>
      </c>
      <c r="Q383" s="33">
        <f t="shared" si="324"/>
        <v>307.34137741689148</v>
      </c>
      <c r="R383" s="44">
        <f t="shared" si="325"/>
        <v>237.7782095128438</v>
      </c>
    </row>
    <row r="384" spans="1:18">
      <c r="A384" s="118"/>
      <c r="B384" s="42" t="str">
        <f t="shared" si="321"/>
        <v>Arotherm plus 12 Compacta Vaillant</v>
      </c>
      <c r="C384" s="42">
        <f t="shared" ref="C384:N384" si="329">C362-C344</f>
        <v>517.37533580652473</v>
      </c>
      <c r="D384" s="42">
        <f t="shared" si="329"/>
        <v>278.42401712647461</v>
      </c>
      <c r="E384" s="42">
        <f t="shared" si="329"/>
        <v>63.632468498982291</v>
      </c>
      <c r="F384" s="42">
        <f t="shared" si="329"/>
        <v>-171.06664849668721</v>
      </c>
      <c r="G384" s="42">
        <f t="shared" si="329"/>
        <v>-433.01670800141</v>
      </c>
      <c r="H384" s="33">
        <v>0</v>
      </c>
      <c r="I384" s="33">
        <v>0</v>
      </c>
      <c r="J384" s="33">
        <v>0</v>
      </c>
      <c r="K384" s="42">
        <v>0</v>
      </c>
      <c r="L384" s="1">
        <f t="shared" si="329"/>
        <v>-126.60361315968808</v>
      </c>
      <c r="M384" s="42">
        <f t="shared" si="329"/>
        <v>292.77218412332257</v>
      </c>
      <c r="N384" s="44">
        <f t="shared" si="329"/>
        <v>530.58587068562849</v>
      </c>
      <c r="O384" s="54">
        <f t="shared" si="323"/>
        <v>1682.7898762409327</v>
      </c>
      <c r="Q384" s="33">
        <f t="shared" si="324"/>
        <v>307.34137741689148</v>
      </c>
      <c r="R384" s="44">
        <f t="shared" si="325"/>
        <v>237.7782095128438</v>
      </c>
    </row>
    <row r="385" spans="1:18">
      <c r="A385" s="118"/>
      <c r="B385" s="42" t="str">
        <f t="shared" si="321"/>
        <v>Genia Air Max 12 Saunier Duval</v>
      </c>
      <c r="C385" s="42">
        <f t="shared" ref="C385:N385" si="330">C363-C344</f>
        <v>517.38646644093876</v>
      </c>
      <c r="D385" s="42">
        <f t="shared" si="330"/>
        <v>278.43218100269382</v>
      </c>
      <c r="E385" s="42">
        <f t="shared" si="330"/>
        <v>63.639392726493668</v>
      </c>
      <c r="F385" s="42">
        <f t="shared" si="330"/>
        <v>-171.06211957955162</v>
      </c>
      <c r="G385" s="42">
        <f t="shared" si="330"/>
        <v>-433.01437652118443</v>
      </c>
      <c r="H385" s="33">
        <v>0</v>
      </c>
      <c r="I385" s="33">
        <v>0</v>
      </c>
      <c r="J385" s="33">
        <v>0</v>
      </c>
      <c r="K385" s="42">
        <v>0</v>
      </c>
      <c r="L385" s="1">
        <f t="shared" si="330"/>
        <v>-126.6006981375098</v>
      </c>
      <c r="M385" s="42">
        <f t="shared" si="330"/>
        <v>292.77984172566573</v>
      </c>
      <c r="N385" s="44">
        <f t="shared" si="330"/>
        <v>530.59676783607176</v>
      </c>
      <c r="O385" s="54">
        <f t="shared" si="323"/>
        <v>1682.8346497318635</v>
      </c>
      <c r="Q385" s="33">
        <f t="shared" si="324"/>
        <v>307.34955475772807</v>
      </c>
      <c r="R385" s="44">
        <f t="shared" si="325"/>
        <v>237.78453600711234</v>
      </c>
    </row>
    <row r="386" spans="1:18">
      <c r="A386" s="118"/>
      <c r="B386" s="42" t="str">
        <f t="shared" si="321"/>
        <v>Arotherm plus 12 Compacta Vaillant</v>
      </c>
      <c r="C386" s="42">
        <f t="shared" ref="C386:N386" si="331">C364-C344</f>
        <v>517.37533580652473</v>
      </c>
      <c r="D386" s="42">
        <f t="shared" si="331"/>
        <v>278.42401712647461</v>
      </c>
      <c r="E386" s="42">
        <f t="shared" si="331"/>
        <v>63.632468498982291</v>
      </c>
      <c r="F386" s="42">
        <f t="shared" si="331"/>
        <v>-171.06664849668721</v>
      </c>
      <c r="G386" s="42">
        <f t="shared" si="331"/>
        <v>-433.01670800141</v>
      </c>
      <c r="H386" s="33">
        <v>0</v>
      </c>
      <c r="I386" s="33">
        <v>0</v>
      </c>
      <c r="J386" s="33">
        <v>0</v>
      </c>
      <c r="K386" s="42">
        <v>0</v>
      </c>
      <c r="L386" s="1">
        <f t="shared" si="331"/>
        <v>-126.60361315968808</v>
      </c>
      <c r="M386" s="42">
        <f t="shared" si="331"/>
        <v>292.77218412332257</v>
      </c>
      <c r="N386" s="44">
        <f t="shared" si="331"/>
        <v>530.58587068562849</v>
      </c>
      <c r="O386" s="54">
        <f t="shared" si="323"/>
        <v>1682.7898762409327</v>
      </c>
      <c r="Q386" s="33">
        <f t="shared" si="324"/>
        <v>307.34137741689148</v>
      </c>
      <c r="R386" s="44">
        <f t="shared" si="325"/>
        <v>237.7782095128438</v>
      </c>
    </row>
    <row r="387" spans="1:18">
      <c r="A387" s="118"/>
      <c r="B387" s="42" t="str">
        <f t="shared" si="321"/>
        <v>Genia Air Max 8 Saunier Duval</v>
      </c>
      <c r="C387" s="42">
        <f t="shared" ref="C387:N387" si="332">C365-C344</f>
        <v>575.79814519573358</v>
      </c>
      <c r="D387" s="42">
        <f t="shared" si="332"/>
        <v>321.27481668482187</v>
      </c>
      <c r="E387" s="42">
        <f t="shared" si="332"/>
        <v>99.976562556720523</v>
      </c>
      <c r="F387" s="42">
        <f t="shared" si="332"/>
        <v>-147.29513173416382</v>
      </c>
      <c r="G387" s="42">
        <f t="shared" si="332"/>
        <v>-420.77916432275765</v>
      </c>
      <c r="H387" s="33">
        <v>0</v>
      </c>
      <c r="I387" s="33">
        <v>0</v>
      </c>
      <c r="J387" s="33">
        <v>0</v>
      </c>
      <c r="K387" s="42">
        <v>0</v>
      </c>
      <c r="L387" s="1">
        <f t="shared" si="332"/>
        <v>-111.30315689172463</v>
      </c>
      <c r="M387" s="42">
        <f t="shared" si="332"/>
        <v>332.96563810188184</v>
      </c>
      <c r="N387" s="44">
        <f t="shared" si="332"/>
        <v>587.78316237214801</v>
      </c>
      <c r="O387" s="54">
        <f t="shared" si="323"/>
        <v>1917.7983249113058</v>
      </c>
      <c r="Q387" s="33">
        <f t="shared" si="324"/>
        <v>350.26285046515108</v>
      </c>
      <c r="R387" s="44">
        <f t="shared" si="325"/>
        <v>270.98490330996754</v>
      </c>
    </row>
    <row r="388" spans="1:18">
      <c r="A388" s="118"/>
      <c r="B388" s="42" t="str">
        <f t="shared" si="321"/>
        <v xml:space="preserve"> Dual Clima 9HT Domusa</v>
      </c>
      <c r="C388" s="42">
        <f t="shared" ref="C388:N388" si="333">C366-C344</f>
        <v>587.61162790697676</v>
      </c>
      <c r="D388" s="42">
        <f t="shared" si="333"/>
        <v>329.93953488372085</v>
      </c>
      <c r="E388" s="42">
        <f t="shared" si="333"/>
        <v>107.32558139534882</v>
      </c>
      <c r="F388" s="42">
        <f t="shared" si="333"/>
        <v>-142.48837209302326</v>
      </c>
      <c r="G388" s="42">
        <f t="shared" si="333"/>
        <v>-418.30465116279061</v>
      </c>
      <c r="H388" s="33">
        <v>0</v>
      </c>
      <c r="I388" s="33">
        <v>0</v>
      </c>
      <c r="J388" s="33">
        <v>0</v>
      </c>
      <c r="K388" s="42">
        <v>0</v>
      </c>
      <c r="L388" s="1">
        <f t="shared" si="333"/>
        <v>-108.2093023255814</v>
      </c>
      <c r="M388" s="42">
        <f t="shared" si="333"/>
        <v>341.09302325581393</v>
      </c>
      <c r="N388" s="44">
        <f t="shared" si="333"/>
        <v>599.34883720930236</v>
      </c>
      <c r="O388" s="54">
        <f t="shared" si="323"/>
        <v>1965.3186046511628</v>
      </c>
      <c r="Q388" s="33">
        <f t="shared" si="324"/>
        <v>358.94185931627908</v>
      </c>
      <c r="R388" s="44">
        <f t="shared" si="325"/>
        <v>277.69951883720933</v>
      </c>
    </row>
    <row r="389" spans="1:18">
      <c r="A389" s="119"/>
      <c r="B389" s="5" t="str">
        <f t="shared" si="321"/>
        <v>Arotherm plus 8 Compacta Vaillant</v>
      </c>
      <c r="C389" s="5">
        <f t="shared" ref="C389:N389" si="334">C367-C344</f>
        <v>579.56904729092355</v>
      </c>
      <c r="D389" s="5">
        <f t="shared" si="334"/>
        <v>324.04062290887146</v>
      </c>
      <c r="E389" s="5">
        <f t="shared" si="334"/>
        <v>102.32239326672777</v>
      </c>
      <c r="F389" s="5">
        <f t="shared" si="334"/>
        <v>-145.76079842662864</v>
      </c>
      <c r="G389" s="5">
        <f t="shared" si="334"/>
        <v>-419.98929167575119</v>
      </c>
      <c r="H389" s="45">
        <v>0</v>
      </c>
      <c r="I389" s="45">
        <v>0</v>
      </c>
      <c r="J389" s="45">
        <v>0</v>
      </c>
      <c r="K389" s="5">
        <v>0</v>
      </c>
      <c r="L389" s="2">
        <f t="shared" si="334"/>
        <v>-110.31558845396162</v>
      </c>
      <c r="M389" s="5">
        <f t="shared" si="334"/>
        <v>335.55992587073854</v>
      </c>
      <c r="N389" s="3">
        <f t="shared" si="334"/>
        <v>591.47496338813494</v>
      </c>
      <c r="O389" s="55">
        <f t="shared" si="323"/>
        <v>1932.9669527253961</v>
      </c>
      <c r="Q389" s="45">
        <f t="shared" si="324"/>
        <v>353.03321831186088</v>
      </c>
      <c r="R389" s="3">
        <f t="shared" si="325"/>
        <v>273.12823042009848</v>
      </c>
    </row>
    <row r="390" spans="1:18">
      <c r="A390" s="1"/>
      <c r="B390" s="42"/>
      <c r="C390" s="42"/>
      <c r="D390" s="42"/>
      <c r="E390" s="42"/>
      <c r="F390" s="42"/>
      <c r="G390" s="42"/>
      <c r="H390" s="33"/>
      <c r="I390" s="42"/>
      <c r="J390" s="1"/>
      <c r="K390" s="42"/>
      <c r="L390" s="1"/>
      <c r="M390" s="42"/>
      <c r="N390" s="44"/>
      <c r="O390" s="42"/>
      <c r="Q390" s="33"/>
      <c r="R390" s="44"/>
    </row>
    <row r="391" spans="1:18">
      <c r="A391" s="117" t="s">
        <v>134</v>
      </c>
      <c r="B391" s="40" t="str">
        <f t="shared" ref="B391:B400" si="335">B369</f>
        <v>Monobloc Plus 2 - 12MR Baxi</v>
      </c>
      <c r="C391" s="41">
        <f t="shared" ref="C391:N391" si="336">C347-C$345</f>
        <v>622.08723348893545</v>
      </c>
      <c r="D391" s="43">
        <f t="shared" si="336"/>
        <v>293.00621335912774</v>
      </c>
      <c r="E391" s="41">
        <f t="shared" si="336"/>
        <v>-31.963661431834794</v>
      </c>
      <c r="F391" s="43">
        <f t="shared" si="336"/>
        <v>-283.43661732873539</v>
      </c>
      <c r="G391" s="38">
        <f t="shared" si="336"/>
        <v>-584.96180730371816</v>
      </c>
      <c r="H391" s="40">
        <v>0</v>
      </c>
      <c r="I391" s="40">
        <v>0</v>
      </c>
      <c r="J391" s="40">
        <v>0</v>
      </c>
      <c r="K391" s="41">
        <v>0</v>
      </c>
      <c r="L391" s="43">
        <f t="shared" si="336"/>
        <v>-406.1345247801674</v>
      </c>
      <c r="M391" s="43">
        <f t="shared" si="336"/>
        <v>281.96838102579966</v>
      </c>
      <c r="N391" s="43">
        <f t="shared" si="336"/>
        <v>578.54954704456713</v>
      </c>
      <c r="O391" s="53">
        <f t="shared" ref="O391:O399" si="337">SUM(C391:D391,M391:N391)</f>
        <v>1775.6113749184301</v>
      </c>
      <c r="Q391" s="40">
        <f t="shared" ref="Q391:Q400" si="338">O391*$Q$341</f>
        <v>324.29411029235223</v>
      </c>
      <c r="R391" s="43">
        <f t="shared" ref="R391:R400" si="339">O391*$R$341</f>
        <v>250.89388727597418</v>
      </c>
    </row>
    <row r="392" spans="1:18">
      <c r="A392" s="118"/>
      <c r="B392" s="33" t="str">
        <f t="shared" si="335"/>
        <v>Monobloc Plus 2 - 16MR Baxi</v>
      </c>
      <c r="C392" s="42">
        <f t="shared" ref="C392:N392" si="340">C348-C$345</f>
        <v>577.49184660835408</v>
      </c>
      <c r="D392" s="44">
        <f t="shared" si="340"/>
        <v>260.29727648284484</v>
      </c>
      <c r="E392" s="42">
        <f t="shared" si="340"/>
        <v>-59.705890062634694</v>
      </c>
      <c r="F392" s="44">
        <f t="shared" si="340"/>
        <v>-301.58192731717912</v>
      </c>
      <c r="G392" s="1">
        <f t="shared" si="340"/>
        <v>-594.30298758113076</v>
      </c>
      <c r="H392" s="33">
        <v>0</v>
      </c>
      <c r="I392" s="33">
        <v>0</v>
      </c>
      <c r="J392" s="33">
        <v>0</v>
      </c>
      <c r="K392" s="42">
        <v>0</v>
      </c>
      <c r="L392" s="44">
        <f t="shared" si="340"/>
        <v>-417.81369210972207</v>
      </c>
      <c r="M392" s="44">
        <f t="shared" si="340"/>
        <v>251.28785318093753</v>
      </c>
      <c r="N392" s="44">
        <f t="shared" si="340"/>
        <v>534.88962418312144</v>
      </c>
      <c r="O392" s="54">
        <f t="shared" si="337"/>
        <v>1623.966600455258</v>
      </c>
      <c r="Q392" s="33">
        <f t="shared" si="338"/>
        <v>296.59801197394739</v>
      </c>
      <c r="R392" s="44">
        <f t="shared" si="339"/>
        <v>229.46648064432796</v>
      </c>
    </row>
    <row r="393" spans="1:18">
      <c r="A393" s="118"/>
      <c r="B393" s="33" t="str">
        <f t="shared" si="335"/>
        <v>Arotherm Split 12 kW Vaillant</v>
      </c>
      <c r="C393" s="42">
        <f t="shared" ref="C393:N393" si="341">C349-C$345</f>
        <v>666.47924335827815</v>
      </c>
      <c r="D393" s="44">
        <f t="shared" si="341"/>
        <v>325.56598131261376</v>
      </c>
      <c r="E393" s="42">
        <f t="shared" si="341"/>
        <v>-4.3479510787917661</v>
      </c>
      <c r="F393" s="44">
        <f t="shared" si="341"/>
        <v>-265.37405892451562</v>
      </c>
      <c r="G393" s="1">
        <f t="shared" si="341"/>
        <v>-575.6632274264623</v>
      </c>
      <c r="H393" s="33">
        <v>0</v>
      </c>
      <c r="I393" s="33">
        <v>0</v>
      </c>
      <c r="J393" s="33">
        <v>0</v>
      </c>
      <c r="K393" s="42">
        <v>0</v>
      </c>
      <c r="L393" s="44">
        <f t="shared" si="341"/>
        <v>-394.50862022758122</v>
      </c>
      <c r="M393" s="44">
        <f t="shared" si="341"/>
        <v>312.50899049585269</v>
      </c>
      <c r="N393" s="44">
        <f t="shared" si="341"/>
        <v>622.01035907317601</v>
      </c>
      <c r="O393" s="54">
        <f t="shared" si="337"/>
        <v>1926.5645742399206</v>
      </c>
      <c r="Q393" s="33">
        <f t="shared" si="338"/>
        <v>351.86390071003063</v>
      </c>
      <c r="R393" s="44">
        <f t="shared" si="339"/>
        <v>272.22357434010081</v>
      </c>
    </row>
    <row r="394" spans="1:18">
      <c r="A394" s="118"/>
      <c r="B394" s="33" t="str">
        <f t="shared" si="335"/>
        <v>Arotherm plus 12 Compacta Vaillant</v>
      </c>
      <c r="C394" s="42">
        <f t="shared" ref="C394:N394" si="342">C350-C$345</f>
        <v>652.26426171760545</v>
      </c>
      <c r="D394" s="44">
        <f t="shared" si="342"/>
        <v>315.13985947119181</v>
      </c>
      <c r="E394" s="42">
        <f t="shared" si="342"/>
        <v>-13.190912161609162</v>
      </c>
      <c r="F394" s="44">
        <f t="shared" si="342"/>
        <v>-271.15795870412177</v>
      </c>
      <c r="G394" s="1">
        <f t="shared" si="342"/>
        <v>-578.64077096703545</v>
      </c>
      <c r="H394" s="33">
        <v>0</v>
      </c>
      <c r="I394" s="33">
        <v>0</v>
      </c>
      <c r="J394" s="33">
        <v>0</v>
      </c>
      <c r="K394" s="42">
        <v>0</v>
      </c>
      <c r="L394" s="44">
        <f t="shared" si="342"/>
        <v>-398.23140773500961</v>
      </c>
      <c r="M394" s="44">
        <f t="shared" si="342"/>
        <v>302.72943322440835</v>
      </c>
      <c r="N394" s="44">
        <f t="shared" si="342"/>
        <v>608.09356082741647</v>
      </c>
      <c r="O394" s="54">
        <f t="shared" si="337"/>
        <v>1878.2271152406222</v>
      </c>
      <c r="Q394" s="33">
        <f t="shared" si="338"/>
        <v>343.03564387331676</v>
      </c>
      <c r="R394" s="44">
        <f t="shared" si="339"/>
        <v>265.39349138349991</v>
      </c>
    </row>
    <row r="395" spans="1:18">
      <c r="A395" s="118"/>
      <c r="B395" s="33" t="str">
        <f t="shared" si="335"/>
        <v>Arotherm plus 12 Compacta Vaillant</v>
      </c>
      <c r="C395" s="42">
        <f t="shared" ref="C395:N395" si="343">C351-C$345</f>
        <v>652.26426171760545</v>
      </c>
      <c r="D395" s="44">
        <f t="shared" si="343"/>
        <v>315.13985947119181</v>
      </c>
      <c r="E395" s="42">
        <f t="shared" si="343"/>
        <v>-13.190912161609162</v>
      </c>
      <c r="F395" s="44">
        <f t="shared" si="343"/>
        <v>-271.15795870412177</v>
      </c>
      <c r="G395" s="1">
        <f t="shared" si="343"/>
        <v>-578.64077096703545</v>
      </c>
      <c r="H395" s="33">
        <v>0</v>
      </c>
      <c r="I395" s="33">
        <v>0</v>
      </c>
      <c r="J395" s="33">
        <v>0</v>
      </c>
      <c r="K395" s="42">
        <v>0</v>
      </c>
      <c r="L395" s="44">
        <f t="shared" si="343"/>
        <v>-398.23140773500961</v>
      </c>
      <c r="M395" s="44">
        <f t="shared" si="343"/>
        <v>302.72943322440835</v>
      </c>
      <c r="N395" s="44">
        <f t="shared" si="343"/>
        <v>608.09356082741647</v>
      </c>
      <c r="O395" s="54">
        <f t="shared" si="337"/>
        <v>1878.2271152406222</v>
      </c>
      <c r="Q395" s="33">
        <f t="shared" si="338"/>
        <v>343.03564387331676</v>
      </c>
      <c r="R395" s="44">
        <f t="shared" si="339"/>
        <v>265.39349138349991</v>
      </c>
    </row>
    <row r="396" spans="1:18" ht="18.75" customHeight="1">
      <c r="A396" s="118"/>
      <c r="B396" s="33" t="str">
        <f t="shared" si="335"/>
        <v>Genia Air Max 12 Saunier Duval</v>
      </c>
      <c r="C396" s="42">
        <f t="shared" ref="C396:N396" si="344">C352-C$345</f>
        <v>519.37942301617795</v>
      </c>
      <c r="D396" s="44">
        <f t="shared" si="344"/>
        <v>217.67413252191659</v>
      </c>
      <c r="E396" s="42">
        <f t="shared" si="344"/>
        <v>-95.856897024434261</v>
      </c>
      <c r="F396" s="44">
        <f t="shared" si="344"/>
        <v>-325.22715194732899</v>
      </c>
      <c r="G396" s="1">
        <f t="shared" si="344"/>
        <v>-606.47551624615858</v>
      </c>
      <c r="H396" s="33">
        <v>0</v>
      </c>
      <c r="I396" s="33">
        <v>0</v>
      </c>
      <c r="J396" s="33">
        <v>0</v>
      </c>
      <c r="K396" s="42">
        <v>0</v>
      </c>
      <c r="L396" s="44">
        <f t="shared" si="344"/>
        <v>-433.03286087433969</v>
      </c>
      <c r="M396" s="44">
        <f t="shared" si="344"/>
        <v>211.30793698632021</v>
      </c>
      <c r="N396" s="44">
        <f t="shared" si="344"/>
        <v>477.99620742411457</v>
      </c>
      <c r="O396" s="54">
        <f t="shared" si="337"/>
        <v>1426.3576999485294</v>
      </c>
      <c r="Q396" s="33">
        <f t="shared" si="338"/>
        <v>260.5071176031995</v>
      </c>
      <c r="R396" s="44">
        <f t="shared" si="339"/>
        <v>201.54434300272723</v>
      </c>
    </row>
    <row r="397" spans="1:18">
      <c r="A397" s="118"/>
      <c r="B397" s="33" t="str">
        <f t="shared" si="335"/>
        <v>Arotherm plus 12 Compacta Vaillant</v>
      </c>
      <c r="C397" s="42">
        <f t="shared" ref="C397:N397" si="345">C353-C$345</f>
        <v>652.26426171760545</v>
      </c>
      <c r="D397" s="44">
        <f t="shared" si="345"/>
        <v>315.13985947119181</v>
      </c>
      <c r="E397" s="42">
        <f t="shared" si="345"/>
        <v>-13.190912161609162</v>
      </c>
      <c r="F397" s="44">
        <f t="shared" si="345"/>
        <v>-271.15795870412177</v>
      </c>
      <c r="G397" s="1">
        <f t="shared" si="345"/>
        <v>-578.64077096703545</v>
      </c>
      <c r="H397" s="33">
        <v>0</v>
      </c>
      <c r="I397" s="33">
        <v>0</v>
      </c>
      <c r="J397" s="33">
        <v>0</v>
      </c>
      <c r="K397" s="42">
        <v>0</v>
      </c>
      <c r="L397" s="44">
        <f t="shared" si="345"/>
        <v>-398.23140773500961</v>
      </c>
      <c r="M397" s="44">
        <f t="shared" si="345"/>
        <v>302.72943322440835</v>
      </c>
      <c r="N397" s="44">
        <f t="shared" si="345"/>
        <v>608.09356082741647</v>
      </c>
      <c r="O397" s="54">
        <f t="shared" si="337"/>
        <v>1878.2271152406222</v>
      </c>
      <c r="Q397" s="33">
        <f t="shared" si="338"/>
        <v>343.03564387331676</v>
      </c>
      <c r="R397" s="44">
        <f t="shared" si="339"/>
        <v>265.39349138349991</v>
      </c>
    </row>
    <row r="398" spans="1:18">
      <c r="A398" s="118"/>
      <c r="B398" s="33" t="str">
        <f t="shared" si="335"/>
        <v>Genia Air Max 8 Saunier Duval</v>
      </c>
      <c r="C398" s="42">
        <f t="shared" ref="C398:N398" si="346">C354-C$345</f>
        <v>623.84386465242301</v>
      </c>
      <c r="D398" s="44">
        <f t="shared" si="346"/>
        <v>294.29463222620222</v>
      </c>
      <c r="E398" s="42">
        <f t="shared" si="346"/>
        <v>-30.870883304627228</v>
      </c>
      <c r="F398" s="44">
        <f t="shared" si="346"/>
        <v>-282.72186588858762</v>
      </c>
      <c r="G398" s="1">
        <f t="shared" si="346"/>
        <v>-584.59385425909045</v>
      </c>
      <c r="H398" s="33">
        <v>0</v>
      </c>
      <c r="I398" s="33">
        <v>0</v>
      </c>
      <c r="J398" s="33">
        <v>0</v>
      </c>
      <c r="K398" s="42">
        <v>0</v>
      </c>
      <c r="L398" s="44">
        <f t="shared" si="346"/>
        <v>-405.67447743604146</v>
      </c>
      <c r="M398" s="44">
        <f t="shared" si="346"/>
        <v>283.17690000263588</v>
      </c>
      <c r="N398" s="44">
        <f t="shared" si="346"/>
        <v>580.26932988442127</v>
      </c>
      <c r="O398" s="54">
        <f t="shared" si="337"/>
        <v>1781.5847267656825</v>
      </c>
      <c r="Q398" s="33">
        <f t="shared" si="338"/>
        <v>325.38507132703069</v>
      </c>
      <c r="R398" s="44">
        <f t="shared" si="339"/>
        <v>251.73792189199096</v>
      </c>
    </row>
    <row r="399" spans="1:18">
      <c r="A399" s="118"/>
      <c r="B399" s="33" t="str">
        <f t="shared" si="335"/>
        <v xml:space="preserve"> Dual Clima 9HT Domusa</v>
      </c>
      <c r="C399" s="42">
        <f t="shared" ref="C399:N399" si="347">C355-C$345</f>
        <v>642.48275862068976</v>
      </c>
      <c r="D399" s="44">
        <f t="shared" si="347"/>
        <v>307.9655172413793</v>
      </c>
      <c r="E399" s="42">
        <f t="shared" si="347"/>
        <v>-19.275862068965466</v>
      </c>
      <c r="F399" s="44">
        <f t="shared" si="347"/>
        <v>-275.13793103448273</v>
      </c>
      <c r="G399" s="1">
        <f t="shared" si="347"/>
        <v>-580.68965517241372</v>
      </c>
      <c r="H399" s="33">
        <v>0</v>
      </c>
      <c r="I399" s="33">
        <v>0</v>
      </c>
      <c r="J399" s="33">
        <v>0</v>
      </c>
      <c r="K399" s="42">
        <v>0</v>
      </c>
      <c r="L399" s="44">
        <f t="shared" si="347"/>
        <v>-400.79310344827587</v>
      </c>
      <c r="M399" s="44">
        <f t="shared" si="347"/>
        <v>296</v>
      </c>
      <c r="N399" s="44">
        <f t="shared" si="347"/>
        <v>598.51724137931024</v>
      </c>
      <c r="O399" s="54">
        <f t="shared" si="337"/>
        <v>1844.9655172413793</v>
      </c>
      <c r="Q399" s="33">
        <f t="shared" si="338"/>
        <v>336.96081213793104</v>
      </c>
      <c r="R399" s="44">
        <f t="shared" si="339"/>
        <v>260.6936275862069</v>
      </c>
    </row>
    <row r="400" spans="1:18">
      <c r="A400" s="119"/>
      <c r="B400" s="45" t="str">
        <f t="shared" si="335"/>
        <v>Arotherm plus 8 Compacta Vaillant</v>
      </c>
      <c r="C400" s="5">
        <f t="shared" ref="C400:N400" si="348">C356-C$345</f>
        <v>780.79680072769042</v>
      </c>
      <c r="D400" s="3">
        <f t="shared" si="348"/>
        <v>409.4133482579864</v>
      </c>
      <c r="E400" s="5">
        <f t="shared" si="348"/>
        <v>66.767561867633276</v>
      </c>
      <c r="F400" s="3">
        <f t="shared" si="348"/>
        <v>-218.85966224163963</v>
      </c>
      <c r="G400" s="45">
        <f t="shared" si="348"/>
        <v>-551.71768088101612</v>
      </c>
      <c r="H400" s="45">
        <v>0</v>
      </c>
      <c r="I400" s="45">
        <v>0</v>
      </c>
      <c r="J400" s="45">
        <v>0</v>
      </c>
      <c r="K400" s="5">
        <v>0</v>
      </c>
      <c r="L400" s="3">
        <f t="shared" si="348"/>
        <v>-364.56978631189878</v>
      </c>
      <c r="M400" s="3">
        <f t="shared" si="348"/>
        <v>391.15665446658738</v>
      </c>
      <c r="N400" s="3">
        <f t="shared" si="348"/>
        <v>733.92991142110623</v>
      </c>
      <c r="O400" s="55">
        <f>SUM(C400:E400,M400:N400)</f>
        <v>2382.0642767410036</v>
      </c>
      <c r="Q400" s="45">
        <f t="shared" si="338"/>
        <v>435.05545537542338</v>
      </c>
      <c r="R400" s="3">
        <f t="shared" si="339"/>
        <v>336.5856823035038</v>
      </c>
    </row>
    <row r="401" spans="1:22">
      <c r="A401" s="1"/>
      <c r="B401" s="42"/>
      <c r="C401" s="33"/>
      <c r="D401" s="42"/>
      <c r="E401" s="42"/>
      <c r="F401" s="33"/>
      <c r="G401" s="45"/>
      <c r="H401" s="45"/>
      <c r="I401" s="45"/>
      <c r="J401" s="5"/>
      <c r="K401" s="3"/>
      <c r="L401" s="3"/>
      <c r="M401" s="3"/>
      <c r="N401" s="3"/>
      <c r="O401" s="42"/>
      <c r="Q401" s="33"/>
      <c r="R401" s="44"/>
    </row>
    <row r="402" spans="1:22">
      <c r="A402" s="117" t="s">
        <v>135</v>
      </c>
      <c r="B402" s="40" t="str">
        <f t="shared" ref="B402:B411" si="349">B380</f>
        <v>Monobloc Plus 2 - 12MR Baxi</v>
      </c>
      <c r="C402" s="41">
        <f t="shared" ref="C402:N402" si="350">C358-C$345</f>
        <v>169.42748042929554</v>
      </c>
      <c r="D402" s="41">
        <f t="shared" si="350"/>
        <v>-39.001653932382283</v>
      </c>
      <c r="E402" s="41">
        <f t="shared" si="350"/>
        <v>-313.55759389326909</v>
      </c>
      <c r="F402" s="41">
        <f t="shared" si="350"/>
        <v>-467.61825837053806</v>
      </c>
      <c r="G402" s="41">
        <f t="shared" si="350"/>
        <v>-679.77825926055448</v>
      </c>
      <c r="H402" s="40">
        <v>0</v>
      </c>
      <c r="I402" s="40">
        <v>0</v>
      </c>
      <c r="J402" s="40">
        <v>0</v>
      </c>
      <c r="K402" s="41">
        <v>0</v>
      </c>
      <c r="L402" s="41">
        <f t="shared" si="350"/>
        <v>-524.68241435213702</v>
      </c>
      <c r="M402" s="41">
        <f t="shared" si="350"/>
        <v>-29.45038063185558</v>
      </c>
      <c r="N402" s="41">
        <f t="shared" si="350"/>
        <v>135.38510149357296</v>
      </c>
      <c r="O402" s="53">
        <f>SUM(C402,N402)</f>
        <v>304.8125819228685</v>
      </c>
      <c r="Q402" s="40">
        <f t="shared" ref="Q402:Q411" si="351">O402*$Q$341</f>
        <v>55.670360337228857</v>
      </c>
      <c r="R402" s="43">
        <f t="shared" ref="R402:R411" si="352">O402*$R$341</f>
        <v>43.070017825701321</v>
      </c>
    </row>
    <row r="403" spans="1:22">
      <c r="A403" s="118"/>
      <c r="B403" s="33" t="str">
        <f t="shared" si="349"/>
        <v>Monobloc Plus 2 - 16MR Baxi</v>
      </c>
      <c r="C403" s="42">
        <f t="shared" ref="C403:N403" si="353">C359-C$345</f>
        <v>215.123172584136</v>
      </c>
      <c r="D403" s="42">
        <f t="shared" si="353"/>
        <v>-5.4856870407132874</v>
      </c>
      <c r="E403" s="42">
        <f t="shared" si="353"/>
        <v>-285.13087920645825</v>
      </c>
      <c r="F403" s="42">
        <f t="shared" si="353"/>
        <v>-449.02524780856163</v>
      </c>
      <c r="G403" s="42">
        <f t="shared" si="353"/>
        <v>-670.20660335223033</v>
      </c>
      <c r="H403" s="33">
        <v>0</v>
      </c>
      <c r="I403" s="33">
        <v>0</v>
      </c>
      <c r="J403" s="33">
        <v>0</v>
      </c>
      <c r="K403" s="42">
        <v>0</v>
      </c>
      <c r="L403" s="42">
        <f t="shared" si="353"/>
        <v>-512.71508606445286</v>
      </c>
      <c r="M403" s="42">
        <f t="shared" si="353"/>
        <v>1.9871301425447996</v>
      </c>
      <c r="N403" s="42">
        <f t="shared" si="353"/>
        <v>180.12224885644139</v>
      </c>
      <c r="O403" s="54">
        <f>SUM(C403,M403:N403)</f>
        <v>397.23255158312219</v>
      </c>
      <c r="Q403" s="33">
        <f t="shared" si="351"/>
        <v>72.549758756038273</v>
      </c>
      <c r="R403" s="44">
        <f t="shared" si="352"/>
        <v>56.12895953869517</v>
      </c>
    </row>
    <row r="404" spans="1:22">
      <c r="A404" s="118"/>
      <c r="B404" s="33" t="str">
        <f t="shared" si="349"/>
        <v>Arotherm Split 12 kW Vaillant</v>
      </c>
      <c r="C404" s="42">
        <f t="shared" ref="C404:N404" si="354">C360-C$345</f>
        <v>295.20451208855172</v>
      </c>
      <c r="D404" s="42">
        <f t="shared" si="354"/>
        <v>53.250780160083764</v>
      </c>
      <c r="E404" s="42">
        <f t="shared" si="354"/>
        <v>-235.31328628947426</v>
      </c>
      <c r="F404" s="42">
        <f t="shared" si="354"/>
        <v>-416.44114368387767</v>
      </c>
      <c r="G404" s="42">
        <f t="shared" si="354"/>
        <v>-653.43235198917819</v>
      </c>
      <c r="H404" s="33">
        <v>0</v>
      </c>
      <c r="I404" s="33">
        <v>0</v>
      </c>
      <c r="J404" s="33">
        <v>0</v>
      </c>
      <c r="K404" s="42">
        <v>0</v>
      </c>
      <c r="L404" s="42">
        <f t="shared" si="354"/>
        <v>-491.74243778243499</v>
      </c>
      <c r="M404" s="42">
        <f t="shared" si="354"/>
        <v>57.081119417676177</v>
      </c>
      <c r="N404" s="42">
        <f t="shared" si="354"/>
        <v>258.5237461854507</v>
      </c>
      <c r="O404" s="54">
        <f>SUM(C404:D404,M404:N404)</f>
        <v>664.06015785176237</v>
      </c>
      <c r="Q404" s="33">
        <f t="shared" si="351"/>
        <v>121.28261910973018</v>
      </c>
      <c r="R404" s="44">
        <f t="shared" si="352"/>
        <v>93.831700304454031</v>
      </c>
    </row>
    <row r="405" spans="1:22">
      <c r="A405" s="118"/>
      <c r="B405" s="33" t="str">
        <f t="shared" si="349"/>
        <v>Arotherm plus 12 Compacta Vaillant</v>
      </c>
      <c r="C405" s="42">
        <f t="shared" ref="C405:N405" si="355">C361-C$345</f>
        <v>200.27533580652471</v>
      </c>
      <c r="D405" s="42">
        <f t="shared" si="355"/>
        <v>-16.375982873525345</v>
      </c>
      <c r="E405" s="42">
        <f t="shared" si="355"/>
        <v>-294.36753150101771</v>
      </c>
      <c r="F405" s="42">
        <f t="shared" si="355"/>
        <v>-455.06664849668721</v>
      </c>
      <c r="G405" s="42">
        <f t="shared" si="355"/>
        <v>-673.31670800141001</v>
      </c>
      <c r="H405" s="33">
        <v>0</v>
      </c>
      <c r="I405" s="33">
        <v>0</v>
      </c>
      <c r="J405" s="33">
        <v>0</v>
      </c>
      <c r="K405" s="42">
        <v>0</v>
      </c>
      <c r="L405" s="42">
        <f t="shared" si="355"/>
        <v>-516.60361315968805</v>
      </c>
      <c r="M405" s="42">
        <f t="shared" si="355"/>
        <v>-8.2278158766774254</v>
      </c>
      <c r="N405" s="42">
        <f t="shared" si="355"/>
        <v>165.58587068562849</v>
      </c>
      <c r="O405" s="54">
        <f>SUM(C405,N405)</f>
        <v>365.8612064921532</v>
      </c>
      <c r="Q405" s="33">
        <f t="shared" si="351"/>
        <v>66.820159031313878</v>
      </c>
      <c r="R405" s="44">
        <f t="shared" si="352"/>
        <v>51.696188477341252</v>
      </c>
    </row>
    <row r="406" spans="1:22" ht="20.25" customHeight="1">
      <c r="A406" s="118"/>
      <c r="B406" s="33" t="str">
        <f t="shared" si="349"/>
        <v>Arotherm plus 12 Compacta Vaillant</v>
      </c>
      <c r="C406" s="42">
        <f t="shared" ref="C406:N406" si="356">C362-C$345</f>
        <v>200.27533580652471</v>
      </c>
      <c r="D406" s="42">
        <f t="shared" si="356"/>
        <v>-16.375982873525345</v>
      </c>
      <c r="E406" s="42">
        <f t="shared" si="356"/>
        <v>-294.36753150101771</v>
      </c>
      <c r="F406" s="42">
        <f t="shared" si="356"/>
        <v>-455.06664849668721</v>
      </c>
      <c r="G406" s="42">
        <f t="shared" si="356"/>
        <v>-673.31670800141001</v>
      </c>
      <c r="H406" s="33">
        <v>0</v>
      </c>
      <c r="I406" s="33">
        <v>0</v>
      </c>
      <c r="J406" s="33">
        <v>0</v>
      </c>
      <c r="K406" s="42">
        <v>0</v>
      </c>
      <c r="L406" s="42">
        <f t="shared" si="356"/>
        <v>-516.60361315968805</v>
      </c>
      <c r="M406" s="42">
        <f t="shared" si="356"/>
        <v>-8.2278158766774254</v>
      </c>
      <c r="N406" s="42">
        <f t="shared" si="356"/>
        <v>165.58587068562849</v>
      </c>
      <c r="O406" s="54">
        <f>SUM(C406,N406)</f>
        <v>365.8612064921532</v>
      </c>
      <c r="Q406" s="33">
        <f t="shared" si="351"/>
        <v>66.820159031313878</v>
      </c>
      <c r="R406" s="44">
        <f t="shared" si="352"/>
        <v>51.696188477341252</v>
      </c>
    </row>
    <row r="407" spans="1:22">
      <c r="A407" s="118"/>
      <c r="B407" s="33" t="str">
        <f t="shared" si="349"/>
        <v>Genia Air Max 12 Saunier Duval</v>
      </c>
      <c r="C407" s="42">
        <f t="shared" ref="C407:N407" si="357">C363-C$345</f>
        <v>200.28646644093874</v>
      </c>
      <c r="D407" s="42">
        <f t="shared" si="357"/>
        <v>-16.367818997306131</v>
      </c>
      <c r="E407" s="42">
        <f t="shared" si="357"/>
        <v>-294.36060727350633</v>
      </c>
      <c r="F407" s="42">
        <f t="shared" si="357"/>
        <v>-455.06211957955162</v>
      </c>
      <c r="G407" s="42">
        <f t="shared" si="357"/>
        <v>-673.3143765211845</v>
      </c>
      <c r="H407" s="33">
        <v>0</v>
      </c>
      <c r="I407" s="33">
        <v>0</v>
      </c>
      <c r="J407" s="33">
        <v>0</v>
      </c>
      <c r="K407" s="42">
        <v>0</v>
      </c>
      <c r="L407" s="42">
        <f t="shared" si="357"/>
        <v>-516.60069813750977</v>
      </c>
      <c r="M407" s="42">
        <f t="shared" si="357"/>
        <v>-8.2201582743342669</v>
      </c>
      <c r="N407" s="42">
        <f t="shared" si="357"/>
        <v>165.59676783607176</v>
      </c>
      <c r="O407" s="54">
        <f>SUM(C407,N407)</f>
        <v>365.8832342770105</v>
      </c>
      <c r="Q407" s="33">
        <f t="shared" si="351"/>
        <v>66.824182141884648</v>
      </c>
      <c r="R407" s="44">
        <f t="shared" si="352"/>
        <v>51.699301003341589</v>
      </c>
    </row>
    <row r="408" spans="1:22">
      <c r="A408" s="118"/>
      <c r="B408" s="33" t="str">
        <f t="shared" si="349"/>
        <v>Arotherm plus 12 Compacta Vaillant</v>
      </c>
      <c r="C408" s="42">
        <f t="shared" ref="C408:N408" si="358">C364-C$345</f>
        <v>200.27533580652471</v>
      </c>
      <c r="D408" s="42">
        <f t="shared" si="358"/>
        <v>-16.375982873525345</v>
      </c>
      <c r="E408" s="42">
        <f t="shared" si="358"/>
        <v>-294.36753150101771</v>
      </c>
      <c r="F408" s="42">
        <f t="shared" si="358"/>
        <v>-455.06664849668721</v>
      </c>
      <c r="G408" s="42">
        <f t="shared" si="358"/>
        <v>-673.31670800141001</v>
      </c>
      <c r="H408" s="33">
        <v>0</v>
      </c>
      <c r="I408" s="33">
        <v>0</v>
      </c>
      <c r="J408" s="33">
        <v>0</v>
      </c>
      <c r="K408" s="42">
        <v>0</v>
      </c>
      <c r="L408" s="42">
        <f t="shared" si="358"/>
        <v>-516.60361315968805</v>
      </c>
      <c r="M408" s="42">
        <f t="shared" si="358"/>
        <v>-8.2278158766774254</v>
      </c>
      <c r="N408" s="42">
        <f t="shared" si="358"/>
        <v>165.58587068562849</v>
      </c>
      <c r="O408" s="54">
        <f>SUM(C408,N408)</f>
        <v>365.8612064921532</v>
      </c>
      <c r="Q408" s="33">
        <f t="shared" si="351"/>
        <v>66.820159031313878</v>
      </c>
      <c r="R408" s="44">
        <f t="shared" si="352"/>
        <v>51.696188477341252</v>
      </c>
    </row>
    <row r="409" spans="1:22">
      <c r="A409" s="118"/>
      <c r="B409" s="33" t="str">
        <f t="shared" si="349"/>
        <v>Genia Air Max 8 Saunier Duval</v>
      </c>
      <c r="C409" s="42">
        <f t="shared" ref="C409:N409" si="359">C365-C$345</f>
        <v>258.69814519573356</v>
      </c>
      <c r="D409" s="42">
        <f t="shared" si="359"/>
        <v>26.474816684821917</v>
      </c>
      <c r="E409" s="42">
        <f t="shared" si="359"/>
        <v>-258.02343744327948</v>
      </c>
      <c r="F409" s="42">
        <f t="shared" si="359"/>
        <v>-431.29513173416382</v>
      </c>
      <c r="G409" s="42">
        <f t="shared" si="359"/>
        <v>-661.07916432275772</v>
      </c>
      <c r="H409" s="33">
        <v>0</v>
      </c>
      <c r="I409" s="33">
        <v>0</v>
      </c>
      <c r="J409" s="33">
        <v>0</v>
      </c>
      <c r="K409" s="42">
        <v>0</v>
      </c>
      <c r="L409" s="42">
        <f t="shared" si="359"/>
        <v>-501.3031568917246</v>
      </c>
      <c r="M409" s="42">
        <f t="shared" si="359"/>
        <v>31.965638101881837</v>
      </c>
      <c r="N409" s="42">
        <f t="shared" si="359"/>
        <v>222.78316237214801</v>
      </c>
      <c r="O409" s="54">
        <f>SUM(C409:D409,M409:N409)</f>
        <v>539.92176235458533</v>
      </c>
      <c r="Q409" s="33">
        <f t="shared" si="351"/>
        <v>98.610230832916756</v>
      </c>
      <c r="R409" s="44">
        <f t="shared" si="352"/>
        <v>76.290945020702907</v>
      </c>
    </row>
    <row r="410" spans="1:22">
      <c r="A410" s="118"/>
      <c r="B410" s="33" t="str">
        <f t="shared" si="349"/>
        <v xml:space="preserve"> Dual Clima 9HT Domusa</v>
      </c>
      <c r="C410" s="42">
        <f t="shared" ref="C410:N410" si="360">C366-C$345</f>
        <v>270.51162790697674</v>
      </c>
      <c r="D410" s="42">
        <f t="shared" si="360"/>
        <v>35.139534883720899</v>
      </c>
      <c r="E410" s="42">
        <f t="shared" si="360"/>
        <v>-250.67441860465118</v>
      </c>
      <c r="F410" s="42">
        <f t="shared" si="360"/>
        <v>-426.48837209302326</v>
      </c>
      <c r="G410" s="42">
        <f t="shared" si="360"/>
        <v>-658.60465116279067</v>
      </c>
      <c r="H410" s="33">
        <v>0</v>
      </c>
      <c r="I410" s="33">
        <v>0</v>
      </c>
      <c r="J410" s="33">
        <v>0</v>
      </c>
      <c r="K410" s="42">
        <v>0</v>
      </c>
      <c r="L410" s="42">
        <f t="shared" si="360"/>
        <v>-498.2093023255814</v>
      </c>
      <c r="M410" s="42">
        <f t="shared" si="360"/>
        <v>40.093023255813932</v>
      </c>
      <c r="N410" s="42">
        <f t="shared" si="360"/>
        <v>234.34883720930236</v>
      </c>
      <c r="O410" s="54">
        <f>SUM(C410:D410,M410:N410)</f>
        <v>580.09302325581393</v>
      </c>
      <c r="Q410" s="33">
        <f t="shared" si="351"/>
        <v>105.94702958139534</v>
      </c>
      <c r="R410" s="44">
        <f t="shared" si="352"/>
        <v>81.967144186046511</v>
      </c>
    </row>
    <row r="411" spans="1:22">
      <c r="A411" s="119"/>
      <c r="B411" s="45" t="str">
        <f t="shared" si="349"/>
        <v>Arotherm plus 8 Compacta Vaillant</v>
      </c>
      <c r="C411" s="5">
        <f t="shared" ref="C411:N411" si="361">C367-C$345</f>
        <v>262.46904729092353</v>
      </c>
      <c r="D411" s="5">
        <f t="shared" si="361"/>
        <v>29.240622908871501</v>
      </c>
      <c r="E411" s="5">
        <f t="shared" si="361"/>
        <v>-255.67760673327223</v>
      </c>
      <c r="F411" s="5">
        <f t="shared" si="361"/>
        <v>-429.76079842662864</v>
      </c>
      <c r="G411" s="5">
        <f t="shared" si="361"/>
        <v>-660.2892916757512</v>
      </c>
      <c r="H411" s="45">
        <v>0</v>
      </c>
      <c r="I411" s="45">
        <v>0</v>
      </c>
      <c r="J411" s="45">
        <v>0</v>
      </c>
      <c r="K411" s="5">
        <v>0</v>
      </c>
      <c r="L411" s="5">
        <f t="shared" si="361"/>
        <v>-500.3155884539616</v>
      </c>
      <c r="M411" s="5">
        <f t="shared" si="361"/>
        <v>34.559925870738539</v>
      </c>
      <c r="N411" s="5">
        <f t="shared" si="361"/>
        <v>226.47496338813494</v>
      </c>
      <c r="O411" s="55">
        <f>SUM(C411:D411,M411:N411)</f>
        <v>552.7445594586685</v>
      </c>
      <c r="Q411" s="45">
        <f t="shared" si="351"/>
        <v>100.9521608504123</v>
      </c>
      <c r="R411" s="3">
        <f t="shared" si="352"/>
        <v>78.102806251509861</v>
      </c>
    </row>
    <row r="412" spans="1:2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R412" s="1"/>
      <c r="S412" s="1"/>
    </row>
    <row r="413" spans="1:22">
      <c r="R413" s="7"/>
      <c r="S413" s="7"/>
    </row>
    <row r="414" spans="1:22" ht="15" customHeight="1">
      <c r="A414" s="147" t="s">
        <v>136</v>
      </c>
      <c r="B414" s="148"/>
      <c r="R414" s="7"/>
      <c r="S414" s="7"/>
    </row>
    <row r="415" spans="1:22" ht="103.5" customHeight="1">
      <c r="A415" s="149"/>
      <c r="B415" s="150"/>
    </row>
    <row r="416" spans="1:22">
      <c r="A416" s="23" t="s">
        <v>97</v>
      </c>
      <c r="B416" s="48">
        <v>0</v>
      </c>
      <c r="C416" s="48">
        <v>3</v>
      </c>
      <c r="D416" s="48">
        <v>6</v>
      </c>
      <c r="E416" s="48">
        <v>9</v>
      </c>
      <c r="F416" s="48">
        <v>12</v>
      </c>
      <c r="G416" s="48">
        <v>15</v>
      </c>
      <c r="H416" s="48">
        <v>18</v>
      </c>
      <c r="I416" s="48">
        <v>21</v>
      </c>
      <c r="J416" s="48">
        <v>24</v>
      </c>
      <c r="K416" s="48">
        <v>27</v>
      </c>
      <c r="L416" s="48">
        <v>30</v>
      </c>
      <c r="M416" s="48">
        <v>33</v>
      </c>
      <c r="N416" s="48">
        <v>36</v>
      </c>
      <c r="O416" s="48">
        <v>39</v>
      </c>
      <c r="P416" s="48">
        <v>42</v>
      </c>
      <c r="Q416" s="48">
        <v>45</v>
      </c>
      <c r="R416" s="48">
        <v>48</v>
      </c>
      <c r="S416" s="48">
        <v>51</v>
      </c>
      <c r="T416" s="48">
        <v>54</v>
      </c>
      <c r="U416" s="48">
        <v>57</v>
      </c>
      <c r="V416" s="48">
        <v>60</v>
      </c>
    </row>
    <row r="417" spans="1:26">
      <c r="A417" s="20" t="str">
        <f t="shared" ref="A417:A436" si="362">A106</f>
        <v>Monobloc Plus 2 - 12MR Baxi</v>
      </c>
      <c r="B417" s="49">
        <f>($C$91+$B$333)+$Q369*B$416</f>
        <v>17900</v>
      </c>
      <c r="C417" s="98">
        <f>($C$91+$B$333)+$Q369*C$416</f>
        <v>19752.010191140238</v>
      </c>
      <c r="D417" s="98">
        <f>($C$91+$B$333)+$Q369*D$416</f>
        <v>21604.020382280476</v>
      </c>
      <c r="E417" s="98">
        <f>($C$91+$B$333)+$Q369*E$416</f>
        <v>23456.030573420714</v>
      </c>
      <c r="F417" s="98">
        <f>($C$91+$B$333)+$Q369*F$416</f>
        <v>25308.040764560952</v>
      </c>
      <c r="G417" s="98">
        <f>($C$91+$B$333)+$Q369*G$416</f>
        <v>27160.05095570119</v>
      </c>
      <c r="H417" s="98">
        <f>($C$91+$B$333)+$Q369*H$416</f>
        <v>29012.061146841428</v>
      </c>
      <c r="I417" s="98">
        <f>($C$91+$B$333)+$Q369*I$416</f>
        <v>30864.071337981666</v>
      </c>
      <c r="J417" s="98">
        <f>($C$91+$B$333)+$Q369*J$416</f>
        <v>32716.081529121904</v>
      </c>
      <c r="K417" s="98">
        <f>($C$91+$B$333)+$Q369*K$416</f>
        <v>34568.091720262142</v>
      </c>
      <c r="L417" s="98">
        <f>($C$91+$B$333)+$Q369*L$416</f>
        <v>36420.10191140238</v>
      </c>
      <c r="M417" s="98">
        <f>($C$91+$B$333)+$Q369*M$416</f>
        <v>38272.112102542618</v>
      </c>
      <c r="N417" s="98">
        <f>($C$91+$B$333)+$Q369*N$416</f>
        <v>40124.122293682856</v>
      </c>
      <c r="O417" s="98">
        <f>($C$91+$B$333)+$Q369*O$416</f>
        <v>41976.132484823094</v>
      </c>
      <c r="P417" s="98">
        <f>($C$91+$B$333)+$Q369*P$416</f>
        <v>43828.142675963332</v>
      </c>
      <c r="Q417" s="98">
        <f>($C$91+$B$333)+$Q369*Q$416</f>
        <v>45680.15286710357</v>
      </c>
      <c r="R417" s="98">
        <f>($C$91+$B$333)+$Q369*R$416</f>
        <v>47532.163058243808</v>
      </c>
      <c r="S417" s="98">
        <f>($C$91+$B$333)+$Q369*S$416</f>
        <v>49384.173249384039</v>
      </c>
      <c r="T417" s="92">
        <f>($C$91+$B$333)+$Q369*T$416</f>
        <v>51236.183440524284</v>
      </c>
      <c r="U417" s="98">
        <f>($C$91+$B$333)+$Q369*U$416</f>
        <v>53088.193631664522</v>
      </c>
      <c r="V417" s="26">
        <f>($C$91+$B$333)+$Q369*V$416</f>
        <v>54940.20382280476</v>
      </c>
    </row>
    <row r="418" spans="1:26">
      <c r="A418" s="21" t="str">
        <f t="shared" si="362"/>
        <v>Monobloc Plus 2 - 16MR Baxi</v>
      </c>
      <c r="B418" s="50">
        <f>($D$91+$B$333)+$Q370*B$416</f>
        <v>17900</v>
      </c>
      <c r="C418" s="99">
        <f>($D$91+$B$333)+$Q370*C$416</f>
        <v>19653.412855474064</v>
      </c>
      <c r="D418" s="99">
        <f>($D$91+$B$333)+$Q370*D$416</f>
        <v>21406.825710948127</v>
      </c>
      <c r="E418" s="99">
        <f>($D$91+$B$333)+$Q370*E$416</f>
        <v>23160.238566422187</v>
      </c>
      <c r="F418" s="99">
        <f>($D$91+$B$333)+$Q370*F$416</f>
        <v>24913.651421896255</v>
      </c>
      <c r="G418" s="99">
        <f>($D$91+$B$333)+$Q370*G$416</f>
        <v>26667.064277370315</v>
      </c>
      <c r="H418" s="99">
        <f>($D$91+$B$333)+$Q370*H$416</f>
        <v>28420.477132844379</v>
      </c>
      <c r="I418" s="99">
        <f>($D$91+$B$333)+$Q370*I$416</f>
        <v>30173.889988318442</v>
      </c>
      <c r="J418" s="99">
        <f>($D$91+$B$333)+$Q370*J$416</f>
        <v>31927.302843792506</v>
      </c>
      <c r="K418" s="99">
        <f>($D$91+$B$333)+$Q370*K$416</f>
        <v>33680.71569926657</v>
      </c>
      <c r="L418" s="99">
        <f>($D$91+$B$333)+$Q370*L$416</f>
        <v>35434.12855474063</v>
      </c>
      <c r="M418" s="99">
        <f>($D$91+$B$333)+$Q370*M$416</f>
        <v>37187.541410214697</v>
      </c>
      <c r="N418" s="99">
        <f>($D$91+$B$333)+$Q370*N$416</f>
        <v>38940.954265688757</v>
      </c>
      <c r="O418" s="99">
        <f>($D$91+$B$333)+$Q370*O$416</f>
        <v>40694.367121162824</v>
      </c>
      <c r="P418" s="99">
        <f>($D$91+$B$333)+$Q370*P$416</f>
        <v>42447.779976636884</v>
      </c>
      <c r="Q418" s="99">
        <f>($D$91+$B$333)+$Q370*Q$416</f>
        <v>44201.192832110944</v>
      </c>
      <c r="R418" s="99">
        <f>($D$91+$B$333)+$Q370*R$416</f>
        <v>45954.605687585012</v>
      </c>
      <c r="S418" s="99">
        <f>($D$91+$B$333)+$Q370*S$416</f>
        <v>47708.018543059079</v>
      </c>
      <c r="T418" s="99">
        <f>($D$91+$B$333)+$Q370*T$416</f>
        <v>49461.431398533139</v>
      </c>
      <c r="U418" s="99">
        <f>($D$91+$B$333)+$Q370*U$416</f>
        <v>51214.844254007199</v>
      </c>
      <c r="V418" s="99">
        <f>($D$91+$B$333)+$Q370*V$416</f>
        <v>52968.257109481267</v>
      </c>
      <c r="Z418" s="32"/>
    </row>
    <row r="419" spans="1:26">
      <c r="A419" s="21" t="str">
        <f t="shared" si="362"/>
        <v>Arotherm Split 12 kW Vaillant</v>
      </c>
      <c r="B419" s="50">
        <f>($E$91+$B$333)+$Q371*B$416</f>
        <v>18524.66</v>
      </c>
      <c r="C419" s="99">
        <f>($E$91+$B$333)+$Q371*C$416</f>
        <v>20484.407325341141</v>
      </c>
      <c r="D419" s="99">
        <f>($E$91+$B$333)+$Q371*D$416</f>
        <v>22444.154650682278</v>
      </c>
      <c r="E419" s="99">
        <f>($E$91+$B$333)+$Q371*E$416</f>
        <v>24403.901976023419</v>
      </c>
      <c r="F419" s="99">
        <f>($E$91+$B$333)+$Q371*F$416</f>
        <v>26363.64930136456</v>
      </c>
      <c r="G419" s="99">
        <f>($E$91+$B$333)+$Q371*G$416</f>
        <v>28323.396626705697</v>
      </c>
      <c r="H419" s="99">
        <f>($E$91+$B$333)+$Q371*H$416</f>
        <v>30283.143952046838</v>
      </c>
      <c r="I419" s="99">
        <f>($E$91+$B$333)+$Q371*I$416</f>
        <v>32242.891277387978</v>
      </c>
      <c r="J419" s="99">
        <f>($E$91+$B$333)+$Q371*J$416</f>
        <v>34202.638602729116</v>
      </c>
      <c r="K419" s="99">
        <f>($E$91+$B$333)+$Q371*K$416</f>
        <v>36162.38592807026</v>
      </c>
      <c r="L419" s="99">
        <f>($E$91+$B$333)+$Q371*L$416</f>
        <v>38122.133253411397</v>
      </c>
      <c r="M419" s="99">
        <f>($E$91+$B$333)+$Q371*M$416</f>
        <v>40081.880578752534</v>
      </c>
      <c r="N419" s="99">
        <f>($E$91+$B$333)+$Q371*N$416</f>
        <v>42041.627904093679</v>
      </c>
      <c r="O419" s="99">
        <f>($E$91+$B$333)+$Q371*O$416</f>
        <v>44001.375229434816</v>
      </c>
      <c r="P419" s="99">
        <f>($E$91+$B$333)+$Q371*P$416</f>
        <v>45961.122554775953</v>
      </c>
      <c r="Q419" s="99">
        <f>($E$91+$B$333)+$Q371*Q$416</f>
        <v>47920.869880117098</v>
      </c>
      <c r="R419" s="99">
        <f>($E$91+$B$333)+$Q371*R$416</f>
        <v>49880.617205458228</v>
      </c>
      <c r="S419" s="99">
        <f>($E$91+$B$333)+$Q371*S$416</f>
        <v>51840.364530799372</v>
      </c>
      <c r="T419" s="99">
        <f>($E$91+$B$333)+$Q371*T$416</f>
        <v>53800.111856140516</v>
      </c>
      <c r="U419" s="99">
        <f>($E$91+$B$333)+$Q371*U$416</f>
        <v>55759.859181481646</v>
      </c>
      <c r="V419" s="99">
        <f>($E$91+$B$333)+$Q371*V$416</f>
        <v>57719.606506822791</v>
      </c>
      <c r="Z419" s="32"/>
    </row>
    <row r="420" spans="1:26">
      <c r="A420" s="21" t="str">
        <f t="shared" si="362"/>
        <v>Arotherm plus 12 Compacta Vaillant</v>
      </c>
      <c r="B420" s="50">
        <f>($F$91+$B$333)+$Q372*B$416</f>
        <v>18556.599999999999</v>
      </c>
      <c r="C420" s="99">
        <f>($F$91+$B$333)+$Q372*C$416</f>
        <v>20481.848292988423</v>
      </c>
      <c r="D420" s="99">
        <f>($F$91+$B$333)+$Q372*D$416</f>
        <v>22407.096585976848</v>
      </c>
      <c r="E420" s="99">
        <f>($F$91+$B$333)+$Q372*E$416</f>
        <v>24332.344878965268</v>
      </c>
      <c r="F420" s="99">
        <f>($F$91+$B$333)+$Q372*F$416</f>
        <v>26257.593171953697</v>
      </c>
      <c r="G420" s="99">
        <f>($F$91+$B$333)+$Q372*G$416</f>
        <v>28182.841464942117</v>
      </c>
      <c r="H420" s="99">
        <f>($F$91+$B$333)+$Q372*H$416</f>
        <v>30108.089757930542</v>
      </c>
      <c r="I420" s="99">
        <f>($F$91+$B$333)+$Q372*I$416</f>
        <v>32033.338050918966</v>
      </c>
      <c r="J420" s="99">
        <f>($F$91+$B$333)+$Q372*J$416</f>
        <v>33958.586343907387</v>
      </c>
      <c r="K420" s="99">
        <f>($F$91+$B$333)+$Q372*K$416</f>
        <v>35883.834636895815</v>
      </c>
      <c r="L420" s="99">
        <f>($F$91+$B$333)+$Q372*L$416</f>
        <v>37809.082929884236</v>
      </c>
      <c r="M420" s="99">
        <f>($F$91+$B$333)+$Q372*M$416</f>
        <v>39734.331222872657</v>
      </c>
      <c r="N420" s="99">
        <f>($F$91+$B$333)+$Q372*N$416</f>
        <v>41659.579515861085</v>
      </c>
      <c r="O420" s="99">
        <f>($F$91+$B$333)+$Q372*O$416</f>
        <v>43584.827808849514</v>
      </c>
      <c r="P420" s="99">
        <f>($F$91+$B$333)+$Q372*P$416</f>
        <v>45510.076101837934</v>
      </c>
      <c r="Q420" s="99">
        <f>($F$91+$B$333)+$Q372*Q$416</f>
        <v>47435.324394826355</v>
      </c>
      <c r="R420" s="99">
        <f>($F$91+$B$333)+$Q372*R$416</f>
        <v>49360.572687814783</v>
      </c>
      <c r="S420" s="99">
        <f>($F$91+$B$333)+$Q372*S$416</f>
        <v>51285.820980803204</v>
      </c>
      <c r="T420" s="99">
        <f>($F$91+$B$333)+$Q372*T$416</f>
        <v>53211.069273791632</v>
      </c>
      <c r="U420" s="99">
        <f>($F$91+$B$333)+$Q372*U$416</f>
        <v>55136.317566780053</v>
      </c>
      <c r="V420" s="99">
        <f>($F$91+$B$333)+$Q372*V$416</f>
        <v>57061.565859768474</v>
      </c>
      <c r="Z420" s="32"/>
    </row>
    <row r="421" spans="1:26">
      <c r="A421" s="21" t="str">
        <f t="shared" si="362"/>
        <v>Arotherm plus 12 Compacta Vaillant</v>
      </c>
      <c r="B421" s="50">
        <f>($G$91+$B$333)+$Q373*B$416</f>
        <v>22898.880000000001</v>
      </c>
      <c r="C421" s="99">
        <f>($G$91+$B$333)+$Q373*C$416</f>
        <v>24824.128292988426</v>
      </c>
      <c r="D421" s="99">
        <f>($G$91+$B$333)+($Q373*D$416)</f>
        <v>26749.37658597685</v>
      </c>
      <c r="E421" s="99">
        <f>($G$91+$B$333)+($Q373*E$416)</f>
        <v>28674.624878965275</v>
      </c>
      <c r="F421" s="99">
        <f>($G$91+$B$333)+($Q373*F$416)</f>
        <v>30599.873171953695</v>
      </c>
      <c r="G421" s="99">
        <f>($G$91+$B$333)+$Q373*G$416</f>
        <v>32525.12146494212</v>
      </c>
      <c r="H421" s="99">
        <f>($G$91+$B$333)+$Q373*H$416</f>
        <v>34450.369757930544</v>
      </c>
      <c r="I421" s="99">
        <f>($G$91+$B$333)+$Q373*I$416</f>
        <v>36375.618050918973</v>
      </c>
      <c r="J421" s="99">
        <f>($G$91+$B$333)+$Q373*J$416</f>
        <v>38300.866343907393</v>
      </c>
      <c r="K421" s="99">
        <f>($G$91+$B$333)+$Q373*K$416</f>
        <v>40226.114636895814</v>
      </c>
      <c r="L421" s="99">
        <f>($G$91+$B$333)+$Q373*L$416</f>
        <v>42151.362929884242</v>
      </c>
      <c r="M421" s="99">
        <f>($G$91+$B$333)+$Q373*M$416</f>
        <v>44076.611222872663</v>
      </c>
      <c r="N421" s="99">
        <f>($G$91+$B$333)+$Q373*N$416</f>
        <v>46001.859515861084</v>
      </c>
      <c r="O421" s="99">
        <f>($G$91+$B$333)+$Q373*O$416</f>
        <v>47927.107808849512</v>
      </c>
      <c r="P421" s="99">
        <f>($G$91+$B$333)+$Q373*P$416</f>
        <v>49852.356101837941</v>
      </c>
      <c r="Q421" s="99">
        <f>($G$91+$B$333)+$Q373*Q$416</f>
        <v>51777.604394826361</v>
      </c>
      <c r="R421" s="99">
        <f>($G$91+$B$333)+$Q373*R$416</f>
        <v>53702.852687814782</v>
      </c>
      <c r="S421" s="99">
        <f>($G$91+$B$333)+$Q373*S$416</f>
        <v>55628.10098080321</v>
      </c>
      <c r="T421" s="99">
        <f>($G$91+$B$333)+$Q373*T$416</f>
        <v>57553.349273791639</v>
      </c>
      <c r="U421" s="99">
        <f>($G$91+$B$333)+$Q373*U$416</f>
        <v>59478.597566780052</v>
      </c>
      <c r="V421" s="99">
        <f>($G$91+$B$333)+$Q373*V$416</f>
        <v>61403.84585976848</v>
      </c>
      <c r="Z421" s="32"/>
    </row>
    <row r="422" spans="1:26" ht="24.75" customHeight="1">
      <c r="A422" s="33" t="str">
        <f t="shared" si="362"/>
        <v>Genia Air Max 12 Saunier Duval</v>
      </c>
      <c r="B422" s="50">
        <f>($H$91+$B$333)+$Q374*B$416</f>
        <v>22458.25</v>
      </c>
      <c r="C422" s="99">
        <f>($H$91+$B$333)+$Q374*C$416</f>
        <v>24083.582529533352</v>
      </c>
      <c r="D422" s="99">
        <f>($H$91+$B$333)+$Q374*D$416</f>
        <v>25708.915059066705</v>
      </c>
      <c r="E422" s="99">
        <f>($H$91+$B$333)+$Q374*E$416</f>
        <v>27334.247588600057</v>
      </c>
      <c r="F422" s="99">
        <f>($H$91+$B$333)+$Q374*F$416</f>
        <v>28959.58011813341</v>
      </c>
      <c r="G422" s="99">
        <f>($H$91+$B$333)+$Q374*G$416</f>
        <v>30584.912647666762</v>
      </c>
      <c r="H422" s="99">
        <f>($H$91+$B$333)+$Q374*H$416</f>
        <v>32210.245177200115</v>
      </c>
      <c r="I422" s="99">
        <f>($H$91+$B$333)+$Q374*I$416</f>
        <v>33835.577706733471</v>
      </c>
      <c r="J422" s="99">
        <f>($H$91+$B$333)+$Q374*J$416</f>
        <v>35460.91023626682</v>
      </c>
      <c r="K422" s="99">
        <f>($H$91+$B$333)+$Q374*K$416</f>
        <v>37086.242765800169</v>
      </c>
      <c r="L422" s="99">
        <f>($H$91+$B$333)+$Q374*L$416</f>
        <v>38711.575295333525</v>
      </c>
      <c r="M422" s="99">
        <f>($H$91+$B$333)+$Q374*M$416</f>
        <v>40336.907824866881</v>
      </c>
      <c r="N422" s="99">
        <f>($H$91+$B$333)+$Q374*N$416</f>
        <v>41962.24035440023</v>
      </c>
      <c r="O422" s="99">
        <f>($H$91+$B$333)+$Q374*O$416</f>
        <v>43587.572883933579</v>
      </c>
      <c r="P422" s="99">
        <f>($H$91+$B$333)+$Q374*P$416</f>
        <v>45212.905413466935</v>
      </c>
      <c r="Q422" s="99">
        <f>($H$91+$B$333)+$Q374*Q$416</f>
        <v>46838.237943000291</v>
      </c>
      <c r="R422" s="99">
        <f>($H$91+$B$333)+$Q374*R$416</f>
        <v>48463.57047253364</v>
      </c>
      <c r="S422" s="99">
        <f>($H$91+$B$333)+$Q374*S$416</f>
        <v>50088.903002066989</v>
      </c>
      <c r="T422" s="99">
        <f>($H$91+$B$333)+$Q374*T$416</f>
        <v>51714.235531600345</v>
      </c>
      <c r="U422" s="99">
        <f>($H$91+$B$333)+$Q374*U$416</f>
        <v>53339.568061133701</v>
      </c>
      <c r="V422" s="99">
        <f>($H$91+$B$333)+$Q374*V$416</f>
        <v>54964.90059066705</v>
      </c>
      <c r="Z422" s="32"/>
    </row>
    <row r="423" spans="1:26">
      <c r="A423" s="21" t="str">
        <f t="shared" si="362"/>
        <v>Arotherm plus 12 Compacta Vaillant</v>
      </c>
      <c r="B423" s="50">
        <f>($I$91+$B$333)+$Q375*B$416</f>
        <v>22789.42</v>
      </c>
      <c r="C423" s="99">
        <f>($I$91+$B$333)+$Q375*C$416</f>
        <v>24710.158189450704</v>
      </c>
      <c r="D423" s="99">
        <f>($I$91+$B$333)+$Q375*D$416</f>
        <v>26630.896378901405</v>
      </c>
      <c r="E423" s="99">
        <f>($I$91+$B$333)+$Q375*E$416</f>
        <v>28551.63456835211</v>
      </c>
      <c r="F423" s="99">
        <f>($I$91+$B$333)+$Q375*F$416</f>
        <v>30472.372757802816</v>
      </c>
      <c r="G423" s="99">
        <f>($I$91+$B$333)+$Q375*G$416</f>
        <v>32393.110947253517</v>
      </c>
      <c r="H423" s="99">
        <f>($I$91+$B$333)+$Q375*H$416</f>
        <v>34313.849136704222</v>
      </c>
      <c r="I423" s="99">
        <f>($I$91+$B$333)+$Q375*I$416</f>
        <v>36234.587326154928</v>
      </c>
      <c r="J423" s="99">
        <f>($I$91+$B$333)+$Q375*J$416</f>
        <v>38155.325515605633</v>
      </c>
      <c r="K423" s="99">
        <f>($I$91+$B$333)+$Q375*K$416</f>
        <v>40076.063705056338</v>
      </c>
      <c r="L423" s="99">
        <f>($I$91+$B$333)+$Q375*L$416</f>
        <v>41996.801894507036</v>
      </c>
      <c r="M423" s="99">
        <f>($I$91+$B$333)+$Q375*M$416</f>
        <v>43917.540083957749</v>
      </c>
      <c r="N423" s="99">
        <f>($I$91+$B$333)+$Q375*N$416</f>
        <v>45838.278273408447</v>
      </c>
      <c r="O423" s="99">
        <f>($I$91+$B$333)+$Q375*O$416</f>
        <v>47759.016462859152</v>
      </c>
      <c r="P423" s="99">
        <f>($I$91+$B$333)+$Q375*P$416</f>
        <v>49679.754652309857</v>
      </c>
      <c r="Q423" s="99">
        <f>($I$91+$B$333)+$Q375*Q$416</f>
        <v>51600.492841760555</v>
      </c>
      <c r="R423" s="99">
        <f>($I$91+$B$333)+$Q375*R$416</f>
        <v>53521.231031211268</v>
      </c>
      <c r="S423" s="99">
        <f>($I$91+$B$333)+$Q375*S$416</f>
        <v>55441.969220661966</v>
      </c>
      <c r="T423" s="99">
        <f>($I$91+$B$333)+$Q375*T$416</f>
        <v>57362.707410112671</v>
      </c>
      <c r="U423" s="99">
        <f>($I$91+$B$333)+$Q375*U$416</f>
        <v>59283.445599563376</v>
      </c>
      <c r="V423" s="99">
        <f>($I$91+$B$333)+$Q375*V$416</f>
        <v>61204.183789014081</v>
      </c>
      <c r="Z423" s="32"/>
    </row>
    <row r="424" spans="1:26">
      <c r="A424" s="21" t="str">
        <f t="shared" si="362"/>
        <v>Genia Air Max 8 Saunier Duval</v>
      </c>
      <c r="B424" s="50">
        <f>($J$91+$B$333)+$Q376*B$416</f>
        <v>20348.476900000001</v>
      </c>
      <c r="C424" s="99">
        <f>($J$91+$B$333)+$Q376*C$416</f>
        <v>22204.050037426121</v>
      </c>
      <c r="D424" s="99">
        <f>($J$91+$B$333)+$Q376*D$416</f>
        <v>24059.623174852244</v>
      </c>
      <c r="E424" s="99">
        <f>($J$91+$B$333)+$Q376*E$416</f>
        <v>25915.196312278364</v>
      </c>
      <c r="F424" s="99">
        <f>($J$91+$B$333)+$Q376*F$416</f>
        <v>27770.769449704487</v>
      </c>
      <c r="G424" s="99">
        <f>($J$91+$B$333)+$Q376*G$416</f>
        <v>29626.342587130606</v>
      </c>
      <c r="H424" s="99">
        <f>($J$91+$B$333)+$Q376*H$416</f>
        <v>31481.915724556726</v>
      </c>
      <c r="I424" s="99">
        <f>($J$91+$B$333)+$Q376*I$416</f>
        <v>33337.488861982849</v>
      </c>
      <c r="J424" s="99">
        <f>($J$91+$B$333)+$Q376*J$416</f>
        <v>35193.061999408965</v>
      </c>
      <c r="K424" s="99">
        <f>($J$91+$B$333)+$Q376*K$416</f>
        <v>37048.635136835088</v>
      </c>
      <c r="L424" s="99">
        <f>($J$91+$B$333)+$Q376*L$416</f>
        <v>38904.208274261211</v>
      </c>
      <c r="M424" s="99">
        <f>($J$91+$B$333)+$Q376*M$416</f>
        <v>40759.781411687334</v>
      </c>
      <c r="N424" s="99">
        <f>($J$91+$B$333)+$Q376*N$416</f>
        <v>42615.35454911345</v>
      </c>
      <c r="O424" s="99">
        <f>($J$91+$B$333)+$Q376*O$416</f>
        <v>44470.927686539573</v>
      </c>
      <c r="P424" s="99">
        <f>($J$91+$B$333)+$Q376*P$416</f>
        <v>46326.500823965689</v>
      </c>
      <c r="Q424" s="99">
        <f>($J$91+$B$333)+$Q376*Q$416</f>
        <v>48182.073961391812</v>
      </c>
      <c r="R424" s="99">
        <f>($J$91+$B$333)+$Q376*R$416</f>
        <v>50037.647098817935</v>
      </c>
      <c r="S424" s="99">
        <f>($J$91+$B$333)+$Q376*S$416</f>
        <v>51893.220236244058</v>
      </c>
      <c r="T424" s="99">
        <f>($J$91+$B$333)+$Q376*T$416</f>
        <v>53748.793373670174</v>
      </c>
      <c r="U424" s="99">
        <f>($J$91+$B$333)+$Q376*U$416</f>
        <v>55604.366511096297</v>
      </c>
      <c r="V424" s="99">
        <f>($J$91+$B$333)+$Q376*V$416</f>
        <v>57459.939648522421</v>
      </c>
      <c r="Z424" s="32"/>
    </row>
    <row r="425" spans="1:26">
      <c r="A425" s="21" t="str">
        <f t="shared" si="362"/>
        <v xml:space="preserve"> Dual Clima 9HT Domusa</v>
      </c>
      <c r="B425" s="50">
        <f>($K$91+$B$333)+$Q377*B$416</f>
        <v>15338</v>
      </c>
      <c r="C425" s="99">
        <f>($K$91+$B$333)+$Q377*C$416</f>
        <v>17239.509085979309</v>
      </c>
      <c r="D425" s="99">
        <f>($K$91+$B$333)+$Q377*D$416</f>
        <v>19141.018171958622</v>
      </c>
      <c r="E425" s="99">
        <f>($K$91+$B$333)+$Q377*E$416</f>
        <v>21042.527257937931</v>
      </c>
      <c r="F425" s="99">
        <f>($K$91+$B$333)+$Q377*F$416</f>
        <v>22944.036343917243</v>
      </c>
      <c r="G425" s="99">
        <f>($K$91+$B$333)+$Q377*G$416</f>
        <v>24845.545429896549</v>
      </c>
      <c r="H425" s="99">
        <f>($K$91+$B$333)+$Q377*H$416</f>
        <v>26747.054515875861</v>
      </c>
      <c r="I425" s="99">
        <f>($K$91+$B$333)+$Q377*I$416</f>
        <v>28648.563601855174</v>
      </c>
      <c r="J425" s="99">
        <f>($K$91+$B$333)+$Q377*J$416</f>
        <v>30550.072687834483</v>
      </c>
      <c r="K425" s="99">
        <f>($K$91+$B$333)+$Q377*K$416</f>
        <v>32451.581773813792</v>
      </c>
      <c r="L425" s="99">
        <f>($K$91+$B$333)+$Q377*L$416</f>
        <v>34353.090859793097</v>
      </c>
      <c r="M425" s="99">
        <f>($K$91+$B$333)+$Q377*M$416</f>
        <v>36254.59994577241</v>
      </c>
      <c r="N425" s="99">
        <f>($K$91+$B$333)+$Q377*N$416</f>
        <v>38156.109031751723</v>
      </c>
      <c r="O425" s="99">
        <f>($K$91+$B$333)+$Q377*O$416</f>
        <v>40057.618117731035</v>
      </c>
      <c r="P425" s="99">
        <f>($K$91+$B$333)+$Q377*P$416</f>
        <v>41959.127203710348</v>
      </c>
      <c r="Q425" s="99">
        <f>($K$91+$B$333)+$Q377*Q$416</f>
        <v>43860.636289689653</v>
      </c>
      <c r="R425" s="99">
        <f>($K$91+$B$333)+$Q377*R$416</f>
        <v>45762.145375668966</v>
      </c>
      <c r="S425" s="99">
        <f>($K$91+$B$333)+$Q377*S$416</f>
        <v>47663.654461648272</v>
      </c>
      <c r="T425" s="99">
        <f>($K$91+$B$333)+$Q377*T$416</f>
        <v>49565.163547627584</v>
      </c>
      <c r="U425" s="99">
        <f>($K$91+$B$333)+$Q377*U$416</f>
        <v>51466.672633606897</v>
      </c>
      <c r="V425" s="99">
        <f>($K$91+$B$333)+$Q377*V$416</f>
        <v>53368.181719586202</v>
      </c>
      <c r="Z425" s="32"/>
    </row>
    <row r="426" spans="1:26">
      <c r="A426" s="22" t="str">
        <f t="shared" si="362"/>
        <v>Arotherm plus 8 Compacta Vaillant</v>
      </c>
      <c r="B426" s="51">
        <f>($L$91+$B$333)+$Q378*B$416</f>
        <v>21478.75</v>
      </c>
      <c r="C426" s="110">
        <f>($L$91+$B$333)+$Q378*C$416</f>
        <v>23729.873751851504</v>
      </c>
      <c r="D426" s="110">
        <f>($L$91+$B$333)+$Q378*D$416</f>
        <v>25980.997503703013</v>
      </c>
      <c r="E426" s="110">
        <f>($L$91+$B$333)+$Q378*E$416</f>
        <v>28232.121255554521</v>
      </c>
      <c r="F426" s="110">
        <f>($L$91+$B$333)+$Q378*F$416</f>
        <v>30483.245007406025</v>
      </c>
      <c r="G426" s="110">
        <f>($L$91+$B$333)+$Q378*G$416</f>
        <v>32734.36875925753</v>
      </c>
      <c r="H426" s="110">
        <f>($L$91+$B$333)+$Q378*H$416</f>
        <v>34985.492511109042</v>
      </c>
      <c r="I426" s="110">
        <f>($L$91+$B$333)+$Q378*I$416</f>
        <v>37236.616262960546</v>
      </c>
      <c r="J426" s="110">
        <f>($L$91+$B$333)+$Q378*J$416</f>
        <v>39487.740014812051</v>
      </c>
      <c r="K426" s="110">
        <f>($L$91+$B$333)+$Q378*K$416</f>
        <v>41738.863766663562</v>
      </c>
      <c r="L426" s="110">
        <f>($L$91+$B$333)+$Q378*L$416</f>
        <v>43989.987518515059</v>
      </c>
      <c r="M426" s="110">
        <f>($L$91+$B$333)+$Q378*M$416</f>
        <v>46241.111270366571</v>
      </c>
      <c r="N426" s="110">
        <f>($L$91+$B$333)+$Q378*N$416</f>
        <v>48492.235022218076</v>
      </c>
      <c r="O426" s="110">
        <f>($L$91+$B$333)+$Q378*O$416</f>
        <v>50743.35877406958</v>
      </c>
      <c r="P426" s="110">
        <f>($L$91+$B$333)+$Q378*P$416</f>
        <v>52994.482525921092</v>
      </c>
      <c r="Q426" s="110">
        <f>($L$91+$B$333)+$Q378*Q$416</f>
        <v>55245.606277772597</v>
      </c>
      <c r="R426" s="110">
        <f>($L$91+$B$333)+$Q378*R$416</f>
        <v>57496.730029624101</v>
      </c>
      <c r="S426" s="110">
        <f>($L$91+$B$333)+$Q378*S$416</f>
        <v>59747.853781475613</v>
      </c>
      <c r="T426" s="110">
        <f>($L$91+$B$333)+$Q378*T$416</f>
        <v>61998.977533327117</v>
      </c>
      <c r="U426" s="110">
        <f>($L$91+$B$333)+$Q378*U$416</f>
        <v>64250.101285178622</v>
      </c>
      <c r="V426" s="110">
        <f>($L$91+$B$333)+$Q378*V$416</f>
        <v>66501.225037030119</v>
      </c>
      <c r="Z426" s="32"/>
    </row>
    <row r="427" spans="1:26">
      <c r="A427" s="19" t="str">
        <f t="shared" si="362"/>
        <v>ecoTEC pure 286 Vaillant</v>
      </c>
      <c r="B427" s="50">
        <f t="shared" ref="B427:V427" si="363">$C$100+B416*$C$98</f>
        <v>3088.74</v>
      </c>
      <c r="C427" s="99">
        <f t="shared" si="363"/>
        <v>5895.5498090721649</v>
      </c>
      <c r="D427" s="99">
        <f t="shared" si="363"/>
        <v>8702.3596181443281</v>
      </c>
      <c r="E427" s="99">
        <f t="shared" si="363"/>
        <v>11509.169427216493</v>
      </c>
      <c r="F427" s="99">
        <f t="shared" si="363"/>
        <v>14315.979236288658</v>
      </c>
      <c r="G427" s="99">
        <f t="shared" si="363"/>
        <v>17122.78904536082</v>
      </c>
      <c r="H427" s="99">
        <f t="shared" si="363"/>
        <v>19929.598854432988</v>
      </c>
      <c r="I427" s="99">
        <f t="shared" si="363"/>
        <v>22736.40866350515</v>
      </c>
      <c r="J427" s="99">
        <f t="shared" si="363"/>
        <v>25543.218472577319</v>
      </c>
      <c r="K427" s="99">
        <f t="shared" si="363"/>
        <v>28350.02828164948</v>
      </c>
      <c r="L427" s="99">
        <f t="shared" si="363"/>
        <v>31156.838090721641</v>
      </c>
      <c r="M427" s="99">
        <f t="shared" si="363"/>
        <v>33963.64789979381</v>
      </c>
      <c r="N427" s="99">
        <f t="shared" si="363"/>
        <v>36770.457708865972</v>
      </c>
      <c r="O427" s="99">
        <f t="shared" si="363"/>
        <v>39577.267517938133</v>
      </c>
      <c r="P427" s="99">
        <f t="shared" si="363"/>
        <v>42384.077327010302</v>
      </c>
      <c r="Q427" s="99">
        <f t="shared" si="363"/>
        <v>45190.887136082463</v>
      </c>
      <c r="R427" s="99">
        <f t="shared" si="363"/>
        <v>47997.696945154632</v>
      </c>
      <c r="S427" s="99">
        <f t="shared" si="363"/>
        <v>50804.506754226793</v>
      </c>
      <c r="T427" s="99">
        <f t="shared" si="363"/>
        <v>53611.316563298962</v>
      </c>
      <c r="U427" s="99">
        <f t="shared" si="363"/>
        <v>56418.126372371124</v>
      </c>
      <c r="V427" s="99">
        <f t="shared" si="363"/>
        <v>59224.936181443285</v>
      </c>
      <c r="Z427" s="32"/>
    </row>
    <row r="428" spans="1:26">
      <c r="A428" s="7" t="str">
        <f t="shared" si="362"/>
        <v>Puma Condens 24-28 MKV Protherm</v>
      </c>
      <c r="B428" s="50">
        <f t="shared" ref="B428:V428" si="364">$D$100+B416*$D$98</f>
        <v>2799.75</v>
      </c>
      <c r="C428" s="99">
        <f t="shared" si="364"/>
        <v>5727.2828116129031</v>
      </c>
      <c r="D428" s="99">
        <f t="shared" si="364"/>
        <v>8654.8156232258061</v>
      </c>
      <c r="E428" s="99">
        <f t="shared" si="364"/>
        <v>11582.348434838708</v>
      </c>
      <c r="F428" s="99">
        <f t="shared" si="364"/>
        <v>14509.881246451612</v>
      </c>
      <c r="G428" s="99">
        <f t="shared" si="364"/>
        <v>17437.414058064514</v>
      </c>
      <c r="H428" s="99">
        <f t="shared" si="364"/>
        <v>20364.946869677417</v>
      </c>
      <c r="I428" s="99">
        <f t="shared" si="364"/>
        <v>23292.479681290322</v>
      </c>
      <c r="J428" s="99">
        <f t="shared" si="364"/>
        <v>26220.012492903224</v>
      </c>
      <c r="K428" s="99">
        <f t="shared" si="364"/>
        <v>29147.545304516127</v>
      </c>
      <c r="L428" s="99">
        <f t="shared" si="364"/>
        <v>32075.078116129029</v>
      </c>
      <c r="M428" s="99">
        <f t="shared" si="364"/>
        <v>35002.610927741931</v>
      </c>
      <c r="N428" s="99">
        <f t="shared" si="364"/>
        <v>37930.143739354833</v>
      </c>
      <c r="O428" s="99">
        <f t="shared" si="364"/>
        <v>40857.676550967735</v>
      </c>
      <c r="P428" s="99">
        <f t="shared" si="364"/>
        <v>43785.209362580645</v>
      </c>
      <c r="Q428" s="99">
        <f t="shared" si="364"/>
        <v>46712.742174193547</v>
      </c>
      <c r="R428" s="99">
        <f t="shared" si="364"/>
        <v>49640.274985806449</v>
      </c>
      <c r="S428" s="99">
        <f t="shared" si="364"/>
        <v>52567.807797419351</v>
      </c>
      <c r="T428" s="99">
        <f t="shared" si="364"/>
        <v>55495.340609032253</v>
      </c>
      <c r="U428" s="99">
        <f t="shared" si="364"/>
        <v>58422.873420645155</v>
      </c>
      <c r="V428" s="99">
        <f t="shared" si="364"/>
        <v>61350.406232258058</v>
      </c>
      <c r="Z428" s="32"/>
    </row>
    <row r="429" spans="1:26">
      <c r="A429" s="7" t="str">
        <f t="shared" si="362"/>
        <v>VMW 32CS 1-5 ecoTEC plus Vaillant</v>
      </c>
      <c r="B429" s="50">
        <f t="shared" ref="B429:V429" si="365">$E$100+B416*$E$98</f>
        <v>3921.96</v>
      </c>
      <c r="C429" s="99">
        <f t="shared" si="365"/>
        <v>6705.8102196319014</v>
      </c>
      <c r="D429" s="99">
        <f t="shared" si="365"/>
        <v>9489.6604392638037</v>
      </c>
      <c r="E429" s="99">
        <f t="shared" si="365"/>
        <v>12273.510658895706</v>
      </c>
      <c r="F429" s="99">
        <f t="shared" si="365"/>
        <v>15057.360878527608</v>
      </c>
      <c r="G429" s="99">
        <f t="shared" si="365"/>
        <v>17841.211098159511</v>
      </c>
      <c r="H429" s="99">
        <f t="shared" si="365"/>
        <v>20625.061317791409</v>
      </c>
      <c r="I429" s="99">
        <f t="shared" si="365"/>
        <v>23408.911537423312</v>
      </c>
      <c r="J429" s="99">
        <f t="shared" si="365"/>
        <v>26192.761757055214</v>
      </c>
      <c r="K429" s="99">
        <f t="shared" si="365"/>
        <v>28976.611976687116</v>
      </c>
      <c r="L429" s="99">
        <f t="shared" si="365"/>
        <v>31760.462196319018</v>
      </c>
      <c r="M429" s="99">
        <f t="shared" si="365"/>
        <v>34544.312415950924</v>
      </c>
      <c r="N429" s="99">
        <f t="shared" si="365"/>
        <v>37328.162635582819</v>
      </c>
      <c r="O429" s="99">
        <f t="shared" si="365"/>
        <v>40112.012855214722</v>
      </c>
      <c r="P429" s="99">
        <f t="shared" si="365"/>
        <v>42895.863074846624</v>
      </c>
      <c r="Q429" s="99">
        <f t="shared" si="365"/>
        <v>45679.713294478526</v>
      </c>
      <c r="R429" s="99">
        <f t="shared" si="365"/>
        <v>48463.563514110429</v>
      </c>
      <c r="S429" s="99">
        <f t="shared" si="365"/>
        <v>51247.413733742331</v>
      </c>
      <c r="T429" s="99">
        <f t="shared" si="365"/>
        <v>54031.263953374233</v>
      </c>
      <c r="U429" s="99">
        <f t="shared" si="365"/>
        <v>56815.114173006135</v>
      </c>
      <c r="V429" s="99">
        <f t="shared" si="365"/>
        <v>59598.964392638038</v>
      </c>
      <c r="Z429" s="32"/>
    </row>
    <row r="430" spans="1:26">
      <c r="A430" s="7" t="str">
        <f t="shared" si="362"/>
        <v>MicraPlus Condens 30 Hermann</v>
      </c>
      <c r="B430" s="50">
        <f t="shared" ref="B430:V430" si="366">$F$100+B416*$F$98</f>
        <v>2931.76</v>
      </c>
      <c r="C430" s="99">
        <f t="shared" si="366"/>
        <v>5828.148845531915</v>
      </c>
      <c r="D430" s="99">
        <f t="shared" si="366"/>
        <v>8724.5376910638297</v>
      </c>
      <c r="E430" s="99">
        <f t="shared" si="366"/>
        <v>11620.926536595744</v>
      </c>
      <c r="F430" s="99">
        <f t="shared" si="366"/>
        <v>14517.315382127659</v>
      </c>
      <c r="G430" s="99">
        <f t="shared" si="366"/>
        <v>17413.704227659575</v>
      </c>
      <c r="H430" s="99">
        <f t="shared" si="366"/>
        <v>20310.093073191485</v>
      </c>
      <c r="I430" s="99">
        <f t="shared" si="366"/>
        <v>23206.481918723402</v>
      </c>
      <c r="J430" s="99">
        <f t="shared" si="366"/>
        <v>26102.87076425532</v>
      </c>
      <c r="K430" s="99">
        <f t="shared" si="366"/>
        <v>28999.25960978723</v>
      </c>
      <c r="L430" s="99">
        <f t="shared" si="366"/>
        <v>31895.648455319148</v>
      </c>
      <c r="M430" s="99">
        <f t="shared" si="366"/>
        <v>34792.037300851058</v>
      </c>
      <c r="N430" s="99">
        <f t="shared" si="366"/>
        <v>37688.426146382975</v>
      </c>
      <c r="O430" s="99">
        <f t="shared" si="366"/>
        <v>40584.814991914893</v>
      </c>
      <c r="P430" s="99">
        <f t="shared" si="366"/>
        <v>43481.203837446803</v>
      </c>
      <c r="Q430" s="99">
        <f t="shared" si="366"/>
        <v>46377.59268297872</v>
      </c>
      <c r="R430" s="99">
        <f t="shared" si="366"/>
        <v>49273.981528510638</v>
      </c>
      <c r="S430" s="99">
        <f t="shared" si="366"/>
        <v>52170.370374042548</v>
      </c>
      <c r="T430" s="99">
        <f t="shared" si="366"/>
        <v>55066.759219574466</v>
      </c>
      <c r="U430" s="99">
        <f t="shared" si="366"/>
        <v>57963.148065106376</v>
      </c>
      <c r="V430" s="99">
        <f t="shared" si="366"/>
        <v>60859.536910638293</v>
      </c>
      <c r="Z430" s="32"/>
    </row>
    <row r="431" spans="1:26">
      <c r="A431" s="9" t="str">
        <f t="shared" si="362"/>
        <v xml:space="preserve">Semia Condens 30 Saunier Duval </v>
      </c>
      <c r="B431" s="50">
        <f t="shared" ref="B431:V431" si="367">$G$100+B416*$G$98</f>
        <v>3229.76</v>
      </c>
      <c r="C431" s="99">
        <f t="shared" si="367"/>
        <v>6002.2707075356411</v>
      </c>
      <c r="D431" s="99">
        <f t="shared" si="367"/>
        <v>8774.7814150712838</v>
      </c>
      <c r="E431" s="99">
        <f t="shared" si="367"/>
        <v>11547.292122606925</v>
      </c>
      <c r="F431" s="99">
        <f t="shared" si="367"/>
        <v>14319.802830142566</v>
      </c>
      <c r="G431" s="99">
        <f t="shared" si="367"/>
        <v>17092.313537678208</v>
      </c>
      <c r="H431" s="99">
        <f t="shared" si="367"/>
        <v>19864.824245213851</v>
      </c>
      <c r="I431" s="99">
        <f t="shared" si="367"/>
        <v>22637.334952749494</v>
      </c>
      <c r="J431" s="99">
        <f t="shared" si="367"/>
        <v>25409.845660285129</v>
      </c>
      <c r="K431" s="99">
        <f t="shared" si="367"/>
        <v>28182.356367820772</v>
      </c>
      <c r="L431" s="99">
        <f t="shared" si="367"/>
        <v>30954.867075356415</v>
      </c>
      <c r="M431" s="99">
        <f t="shared" si="367"/>
        <v>33727.377782892057</v>
      </c>
      <c r="N431" s="99">
        <f t="shared" si="367"/>
        <v>36499.8884904277</v>
      </c>
      <c r="O431" s="99">
        <f t="shared" si="367"/>
        <v>39272.399197963343</v>
      </c>
      <c r="P431" s="99">
        <f t="shared" si="367"/>
        <v>42044.909905498986</v>
      </c>
      <c r="Q431" s="99">
        <f t="shared" si="367"/>
        <v>44817.420613034621</v>
      </c>
      <c r="R431" s="99">
        <f t="shared" si="367"/>
        <v>47589.931320570264</v>
      </c>
      <c r="S431" s="99">
        <f t="shared" si="367"/>
        <v>50362.442028105907</v>
      </c>
      <c r="T431" s="99">
        <f t="shared" si="367"/>
        <v>53134.952735641549</v>
      </c>
      <c r="U431" s="99">
        <f t="shared" si="367"/>
        <v>55907.463443177192</v>
      </c>
      <c r="V431" s="99">
        <f t="shared" si="367"/>
        <v>58679.974150712835</v>
      </c>
      <c r="Z431" s="32"/>
    </row>
    <row r="432" spans="1:26" ht="17.25" customHeight="1">
      <c r="A432" s="9" t="str">
        <f t="shared" si="362"/>
        <v>Caldera Thema Condens 31-CS/1 (N-ES) Saunier Duval</v>
      </c>
      <c r="B432" s="50">
        <f t="shared" ref="B432:V432" si="368">$H$100+B416*$H$98</f>
        <v>3842.75</v>
      </c>
      <c r="C432" s="99">
        <f t="shared" si="368"/>
        <v>6620.9188926530614</v>
      </c>
      <c r="D432" s="99">
        <f t="shared" si="368"/>
        <v>9399.0877853061229</v>
      </c>
      <c r="E432" s="99">
        <f t="shared" si="368"/>
        <v>12177.256677959183</v>
      </c>
      <c r="F432" s="99">
        <f t="shared" si="368"/>
        <v>14955.425570612246</v>
      </c>
      <c r="G432" s="99">
        <f t="shared" si="368"/>
        <v>17733.594463265305</v>
      </c>
      <c r="H432" s="99">
        <f t="shared" si="368"/>
        <v>20511.763355918367</v>
      </c>
      <c r="I432" s="99">
        <f t="shared" si="368"/>
        <v>23289.932248571429</v>
      </c>
      <c r="J432" s="99">
        <f t="shared" si="368"/>
        <v>26068.101141224492</v>
      </c>
      <c r="K432" s="99">
        <f t="shared" si="368"/>
        <v>28846.27003387755</v>
      </c>
      <c r="L432" s="99">
        <f t="shared" si="368"/>
        <v>31624.438926530613</v>
      </c>
      <c r="M432" s="99">
        <f t="shared" si="368"/>
        <v>34402.607819183671</v>
      </c>
      <c r="N432" s="99">
        <f t="shared" si="368"/>
        <v>37180.776711836734</v>
      </c>
      <c r="O432" s="99">
        <f t="shared" si="368"/>
        <v>39958.945604489796</v>
      </c>
      <c r="P432" s="99">
        <f t="shared" si="368"/>
        <v>42737.114497142858</v>
      </c>
      <c r="Q432" s="99">
        <f t="shared" si="368"/>
        <v>45515.283389795921</v>
      </c>
      <c r="R432" s="99">
        <f t="shared" si="368"/>
        <v>48293.452282448983</v>
      </c>
      <c r="S432" s="99">
        <f t="shared" si="368"/>
        <v>51071.621175102038</v>
      </c>
      <c r="T432" s="99">
        <f t="shared" si="368"/>
        <v>53849.790067755101</v>
      </c>
      <c r="U432" s="99">
        <f t="shared" si="368"/>
        <v>56627.958960408163</v>
      </c>
      <c r="V432" s="99">
        <f t="shared" si="368"/>
        <v>59406.127853061225</v>
      </c>
      <c r="Z432" s="32"/>
    </row>
    <row r="433" spans="1:26">
      <c r="A433" s="7" t="str">
        <f t="shared" si="362"/>
        <v>NEODENS PLUS 28/28 F ECO Baxi</v>
      </c>
      <c r="B433" s="50">
        <f t="shared" ref="B433:V433" si="369">$I$100+B416*$I$98</f>
        <v>2860.7</v>
      </c>
      <c r="C433" s="99">
        <f t="shared" si="369"/>
        <v>5958.0896641638219</v>
      </c>
      <c r="D433" s="99">
        <f t="shared" si="369"/>
        <v>9055.4793283276449</v>
      </c>
      <c r="E433" s="99">
        <f t="shared" si="369"/>
        <v>12152.868992491465</v>
      </c>
      <c r="F433" s="99">
        <f t="shared" si="369"/>
        <v>15250.258656655289</v>
      </c>
      <c r="G433" s="99">
        <f t="shared" si="369"/>
        <v>18347.648320819109</v>
      </c>
      <c r="H433" s="99">
        <f t="shared" si="369"/>
        <v>21445.037984982933</v>
      </c>
      <c r="I433" s="99">
        <f t="shared" si="369"/>
        <v>24542.427649146754</v>
      </c>
      <c r="J433" s="99">
        <f t="shared" si="369"/>
        <v>27639.817313310577</v>
      </c>
      <c r="K433" s="99">
        <f t="shared" si="369"/>
        <v>30737.206977474398</v>
      </c>
      <c r="L433" s="99">
        <f t="shared" si="369"/>
        <v>33834.596641638214</v>
      </c>
      <c r="M433" s="99">
        <f t="shared" si="369"/>
        <v>36931.986305802035</v>
      </c>
      <c r="N433" s="99">
        <f t="shared" si="369"/>
        <v>40029.375969965862</v>
      </c>
      <c r="O433" s="99">
        <f t="shared" si="369"/>
        <v>43126.765634129682</v>
      </c>
      <c r="P433" s="99">
        <f t="shared" si="369"/>
        <v>46224.155298293503</v>
      </c>
      <c r="Q433" s="99">
        <f t="shared" si="369"/>
        <v>49321.544962457323</v>
      </c>
      <c r="R433" s="99">
        <f t="shared" si="369"/>
        <v>52418.934626621151</v>
      </c>
      <c r="S433" s="99">
        <f t="shared" si="369"/>
        <v>55516.324290784971</v>
      </c>
      <c r="T433" s="99">
        <f t="shared" si="369"/>
        <v>58613.713954948791</v>
      </c>
      <c r="U433" s="99">
        <f t="shared" si="369"/>
        <v>61711.103619112611</v>
      </c>
      <c r="V433" s="99">
        <f t="shared" si="369"/>
        <v>64808.493283276432</v>
      </c>
      <c r="Z433" s="32"/>
    </row>
    <row r="434" spans="1:26">
      <c r="A434" s="7" t="str">
        <f t="shared" si="362"/>
        <v>NEODENS PLUS 33/33 F ECO Baxi</v>
      </c>
      <c r="B434" s="50">
        <f t="shared" ref="B434:V434" si="370">$J$100+B416*$J$98</f>
        <v>2939.75</v>
      </c>
      <c r="C434" s="99">
        <f t="shared" si="370"/>
        <v>6030.1081325766172</v>
      </c>
      <c r="D434" s="99">
        <f t="shared" si="370"/>
        <v>9120.4662651532344</v>
      </c>
      <c r="E434" s="99">
        <f t="shared" si="370"/>
        <v>12210.824397729852</v>
      </c>
      <c r="F434" s="99">
        <f t="shared" si="370"/>
        <v>15301.182530306469</v>
      </c>
      <c r="G434" s="99">
        <f t="shared" si="370"/>
        <v>18391.540662883082</v>
      </c>
      <c r="H434" s="99">
        <f t="shared" si="370"/>
        <v>21481.898795459703</v>
      </c>
      <c r="I434" s="99">
        <f t="shared" si="370"/>
        <v>24572.25692803632</v>
      </c>
      <c r="J434" s="99">
        <f t="shared" si="370"/>
        <v>27662.615060612938</v>
      </c>
      <c r="K434" s="99">
        <f t="shared" si="370"/>
        <v>30752.973193189551</v>
      </c>
      <c r="L434" s="99">
        <f t="shared" si="370"/>
        <v>33843.331325766165</v>
      </c>
      <c r="M434" s="99">
        <f t="shared" si="370"/>
        <v>36933.689458342786</v>
      </c>
      <c r="N434" s="99">
        <f t="shared" si="370"/>
        <v>40024.047590919407</v>
      </c>
      <c r="O434" s="99">
        <f t="shared" si="370"/>
        <v>43114.40572349602</v>
      </c>
      <c r="P434" s="99">
        <f t="shared" si="370"/>
        <v>46204.763856072641</v>
      </c>
      <c r="Q434" s="99">
        <f t="shared" si="370"/>
        <v>49295.121988649254</v>
      </c>
      <c r="R434" s="99">
        <f t="shared" si="370"/>
        <v>52385.480121225875</v>
      </c>
      <c r="S434" s="99">
        <f t="shared" si="370"/>
        <v>55475.838253802489</v>
      </c>
      <c r="T434" s="99">
        <f t="shared" si="370"/>
        <v>58566.196386379102</v>
      </c>
      <c r="U434" s="99">
        <f t="shared" si="370"/>
        <v>61656.554518955723</v>
      </c>
      <c r="V434" s="99">
        <f t="shared" si="370"/>
        <v>64746.912651532337</v>
      </c>
      <c r="Z434" s="32"/>
    </row>
    <row r="435" spans="1:26">
      <c r="A435" s="7" t="str">
        <f t="shared" si="362"/>
        <v xml:space="preserve"> 6000 25-28 Bosch</v>
      </c>
      <c r="B435" s="50">
        <f t="shared" ref="B435:V435" si="371">$K$100+B416*$K$98</f>
        <v>3193.29</v>
      </c>
      <c r="C435" s="99">
        <f t="shared" si="371"/>
        <v>6089.6788455319147</v>
      </c>
      <c r="D435" s="99">
        <f t="shared" si="371"/>
        <v>8986.0676910638285</v>
      </c>
      <c r="E435" s="99">
        <f t="shared" si="371"/>
        <v>11882.456536595742</v>
      </c>
      <c r="F435" s="99">
        <f t="shared" si="371"/>
        <v>14778.84538212766</v>
      </c>
      <c r="G435" s="99">
        <f t="shared" si="371"/>
        <v>17675.234227659574</v>
      </c>
      <c r="H435" s="99">
        <f t="shared" si="371"/>
        <v>20571.623073191487</v>
      </c>
      <c r="I435" s="99">
        <f t="shared" si="371"/>
        <v>23468.011918723401</v>
      </c>
      <c r="J435" s="99">
        <f t="shared" si="371"/>
        <v>26364.400764255319</v>
      </c>
      <c r="K435" s="99">
        <f t="shared" si="371"/>
        <v>29260.789609787233</v>
      </c>
      <c r="L435" s="99">
        <f t="shared" si="371"/>
        <v>32157.178455319146</v>
      </c>
      <c r="M435" s="99">
        <f t="shared" si="371"/>
        <v>35053.567300851057</v>
      </c>
      <c r="N435" s="99">
        <f t="shared" si="371"/>
        <v>37949.956146382974</v>
      </c>
      <c r="O435" s="99">
        <f t="shared" si="371"/>
        <v>40846.344991914892</v>
      </c>
      <c r="P435" s="99">
        <f t="shared" si="371"/>
        <v>43742.733837446802</v>
      </c>
      <c r="Q435" s="99">
        <f t="shared" si="371"/>
        <v>46639.122682978719</v>
      </c>
      <c r="R435" s="99">
        <f t="shared" si="371"/>
        <v>49535.511528510637</v>
      </c>
      <c r="S435" s="99">
        <f t="shared" si="371"/>
        <v>52431.900374042547</v>
      </c>
      <c r="T435" s="99">
        <f t="shared" si="371"/>
        <v>55328.289219574464</v>
      </c>
      <c r="U435" s="99">
        <f t="shared" si="371"/>
        <v>58224.678065106375</v>
      </c>
      <c r="V435" s="99">
        <f t="shared" si="371"/>
        <v>61121.066910638292</v>
      </c>
      <c r="Z435" s="32"/>
    </row>
    <row r="436" spans="1:26">
      <c r="A436" s="18" t="str">
        <f t="shared" si="362"/>
        <v>6000 25-32 Bosch</v>
      </c>
      <c r="B436" s="52">
        <f t="shared" ref="B436:V436" si="372">$L$100+B416*$L$98</f>
        <v>3273.49</v>
      </c>
      <c r="C436" s="100">
        <f t="shared" si="372"/>
        <v>6169.8788455319145</v>
      </c>
      <c r="D436" s="100">
        <f t="shared" si="372"/>
        <v>9066.2676910638293</v>
      </c>
      <c r="E436" s="100">
        <f t="shared" si="372"/>
        <v>11962.656536595743</v>
      </c>
      <c r="F436" s="100">
        <f t="shared" si="372"/>
        <v>14859.045382127659</v>
      </c>
      <c r="G436" s="100">
        <f t="shared" si="372"/>
        <v>17755.434227659571</v>
      </c>
      <c r="H436" s="100">
        <f t="shared" si="372"/>
        <v>20651.823073191488</v>
      </c>
      <c r="I436" s="100">
        <f t="shared" si="372"/>
        <v>23548.211918723398</v>
      </c>
      <c r="J436" s="100">
        <f t="shared" si="372"/>
        <v>26444.600764255316</v>
      </c>
      <c r="K436" s="100">
        <f t="shared" si="372"/>
        <v>29340.989609787233</v>
      </c>
      <c r="L436" s="100">
        <f t="shared" si="372"/>
        <v>32237.378455319144</v>
      </c>
      <c r="M436" s="100">
        <f t="shared" si="372"/>
        <v>35133.767300851061</v>
      </c>
      <c r="N436" s="100">
        <f t="shared" si="372"/>
        <v>38030.156146382971</v>
      </c>
      <c r="O436" s="100">
        <f t="shared" si="372"/>
        <v>40926.544991914889</v>
      </c>
      <c r="P436" s="100">
        <f t="shared" si="372"/>
        <v>43822.933837446799</v>
      </c>
      <c r="Q436" s="100">
        <f t="shared" si="372"/>
        <v>46719.322682978716</v>
      </c>
      <c r="R436" s="100">
        <f t="shared" si="372"/>
        <v>49615.711528510634</v>
      </c>
      <c r="S436" s="100">
        <f t="shared" si="372"/>
        <v>52512.100374042544</v>
      </c>
      <c r="T436" s="100">
        <f t="shared" si="372"/>
        <v>55408.489219574461</v>
      </c>
      <c r="U436" s="100">
        <f t="shared" si="372"/>
        <v>58304.878065106372</v>
      </c>
      <c r="V436" s="100">
        <f t="shared" si="372"/>
        <v>61201.266910638289</v>
      </c>
      <c r="Z436" s="32"/>
    </row>
    <row r="440" spans="1:26" ht="15" customHeight="1">
      <c r="A440" s="147" t="s">
        <v>137</v>
      </c>
      <c r="B440" s="148"/>
    </row>
    <row r="441" spans="1:26" ht="94.5" customHeight="1">
      <c r="A441" s="149"/>
      <c r="B441" s="150"/>
    </row>
    <row r="442" spans="1:26">
      <c r="A442" s="23" t="s">
        <v>97</v>
      </c>
      <c r="B442" s="48">
        <v>0</v>
      </c>
      <c r="C442" s="23">
        <v>3</v>
      </c>
      <c r="D442" s="23">
        <v>6</v>
      </c>
      <c r="E442" s="23">
        <v>9</v>
      </c>
      <c r="F442" s="23">
        <v>12</v>
      </c>
      <c r="G442" s="23">
        <v>15</v>
      </c>
      <c r="H442" s="23">
        <v>18</v>
      </c>
      <c r="I442" s="23">
        <v>21</v>
      </c>
      <c r="J442" s="23">
        <v>24</v>
      </c>
      <c r="K442" s="23">
        <v>27</v>
      </c>
      <c r="L442" s="23">
        <v>30</v>
      </c>
      <c r="M442" s="23">
        <v>33</v>
      </c>
      <c r="N442" s="23">
        <v>36</v>
      </c>
      <c r="O442" s="23">
        <v>39</v>
      </c>
      <c r="P442" s="23">
        <v>42</v>
      </c>
      <c r="Q442" s="23">
        <v>45</v>
      </c>
      <c r="R442" s="23">
        <v>48</v>
      </c>
      <c r="S442" s="23">
        <v>51</v>
      </c>
      <c r="T442" s="23">
        <v>54</v>
      </c>
      <c r="U442" s="23">
        <v>57</v>
      </c>
      <c r="V442" s="23">
        <v>60</v>
      </c>
    </row>
    <row r="443" spans="1:26">
      <c r="A443" s="20" t="str">
        <f t="shared" ref="A443:A462" si="373">A417</f>
        <v>Monobloc Plus 2 - 12MR Baxi</v>
      </c>
      <c r="B443" s="49">
        <f>($C$91+$C$333)+$Q369*B$416</f>
        <v>14100</v>
      </c>
      <c r="C443" s="98">
        <f>($C$91+$C$333)+$Q369*C$416</f>
        <v>15952.010191140238</v>
      </c>
      <c r="D443" s="98">
        <f>($C$91+$C$333)+$Q369*D$416</f>
        <v>17804.020382280476</v>
      </c>
      <c r="E443" s="98">
        <f>($C$91+$C$333)+$Q369*E$416</f>
        <v>19656.030573420714</v>
      </c>
      <c r="F443" s="98">
        <f>($C$91+$C$333)+$Q369*F$416</f>
        <v>21508.040764560952</v>
      </c>
      <c r="G443" s="98">
        <f>($C$91+$C$333)+$Q369*G$416</f>
        <v>23360.05095570119</v>
      </c>
      <c r="H443" s="98">
        <f>($C$91+$C$333)+$Q369*H$416</f>
        <v>25212.061146841428</v>
      </c>
      <c r="I443" s="98">
        <f>($C$91+$C$333)+$Q369*I$416</f>
        <v>27064.071337981666</v>
      </c>
      <c r="J443" s="98">
        <f>($C$91+$C$333)+$Q369*J$416</f>
        <v>28916.081529121904</v>
      </c>
      <c r="K443" s="98">
        <f>($C$91+$C$333)+$Q369*K$416</f>
        <v>30768.091720262142</v>
      </c>
      <c r="L443" s="98">
        <f>($C$91+$C$333)+$Q369*L$416</f>
        <v>32620.10191140238</v>
      </c>
      <c r="M443" s="98">
        <f>($C$91+$C$333)+$Q369*M$416</f>
        <v>34472.112102542618</v>
      </c>
      <c r="N443" s="98">
        <f>($C$91+$C$333)+$Q369*N$416</f>
        <v>36324.122293682856</v>
      </c>
      <c r="O443" s="98">
        <f>($C$91+$C$333)+$Q369*O$416</f>
        <v>38176.132484823094</v>
      </c>
      <c r="P443" s="98">
        <f>($C$91+$C$333)+$Q369*P$416</f>
        <v>40028.142675963332</v>
      </c>
      <c r="Q443" s="98">
        <f>($C$91+$C$333)+$Q369*Q$416</f>
        <v>41880.15286710357</v>
      </c>
      <c r="R443" s="98">
        <f>($C$91+$C$333)+$Q369*R$416</f>
        <v>43732.163058243808</v>
      </c>
      <c r="S443" s="98">
        <f>($C$91+$C$333)+$Q369*S$416</f>
        <v>45584.173249384039</v>
      </c>
      <c r="T443" s="92">
        <f>($C$91+$C$333)+$Q369*T$416</f>
        <v>47436.183440524284</v>
      </c>
      <c r="U443" s="98">
        <f>($C$91+$C$333)+$Q369*U$416</f>
        <v>49288.193631664522</v>
      </c>
      <c r="V443" s="26">
        <f>($C$91+$C$333)+$Q369*V$416</f>
        <v>51140.20382280476</v>
      </c>
    </row>
    <row r="444" spans="1:26">
      <c r="A444" s="21" t="str">
        <f t="shared" si="373"/>
        <v>Monobloc Plus 2 - 16MR Baxi</v>
      </c>
      <c r="B444" s="50">
        <f>($D$91+$C$333)+$Q370*B$416</f>
        <v>14100</v>
      </c>
      <c r="C444" s="99">
        <f>($D$91+$C$333)+$Q370*C$416</f>
        <v>15853.412855474064</v>
      </c>
      <c r="D444" s="99">
        <f>($D$91+$C$333)+$Q370*D$416</f>
        <v>17606.825710948127</v>
      </c>
      <c r="E444" s="99">
        <f>($D$91+$C$333)+$Q370*E$416</f>
        <v>19360.238566422187</v>
      </c>
      <c r="F444" s="99">
        <f>($D$91+$C$333)+$Q370*F$416</f>
        <v>21113.651421896255</v>
      </c>
      <c r="G444" s="99">
        <f>($D$91+$C$333)+$Q370*G$416</f>
        <v>22867.064277370315</v>
      </c>
      <c r="H444" s="99">
        <f>($D$91+$C$333)+$Q370*H$416</f>
        <v>24620.477132844379</v>
      </c>
      <c r="I444" s="99">
        <f>($D$91+$C$333)+$Q370*I$416</f>
        <v>26373.889988318442</v>
      </c>
      <c r="J444" s="99">
        <f>($D$91+$C$333)+$Q370*J$416</f>
        <v>28127.302843792506</v>
      </c>
      <c r="K444" s="99">
        <f>($D$91+$C$333)+$Q370*K$416</f>
        <v>29880.71569926657</v>
      </c>
      <c r="L444" s="99">
        <f>($D$91+$C$333)+$Q370*L$416</f>
        <v>31634.128554740633</v>
      </c>
      <c r="M444" s="99">
        <f>($D$91+$C$333)+$Q370*M$416</f>
        <v>33387.541410214697</v>
      </c>
      <c r="N444" s="99">
        <f>($D$91+$C$333)+$Q370*N$416</f>
        <v>35140.954265688757</v>
      </c>
      <c r="O444" s="99">
        <f>($D$91+$C$333)+$Q370*O$416</f>
        <v>36894.367121162824</v>
      </c>
      <c r="P444" s="99">
        <f>($D$91+$C$333)+$Q370*P$416</f>
        <v>38647.779976636884</v>
      </c>
      <c r="Q444" s="99">
        <f>($D$91+$C$333)+$Q370*Q$416</f>
        <v>40401.192832110944</v>
      </c>
      <c r="R444" s="99">
        <f>($D$91+$C$333)+$Q370*R$416</f>
        <v>42154.605687585012</v>
      </c>
      <c r="S444" s="99">
        <f>($D$91+$C$333)+$Q370*S$416</f>
        <v>43908.018543059079</v>
      </c>
      <c r="T444" s="99">
        <f>($D$91+$C$333)+$Q370*T$416</f>
        <v>45661.431398533139</v>
      </c>
      <c r="U444" s="99">
        <f>($D$91+$C$333)+$Q370*U$416</f>
        <v>47414.844254007199</v>
      </c>
      <c r="V444" s="99">
        <f>($D$91+$C$333)+$Q370*V$416</f>
        <v>49168.257109481267</v>
      </c>
      <c r="Z444" s="32"/>
    </row>
    <row r="445" spans="1:26">
      <c r="A445" s="21" t="str">
        <f t="shared" si="373"/>
        <v>Arotherm Split 12 kW Vaillant</v>
      </c>
      <c r="B445" s="50">
        <f>($E$91+$C$333)+$Q371*B$416</f>
        <v>14724.66</v>
      </c>
      <c r="C445" s="99">
        <f>($E$91+$C$333)+$Q371*C$416</f>
        <v>16684.407325341141</v>
      </c>
      <c r="D445" s="99">
        <f>($E$91+$C$333)+$Q371*D$416</f>
        <v>18644.154650682278</v>
      </c>
      <c r="E445" s="99">
        <f>($E$91+$C$333)+$Q371*E$416</f>
        <v>20603.901976023419</v>
      </c>
      <c r="F445" s="99">
        <f>($E$91+$C$333)+$Q371*F$416</f>
        <v>22563.64930136456</v>
      </c>
      <c r="G445" s="99">
        <f>($E$91+$C$333)+$Q371*G$416</f>
        <v>24523.396626705697</v>
      </c>
      <c r="H445" s="99">
        <f>($E$91+$C$333)+$Q371*H$416</f>
        <v>26483.143952046838</v>
      </c>
      <c r="I445" s="99">
        <f>($E$91+$C$333)+$Q371*I$416</f>
        <v>28442.891277387978</v>
      </c>
      <c r="J445" s="99">
        <f>($E$91+$C$333)+$Q371*J$416</f>
        <v>30402.638602729116</v>
      </c>
      <c r="K445" s="99">
        <f>($E$91+$C$333)+$Q371*K$416</f>
        <v>32362.385928070256</v>
      </c>
      <c r="L445" s="99">
        <f>($E$91+$C$333)+$Q371*L$416</f>
        <v>34322.133253411397</v>
      </c>
      <c r="M445" s="99">
        <f>($E$91+$C$333)+$Q371*M$416</f>
        <v>36281.880578752534</v>
      </c>
      <c r="N445" s="99">
        <f>($E$91+$C$333)+$Q371*N$416</f>
        <v>38241.627904093679</v>
      </c>
      <c r="O445" s="99">
        <f>($E$91+$C$333)+$Q371*O$416</f>
        <v>40201.375229434816</v>
      </c>
      <c r="P445" s="99">
        <f>($E$91+$C$333)+$Q371*P$416</f>
        <v>42161.122554775953</v>
      </c>
      <c r="Q445" s="99">
        <f>($E$91+$C$333)+$Q371*Q$416</f>
        <v>44120.869880117098</v>
      </c>
      <c r="R445" s="99">
        <f>($E$91+$C$333)+$Q371*R$416</f>
        <v>46080.617205458228</v>
      </c>
      <c r="S445" s="99">
        <f>($E$91+$C$333)+$Q371*S$416</f>
        <v>48040.364530799372</v>
      </c>
      <c r="T445" s="99">
        <f>($E$91+$C$333)+$Q371*T$416</f>
        <v>50000.111856140516</v>
      </c>
      <c r="U445" s="99">
        <f>($E$91+$C$333)+$Q371*U$416</f>
        <v>51959.859181481646</v>
      </c>
      <c r="V445" s="99">
        <f>($E$91+$C$333)+$Q371*V$416</f>
        <v>53919.606506822791</v>
      </c>
      <c r="Z445" s="32"/>
    </row>
    <row r="446" spans="1:26">
      <c r="A446" s="21" t="str">
        <f t="shared" si="373"/>
        <v>Arotherm plus 12 Compacta Vaillant</v>
      </c>
      <c r="B446" s="50">
        <f>($F$91+$C$333)+$Q372*B$416</f>
        <v>14756.6</v>
      </c>
      <c r="C446" s="99">
        <f>($F$91+$C$333)+$Q372*C$416</f>
        <v>16681.848292988423</v>
      </c>
      <c r="D446" s="99">
        <f>($F$91+$C$333)+$Q372*D$416</f>
        <v>18607.096585976848</v>
      </c>
      <c r="E446" s="99">
        <f>($F$91+$C$333)+$Q372*E$416</f>
        <v>20532.344878965272</v>
      </c>
      <c r="F446" s="99">
        <f>($F$91+$C$333)+$Q372*F$416</f>
        <v>22457.593171953697</v>
      </c>
      <c r="G446" s="99">
        <f>($F$91+$C$333)+$Q372*G$416</f>
        <v>24382.841464942117</v>
      </c>
      <c r="H446" s="99">
        <f>($F$91+$C$333)+$Q372*H$416</f>
        <v>26308.089757930546</v>
      </c>
      <c r="I446" s="99">
        <f>($F$91+$C$333)+$Q372*I$416</f>
        <v>28233.338050918966</v>
      </c>
      <c r="J446" s="99">
        <f>($F$91+$C$333)+$Q372*J$416</f>
        <v>30158.586343907395</v>
      </c>
      <c r="K446" s="99">
        <f>($F$91+$C$333)+$Q372*K$416</f>
        <v>32083.834636895815</v>
      </c>
      <c r="L446" s="99">
        <f>($F$91+$C$333)+$Q372*L$416</f>
        <v>34009.082929884236</v>
      </c>
      <c r="M446" s="99">
        <f>($F$91+$C$333)+$Q372*M$416</f>
        <v>35934.331222872665</v>
      </c>
      <c r="N446" s="99">
        <f>($F$91+$C$333)+$Q372*N$416</f>
        <v>37859.579515861085</v>
      </c>
      <c r="O446" s="99">
        <f>($F$91+$C$333)+$Q372*O$416</f>
        <v>39784.827808849514</v>
      </c>
      <c r="P446" s="99">
        <f>($F$91+$C$333)+$Q372*P$416</f>
        <v>41710.076101837934</v>
      </c>
      <c r="Q446" s="99">
        <f>($F$91+$C$333)+$Q372*Q$416</f>
        <v>43635.324394826363</v>
      </c>
      <c r="R446" s="99">
        <f>($F$91+$C$333)+$Q372*R$416</f>
        <v>45560.572687814783</v>
      </c>
      <c r="S446" s="99">
        <f>($F$91+$C$333)+$Q372*S$416</f>
        <v>47485.820980803204</v>
      </c>
      <c r="T446" s="99">
        <f>($F$91+$C$333)+$Q372*T$416</f>
        <v>49411.069273791632</v>
      </c>
      <c r="U446" s="99">
        <f>($F$91+$C$333)+$Q372*U$416</f>
        <v>51336.317566780053</v>
      </c>
      <c r="V446" s="99">
        <f>($F$91+$C$333)+$Q372*V$416</f>
        <v>53261.565859768474</v>
      </c>
      <c r="Z446" s="32"/>
    </row>
    <row r="447" spans="1:26">
      <c r="A447" s="21" t="str">
        <f t="shared" si="373"/>
        <v>Arotherm plus 12 Compacta Vaillant</v>
      </c>
      <c r="B447" s="50">
        <f>($G$91+$C$333)+$Q373*B$416</f>
        <v>19098.88</v>
      </c>
      <c r="C447" s="99">
        <f>($G$91+$C$333)+$Q373*C$416</f>
        <v>21024.128292988426</v>
      </c>
      <c r="D447" s="99">
        <f>($G$91+$C$333)+$Q373*D$416</f>
        <v>22949.37658597685</v>
      </c>
      <c r="E447" s="99">
        <f>($G$91+$C$333)+$Q373*E$416</f>
        <v>24874.624878965275</v>
      </c>
      <c r="F447" s="99">
        <f>($G$91+$C$333)+$Q373*F$416</f>
        <v>26799.873171953695</v>
      </c>
      <c r="G447" s="99">
        <f>($G$91+$C$333)+$Q373*G$416</f>
        <v>28725.12146494212</v>
      </c>
      <c r="H447" s="99">
        <f>($G$91+$C$333)+$Q373*H$416</f>
        <v>30650.369757930544</v>
      </c>
      <c r="I447" s="99">
        <f>($G$91+$C$333)+$Q373*I$416</f>
        <v>32575.618050918969</v>
      </c>
      <c r="J447" s="99">
        <f>($G$91+$C$333)+$Q373*J$416</f>
        <v>34500.866343907393</v>
      </c>
      <c r="K447" s="99">
        <f>($G$91+$C$333)+$Q373*K$416</f>
        <v>36426.114636895814</v>
      </c>
      <c r="L447" s="99">
        <f>($G$91+$C$333)+$Q373*L$416</f>
        <v>38351.362929884242</v>
      </c>
      <c r="M447" s="99">
        <f>($G$91+$C$333)+$Q373*M$416</f>
        <v>40276.611222872663</v>
      </c>
      <c r="N447" s="99">
        <f>($G$91+$C$333)+$Q373*N$416</f>
        <v>42201.859515861084</v>
      </c>
      <c r="O447" s="99">
        <f>($G$91+$C$333)+$Q373*O$416</f>
        <v>44127.107808849512</v>
      </c>
      <c r="P447" s="99">
        <f>($G$91+$C$333)+$Q373*P$416</f>
        <v>46052.356101837941</v>
      </c>
      <c r="Q447" s="99">
        <f>($G$91+$C$333)+$Q373*Q$416</f>
        <v>47977.604394826361</v>
      </c>
      <c r="R447" s="99">
        <f>($G$91+$C$333)+$Q373*R$416</f>
        <v>49902.852687814782</v>
      </c>
      <c r="S447" s="99">
        <f>($G$91+$C$333)+$Q373*S$416</f>
        <v>51828.10098080321</v>
      </c>
      <c r="T447" s="99">
        <f>($G$91+$C$333)+$Q373*T$416</f>
        <v>53753.349273791639</v>
      </c>
      <c r="U447" s="99">
        <f>($G$91+$C$333)+$Q373*U$416</f>
        <v>55678.597566780052</v>
      </c>
      <c r="V447" s="99">
        <f>($G$91+$C$333)+$Q373*V$416</f>
        <v>57603.84585976848</v>
      </c>
      <c r="Z447" s="32"/>
    </row>
    <row r="448" spans="1:26">
      <c r="A448" s="33" t="str">
        <f t="shared" si="373"/>
        <v>Genia Air Max 12 Saunier Duval</v>
      </c>
      <c r="B448" s="50">
        <f>($H$91+$C$333)+$Q374*B$416</f>
        <v>18658.25</v>
      </c>
      <c r="C448" s="99">
        <f>($H$91+$C$333)+$Q374*C$416</f>
        <v>20283.582529533352</v>
      </c>
      <c r="D448" s="99">
        <f>($H$91+$C$333)+$Q374*D$416</f>
        <v>21908.915059066705</v>
      </c>
      <c r="E448" s="99">
        <f>($H$91+$C$333)+$Q374*E$416</f>
        <v>23534.247588600057</v>
      </c>
      <c r="F448" s="99">
        <f>($H$91+$C$333)+$Q374*F$416</f>
        <v>25159.58011813341</v>
      </c>
      <c r="G448" s="99">
        <f>($H$91+$C$333)+$Q374*G$416</f>
        <v>26784.912647666762</v>
      </c>
      <c r="H448" s="99">
        <f>($H$91+$C$333)+$Q374*H$416</f>
        <v>28410.245177200115</v>
      </c>
      <c r="I448" s="99">
        <f>($H$91+$C$333)+$Q374*I$416</f>
        <v>30035.577706733467</v>
      </c>
      <c r="J448" s="99">
        <f>($H$91+$C$333)+$Q374*J$416</f>
        <v>31660.91023626682</v>
      </c>
      <c r="K448" s="99">
        <f>($H$91+$C$333)+$Q374*K$416</f>
        <v>33286.242765800169</v>
      </c>
      <c r="L448" s="99">
        <f>($H$91+$C$333)+$Q374*L$416</f>
        <v>34911.575295333525</v>
      </c>
      <c r="M448" s="99">
        <f>($H$91+$C$333)+$Q374*M$416</f>
        <v>36536.907824866881</v>
      </c>
      <c r="N448" s="99">
        <f>($H$91+$C$333)+$Q374*N$416</f>
        <v>38162.24035440023</v>
      </c>
      <c r="O448" s="99">
        <f>($H$91+$C$333)+$Q374*O$416</f>
        <v>39787.572883933579</v>
      </c>
      <c r="P448" s="99">
        <f>($H$91+$C$333)+$Q374*P$416</f>
        <v>41412.905413466935</v>
      </c>
      <c r="Q448" s="99">
        <f>($H$91+$C$333)+$Q374*Q$416</f>
        <v>43038.237943000291</v>
      </c>
      <c r="R448" s="99">
        <f>($H$91+$C$333)+$Q374*R$416</f>
        <v>44663.57047253364</v>
      </c>
      <c r="S448" s="99">
        <f>($H$91+$C$333)+$Q374*S$416</f>
        <v>46288.903002066989</v>
      </c>
      <c r="T448" s="99">
        <f>($H$91+$C$333)+$Q374*T$416</f>
        <v>47914.235531600345</v>
      </c>
      <c r="U448" s="99">
        <f>($H$91+$C$333)+$Q374*U$416</f>
        <v>49539.568061133701</v>
      </c>
      <c r="V448" s="99">
        <f>($H$91+$C$333)+$Q374*V$416</f>
        <v>51164.90059066705</v>
      </c>
    </row>
    <row r="449" spans="1:22">
      <c r="A449" s="21" t="str">
        <f t="shared" si="373"/>
        <v>Arotherm plus 12 Compacta Vaillant</v>
      </c>
      <c r="B449" s="50">
        <f>($I$91+$C$333)+$Q375*B$416</f>
        <v>18989.419999999998</v>
      </c>
      <c r="C449" s="99">
        <f>($I$91+$C$333)+$Q375*C$416</f>
        <v>20910.158189450704</v>
      </c>
      <c r="D449" s="99">
        <f>($I$91+$C$333)+$Q375*D$416</f>
        <v>22830.896378901405</v>
      </c>
      <c r="E449" s="99">
        <f>($I$91+$C$333)+$Q375*E$416</f>
        <v>24751.63456835211</v>
      </c>
      <c r="F449" s="99">
        <f>($I$91+$C$333)+$Q375*F$416</f>
        <v>26672.372757802816</v>
      </c>
      <c r="G449" s="99">
        <f>($I$91+$C$333)+$Q375*G$416</f>
        <v>28593.110947253517</v>
      </c>
      <c r="H449" s="99">
        <f>($I$91+$C$333)+$Q375*H$416</f>
        <v>30513.849136704222</v>
      </c>
      <c r="I449" s="99">
        <f>($I$91+$C$333)+$Q375*I$416</f>
        <v>32434.587326154928</v>
      </c>
      <c r="J449" s="99">
        <f>($I$91+$C$333)+$Q375*J$416</f>
        <v>34355.325515605633</v>
      </c>
      <c r="K449" s="99">
        <f>($I$91+$C$333)+$Q375*K$416</f>
        <v>36276.063705056338</v>
      </c>
      <c r="L449" s="99">
        <f>($I$91+$C$333)+$Q375*L$416</f>
        <v>38196.801894507036</v>
      </c>
      <c r="M449" s="99">
        <f>($I$91+$C$333)+$Q375*M$416</f>
        <v>40117.540083957749</v>
      </c>
      <c r="N449" s="99">
        <f>($I$91+$C$333)+$Q375*N$416</f>
        <v>42038.278273408447</v>
      </c>
      <c r="O449" s="99">
        <f>($I$91+$C$333)+$Q375*O$416</f>
        <v>43959.016462859152</v>
      </c>
      <c r="P449" s="99">
        <f>($I$91+$C$333)+$Q375*P$416</f>
        <v>45879.754652309857</v>
      </c>
      <c r="Q449" s="99">
        <f>($I$91+$C$333)+$Q375*Q$416</f>
        <v>47800.492841760555</v>
      </c>
      <c r="R449" s="99">
        <f>($I$91+$C$333)+$Q375*R$416</f>
        <v>49721.231031211268</v>
      </c>
      <c r="S449" s="99">
        <f>($I$91+$C$333)+$Q375*S$416</f>
        <v>51641.969220661966</v>
      </c>
      <c r="T449" s="99">
        <f>($I$91+$C$333)+$Q375*T$416</f>
        <v>53562.707410112671</v>
      </c>
      <c r="U449" s="99">
        <f>($I$91+$C$333)+$Q375*U$416</f>
        <v>55483.445599563376</v>
      </c>
      <c r="V449" s="99">
        <f>($I$91+$C$333)+$Q375*V$416</f>
        <v>57404.183789014081</v>
      </c>
    </row>
    <row r="450" spans="1:22">
      <c r="A450" s="21" t="str">
        <f t="shared" si="373"/>
        <v>Genia Air Max 8 Saunier Duval</v>
      </c>
      <c r="B450" s="50">
        <f>($J$91+$C$333)+$Q376*B$416</f>
        <v>16548.476900000001</v>
      </c>
      <c r="C450" s="99">
        <f>($J$91+$C$333)+$Q376*C$416</f>
        <v>18404.050037426121</v>
      </c>
      <c r="D450" s="99">
        <f>($J$91+$C$333)+$Q376*D$416</f>
        <v>20259.623174852244</v>
      </c>
      <c r="E450" s="99">
        <f>($J$91+$C$333)+$Q376*E$416</f>
        <v>22115.196312278364</v>
      </c>
      <c r="F450" s="99">
        <f>($J$91+$C$333)+$Q376*F$416</f>
        <v>23970.769449704487</v>
      </c>
      <c r="G450" s="99">
        <f>($J$91+$C$333)+$Q376*G$416</f>
        <v>25826.342587130606</v>
      </c>
      <c r="H450" s="99">
        <f>($J$91+$C$333)+$Q376*H$416</f>
        <v>27681.915724556726</v>
      </c>
      <c r="I450" s="99">
        <f>($J$91+$C$333)+$Q376*I$416</f>
        <v>29537.488861982849</v>
      </c>
      <c r="J450" s="99">
        <f>($J$91+$C$333)+$Q376*J$416</f>
        <v>31393.061999408968</v>
      </c>
      <c r="K450" s="99">
        <f>($J$91+$C$333)+$Q376*K$416</f>
        <v>33248.635136835088</v>
      </c>
      <c r="L450" s="99">
        <f>($J$91+$C$333)+$Q376*L$416</f>
        <v>35104.208274261211</v>
      </c>
      <c r="M450" s="99">
        <f>($J$91+$C$333)+$Q376*M$416</f>
        <v>36959.781411687334</v>
      </c>
      <c r="N450" s="99">
        <f>($J$91+$C$333)+$Q376*N$416</f>
        <v>38815.35454911345</v>
      </c>
      <c r="O450" s="99">
        <f>($J$91+$C$333)+$Q376*O$416</f>
        <v>40670.927686539573</v>
      </c>
      <c r="P450" s="99">
        <f>($J$91+$C$333)+$Q376*P$416</f>
        <v>42526.500823965689</v>
      </c>
      <c r="Q450" s="99">
        <f>($J$91+$C$333)+$Q376*Q$416</f>
        <v>44382.073961391812</v>
      </c>
      <c r="R450" s="99">
        <f>($J$91+$C$333)+$Q376*R$416</f>
        <v>46237.647098817935</v>
      </c>
      <c r="S450" s="99">
        <f>($J$91+$C$333)+$Q376*S$416</f>
        <v>48093.220236244058</v>
      </c>
      <c r="T450" s="99">
        <f>($J$91+$C$333)+$Q376*T$416</f>
        <v>49948.793373670174</v>
      </c>
      <c r="U450" s="99">
        <f>($J$91+$C$333)+$Q376*U$416</f>
        <v>51804.366511096297</v>
      </c>
      <c r="V450" s="99">
        <f>($J$91+$C$333)+$Q376*V$416</f>
        <v>53659.939648522421</v>
      </c>
    </row>
    <row r="451" spans="1:22">
      <c r="A451" s="21" t="str">
        <f t="shared" si="373"/>
        <v xml:space="preserve"> Dual Clima 9HT Domusa</v>
      </c>
      <c r="B451" s="50">
        <f>($K$91+$C$333)+$Q377*B$416</f>
        <v>11538</v>
      </c>
      <c r="C451" s="99">
        <f>($K$91+$C$333)+$Q377*C$416</f>
        <v>13439.509085979311</v>
      </c>
      <c r="D451" s="99">
        <f>($K$91+$C$333)+$Q377*D$416</f>
        <v>15341.018171958622</v>
      </c>
      <c r="E451" s="99">
        <f>($K$91+$C$333)+$Q377*E$416</f>
        <v>17242.527257937931</v>
      </c>
      <c r="F451" s="99">
        <f>($K$91+$C$333)+$Q377*F$416</f>
        <v>19144.036343917243</v>
      </c>
      <c r="G451" s="99">
        <f>($K$91+$C$333)+$Q377*G$416</f>
        <v>21045.545429896549</v>
      </c>
      <c r="H451" s="99">
        <f>($K$91+$C$333)+$Q377*H$416</f>
        <v>22947.054515875861</v>
      </c>
      <c r="I451" s="99">
        <f>($K$91+$C$333)+$Q377*I$416</f>
        <v>24848.563601855174</v>
      </c>
      <c r="J451" s="99">
        <f>($K$91+$C$333)+$Q377*J$416</f>
        <v>26750.072687834483</v>
      </c>
      <c r="K451" s="99">
        <f>($K$91+$C$333)+$Q377*K$416</f>
        <v>28651.581773813792</v>
      </c>
      <c r="L451" s="99">
        <f>($K$91+$C$333)+$Q377*L$416</f>
        <v>30553.090859793101</v>
      </c>
      <c r="M451" s="99">
        <f>($K$91+$C$333)+$Q377*M$416</f>
        <v>32454.599945772414</v>
      </c>
      <c r="N451" s="99">
        <f>($K$91+$C$333)+$Q377*N$416</f>
        <v>34356.109031751723</v>
      </c>
      <c r="O451" s="99">
        <f>($K$91+$C$333)+$Q377*O$416</f>
        <v>36257.618117731035</v>
      </c>
      <c r="P451" s="99">
        <f>($K$91+$C$333)+$Q377*P$416</f>
        <v>38159.127203710348</v>
      </c>
      <c r="Q451" s="99">
        <f>($K$91+$C$333)+$Q377*Q$416</f>
        <v>40060.636289689653</v>
      </c>
      <c r="R451" s="99">
        <f>($K$91+$C$333)+$Q377*R$416</f>
        <v>41962.145375668966</v>
      </c>
      <c r="S451" s="99">
        <f>($K$91+$C$333)+$Q377*S$416</f>
        <v>43863.654461648272</v>
      </c>
      <c r="T451" s="99">
        <f>($K$91+$C$333)+$Q377*T$416</f>
        <v>45765.163547627584</v>
      </c>
      <c r="U451" s="99">
        <f>($K$91+$C$333)+$Q377*U$416</f>
        <v>47666.672633606897</v>
      </c>
      <c r="V451" s="99">
        <f>($K$91+$C$333)+$Q377*V$416</f>
        <v>49568.181719586202</v>
      </c>
    </row>
    <row r="452" spans="1:22">
      <c r="A452" s="22" t="str">
        <f t="shared" si="373"/>
        <v>Arotherm plus 8 Compacta Vaillant</v>
      </c>
      <c r="B452" s="51">
        <f>($L$91+$C$333)+$Q378*B$416</f>
        <v>17678.75</v>
      </c>
      <c r="C452" s="110">
        <f>($L$91+$C$333)+$Q378*C$416</f>
        <v>19929.873751851504</v>
      </c>
      <c r="D452" s="110">
        <f>($L$91+$C$333)+$Q378*D$416</f>
        <v>22180.997503703013</v>
      </c>
      <c r="E452" s="110">
        <f>($L$91+$C$333)+$Q378*E$416</f>
        <v>24432.121255554521</v>
      </c>
      <c r="F452" s="110">
        <f>($L$91+$C$333)+$Q378*F$416</f>
        <v>26683.245007406025</v>
      </c>
      <c r="G452" s="110">
        <f>($L$91+$C$333)+$Q378*G$416</f>
        <v>28934.36875925753</v>
      </c>
      <c r="H452" s="110">
        <f>($L$91+$C$333)+$Q378*H$416</f>
        <v>31185.492511109038</v>
      </c>
      <c r="I452" s="110">
        <f>($L$91+$C$333)+$Q378*I$416</f>
        <v>33436.616262960546</v>
      </c>
      <c r="J452" s="110">
        <f>($L$91+$C$333)+$Q378*J$416</f>
        <v>35687.740014812051</v>
      </c>
      <c r="K452" s="110">
        <f>($L$91+$C$333)+$Q378*K$416</f>
        <v>37938.863766663562</v>
      </c>
      <c r="L452" s="110">
        <f>($L$91+$C$333)+$Q378*L$416</f>
        <v>40189.987518515059</v>
      </c>
      <c r="M452" s="110">
        <f>($L$91+$C$333)+$Q378*M$416</f>
        <v>42441.111270366571</v>
      </c>
      <c r="N452" s="110">
        <f>($L$91+$C$333)+$Q378*N$416</f>
        <v>44692.235022218076</v>
      </c>
      <c r="O452" s="110">
        <f>($L$91+$C$333)+$Q378*O$416</f>
        <v>46943.35877406958</v>
      </c>
      <c r="P452" s="110">
        <f>($L$91+$C$333)+$Q378*P$416</f>
        <v>49194.482525921092</v>
      </c>
      <c r="Q452" s="110">
        <f>($L$91+$C$333)+$Q378*Q$416</f>
        <v>51445.606277772597</v>
      </c>
      <c r="R452" s="110">
        <f>($L$91+$C$333)+$Q378*R$416</f>
        <v>53696.730029624101</v>
      </c>
      <c r="S452" s="110">
        <f>($L$91+$C$333)+$Q378*S$416</f>
        <v>55947.853781475613</v>
      </c>
      <c r="T452" s="110">
        <f>($L$91+$C$333)+$Q378*T$416</f>
        <v>58198.977533327117</v>
      </c>
      <c r="U452" s="110">
        <f>($L$91+$C$333)+$Q378*U$416</f>
        <v>60450.101285178622</v>
      </c>
      <c r="V452" s="110">
        <f>($L$91+$C$333)+$Q378*V$416</f>
        <v>62701.225037030126</v>
      </c>
    </row>
    <row r="453" spans="1:22">
      <c r="A453" s="19" t="str">
        <f t="shared" si="373"/>
        <v>ecoTEC pure 286 Vaillant</v>
      </c>
      <c r="B453" s="50">
        <f t="shared" ref="B453:V453" si="374">$C$100+B442*$C$98</f>
        <v>3088.74</v>
      </c>
      <c r="C453" s="99">
        <f t="shared" si="374"/>
        <v>5895.5498090721649</v>
      </c>
      <c r="D453" s="99">
        <f t="shared" si="374"/>
        <v>8702.3596181443281</v>
      </c>
      <c r="E453" s="99">
        <f t="shared" si="374"/>
        <v>11509.169427216493</v>
      </c>
      <c r="F453" s="99">
        <f t="shared" si="374"/>
        <v>14315.979236288658</v>
      </c>
      <c r="G453" s="99">
        <f t="shared" si="374"/>
        <v>17122.78904536082</v>
      </c>
      <c r="H453" s="99">
        <f t="shared" si="374"/>
        <v>19929.598854432988</v>
      </c>
      <c r="I453" s="99">
        <f t="shared" si="374"/>
        <v>22736.40866350515</v>
      </c>
      <c r="J453" s="99">
        <f t="shared" si="374"/>
        <v>25543.218472577319</v>
      </c>
      <c r="K453" s="99">
        <f t="shared" si="374"/>
        <v>28350.02828164948</v>
      </c>
      <c r="L453" s="99">
        <f t="shared" si="374"/>
        <v>31156.838090721641</v>
      </c>
      <c r="M453" s="99">
        <f t="shared" si="374"/>
        <v>33963.64789979381</v>
      </c>
      <c r="N453" s="99">
        <f t="shared" si="374"/>
        <v>36770.457708865972</v>
      </c>
      <c r="O453" s="99">
        <f t="shared" si="374"/>
        <v>39577.267517938133</v>
      </c>
      <c r="P453" s="99">
        <f t="shared" si="374"/>
        <v>42384.077327010302</v>
      </c>
      <c r="Q453" s="99">
        <f t="shared" si="374"/>
        <v>45190.887136082463</v>
      </c>
      <c r="R453" s="99">
        <f t="shared" si="374"/>
        <v>47997.696945154632</v>
      </c>
      <c r="S453" s="99">
        <f t="shared" si="374"/>
        <v>50804.506754226793</v>
      </c>
      <c r="T453" s="99">
        <f t="shared" si="374"/>
        <v>53611.316563298962</v>
      </c>
      <c r="U453" s="99">
        <f t="shared" si="374"/>
        <v>56418.126372371124</v>
      </c>
      <c r="V453" s="99">
        <f t="shared" si="374"/>
        <v>59224.936181443285</v>
      </c>
    </row>
    <row r="454" spans="1:22">
      <c r="A454" s="7" t="str">
        <f t="shared" si="373"/>
        <v>Puma Condens 24-28 MKV Protherm</v>
      </c>
      <c r="B454" s="50">
        <f t="shared" ref="B454:V454" si="375">$D$100+B442*$D$98</f>
        <v>2799.75</v>
      </c>
      <c r="C454" s="99">
        <f t="shared" si="375"/>
        <v>5727.2828116129031</v>
      </c>
      <c r="D454" s="99">
        <f t="shared" si="375"/>
        <v>8654.8156232258061</v>
      </c>
      <c r="E454" s="99">
        <f t="shared" si="375"/>
        <v>11582.348434838708</v>
      </c>
      <c r="F454" s="99">
        <f t="shared" si="375"/>
        <v>14509.881246451612</v>
      </c>
      <c r="G454" s="99">
        <f t="shared" si="375"/>
        <v>17437.414058064514</v>
      </c>
      <c r="H454" s="99">
        <f t="shared" si="375"/>
        <v>20364.946869677417</v>
      </c>
      <c r="I454" s="99">
        <f t="shared" si="375"/>
        <v>23292.479681290322</v>
      </c>
      <c r="J454" s="99">
        <f t="shared" si="375"/>
        <v>26220.012492903224</v>
      </c>
      <c r="K454" s="99">
        <f t="shared" si="375"/>
        <v>29147.545304516127</v>
      </c>
      <c r="L454" s="99">
        <f t="shared" si="375"/>
        <v>32075.078116129029</v>
      </c>
      <c r="M454" s="99">
        <f t="shared" si="375"/>
        <v>35002.610927741931</v>
      </c>
      <c r="N454" s="99">
        <f t="shared" si="375"/>
        <v>37930.143739354833</v>
      </c>
      <c r="O454" s="99">
        <f t="shared" si="375"/>
        <v>40857.676550967735</v>
      </c>
      <c r="P454" s="99">
        <f t="shared" si="375"/>
        <v>43785.209362580645</v>
      </c>
      <c r="Q454" s="99">
        <f t="shared" si="375"/>
        <v>46712.742174193547</v>
      </c>
      <c r="R454" s="99">
        <f t="shared" si="375"/>
        <v>49640.274985806449</v>
      </c>
      <c r="S454" s="99">
        <f t="shared" si="375"/>
        <v>52567.807797419351</v>
      </c>
      <c r="T454" s="99">
        <f t="shared" si="375"/>
        <v>55495.340609032253</v>
      </c>
      <c r="U454" s="99">
        <f t="shared" si="375"/>
        <v>58422.873420645155</v>
      </c>
      <c r="V454" s="99">
        <f t="shared" si="375"/>
        <v>61350.406232258058</v>
      </c>
    </row>
    <row r="455" spans="1:22">
      <c r="A455" s="7" t="str">
        <f t="shared" si="373"/>
        <v>VMW 32CS 1-5 ecoTEC plus Vaillant</v>
      </c>
      <c r="B455" s="50">
        <f t="shared" ref="B455:V455" si="376">$E$100+B442*$E$98</f>
        <v>3921.96</v>
      </c>
      <c r="C455" s="99">
        <f t="shared" si="376"/>
        <v>6705.8102196319014</v>
      </c>
      <c r="D455" s="99">
        <f t="shared" si="376"/>
        <v>9489.6604392638037</v>
      </c>
      <c r="E455" s="99">
        <f t="shared" si="376"/>
        <v>12273.510658895706</v>
      </c>
      <c r="F455" s="99">
        <f t="shared" si="376"/>
        <v>15057.360878527608</v>
      </c>
      <c r="G455" s="99">
        <f t="shared" si="376"/>
        <v>17841.211098159511</v>
      </c>
      <c r="H455" s="99">
        <f t="shared" si="376"/>
        <v>20625.061317791409</v>
      </c>
      <c r="I455" s="99">
        <f t="shared" si="376"/>
        <v>23408.911537423312</v>
      </c>
      <c r="J455" s="99">
        <f t="shared" si="376"/>
        <v>26192.761757055214</v>
      </c>
      <c r="K455" s="99">
        <f t="shared" si="376"/>
        <v>28976.611976687116</v>
      </c>
      <c r="L455" s="99">
        <f t="shared" si="376"/>
        <v>31760.462196319018</v>
      </c>
      <c r="M455" s="99">
        <f t="shared" si="376"/>
        <v>34544.312415950924</v>
      </c>
      <c r="N455" s="99">
        <f t="shared" si="376"/>
        <v>37328.162635582819</v>
      </c>
      <c r="O455" s="99">
        <f t="shared" si="376"/>
        <v>40112.012855214722</v>
      </c>
      <c r="P455" s="99">
        <f t="shared" si="376"/>
        <v>42895.863074846624</v>
      </c>
      <c r="Q455" s="99">
        <f t="shared" si="376"/>
        <v>45679.713294478526</v>
      </c>
      <c r="R455" s="99">
        <f t="shared" si="376"/>
        <v>48463.563514110429</v>
      </c>
      <c r="S455" s="99">
        <f t="shared" si="376"/>
        <v>51247.413733742331</v>
      </c>
      <c r="T455" s="99">
        <f t="shared" si="376"/>
        <v>54031.263953374233</v>
      </c>
      <c r="U455" s="99">
        <f t="shared" si="376"/>
        <v>56815.114173006135</v>
      </c>
      <c r="V455" s="99">
        <f t="shared" si="376"/>
        <v>59598.964392638038</v>
      </c>
    </row>
    <row r="456" spans="1:22">
      <c r="A456" s="7" t="str">
        <f t="shared" si="373"/>
        <v>MicraPlus Condens 30 Hermann</v>
      </c>
      <c r="B456" s="50">
        <f t="shared" ref="B456:V456" si="377">$F$100+B442*$F$98</f>
        <v>2931.76</v>
      </c>
      <c r="C456" s="99">
        <f t="shared" si="377"/>
        <v>5828.148845531915</v>
      </c>
      <c r="D456" s="99">
        <f t="shared" si="377"/>
        <v>8724.5376910638297</v>
      </c>
      <c r="E456" s="99">
        <f t="shared" si="377"/>
        <v>11620.926536595744</v>
      </c>
      <c r="F456" s="99">
        <f t="shared" si="377"/>
        <v>14517.315382127659</v>
      </c>
      <c r="G456" s="99">
        <f t="shared" si="377"/>
        <v>17413.704227659575</v>
      </c>
      <c r="H456" s="99">
        <f t="shared" si="377"/>
        <v>20310.093073191485</v>
      </c>
      <c r="I456" s="99">
        <f t="shared" si="377"/>
        <v>23206.481918723402</v>
      </c>
      <c r="J456" s="99">
        <f t="shared" si="377"/>
        <v>26102.87076425532</v>
      </c>
      <c r="K456" s="99">
        <f t="shared" si="377"/>
        <v>28999.25960978723</v>
      </c>
      <c r="L456" s="99">
        <f t="shared" si="377"/>
        <v>31895.648455319148</v>
      </c>
      <c r="M456" s="99">
        <f t="shared" si="377"/>
        <v>34792.037300851058</v>
      </c>
      <c r="N456" s="99">
        <f t="shared" si="377"/>
        <v>37688.426146382975</v>
      </c>
      <c r="O456" s="99">
        <f t="shared" si="377"/>
        <v>40584.814991914893</v>
      </c>
      <c r="P456" s="99">
        <f t="shared" si="377"/>
        <v>43481.203837446803</v>
      </c>
      <c r="Q456" s="99">
        <f t="shared" si="377"/>
        <v>46377.59268297872</v>
      </c>
      <c r="R456" s="99">
        <f t="shared" si="377"/>
        <v>49273.981528510638</v>
      </c>
      <c r="S456" s="99">
        <f t="shared" si="377"/>
        <v>52170.370374042548</v>
      </c>
      <c r="T456" s="99">
        <f t="shared" si="377"/>
        <v>55066.759219574466</v>
      </c>
      <c r="U456" s="99">
        <f t="shared" si="377"/>
        <v>57963.148065106376</v>
      </c>
      <c r="V456" s="99">
        <f t="shared" si="377"/>
        <v>60859.536910638293</v>
      </c>
    </row>
    <row r="457" spans="1:22">
      <c r="A457" s="9" t="str">
        <f t="shared" si="373"/>
        <v xml:space="preserve">Semia Condens 30 Saunier Duval </v>
      </c>
      <c r="B457" s="50">
        <f t="shared" ref="B457:V457" si="378">$G$100+B442*$G$98</f>
        <v>3229.76</v>
      </c>
      <c r="C457" s="99">
        <f t="shared" si="378"/>
        <v>6002.2707075356411</v>
      </c>
      <c r="D457" s="99">
        <f t="shared" si="378"/>
        <v>8774.7814150712838</v>
      </c>
      <c r="E457" s="99">
        <f t="shared" si="378"/>
        <v>11547.292122606925</v>
      </c>
      <c r="F457" s="99">
        <f t="shared" si="378"/>
        <v>14319.802830142566</v>
      </c>
      <c r="G457" s="99">
        <f t="shared" si="378"/>
        <v>17092.313537678208</v>
      </c>
      <c r="H457" s="99">
        <f t="shared" si="378"/>
        <v>19864.824245213851</v>
      </c>
      <c r="I457" s="99">
        <f t="shared" si="378"/>
        <v>22637.334952749494</v>
      </c>
      <c r="J457" s="99">
        <f t="shared" si="378"/>
        <v>25409.845660285129</v>
      </c>
      <c r="K457" s="99">
        <f t="shared" si="378"/>
        <v>28182.356367820772</v>
      </c>
      <c r="L457" s="99">
        <f t="shared" si="378"/>
        <v>30954.867075356415</v>
      </c>
      <c r="M457" s="99">
        <f t="shared" si="378"/>
        <v>33727.377782892057</v>
      </c>
      <c r="N457" s="99">
        <f t="shared" si="378"/>
        <v>36499.8884904277</v>
      </c>
      <c r="O457" s="99">
        <f t="shared" si="378"/>
        <v>39272.399197963343</v>
      </c>
      <c r="P457" s="99">
        <f t="shared" si="378"/>
        <v>42044.909905498986</v>
      </c>
      <c r="Q457" s="99">
        <f t="shared" si="378"/>
        <v>44817.420613034621</v>
      </c>
      <c r="R457" s="99">
        <f t="shared" si="378"/>
        <v>47589.931320570264</v>
      </c>
      <c r="S457" s="99">
        <f t="shared" si="378"/>
        <v>50362.442028105907</v>
      </c>
      <c r="T457" s="99">
        <f t="shared" si="378"/>
        <v>53134.952735641549</v>
      </c>
      <c r="U457" s="99">
        <f t="shared" si="378"/>
        <v>55907.463443177192</v>
      </c>
      <c r="V457" s="99">
        <f t="shared" si="378"/>
        <v>58679.974150712835</v>
      </c>
    </row>
    <row r="458" spans="1:22" ht="16.5" customHeight="1">
      <c r="A458" s="9" t="str">
        <f t="shared" si="373"/>
        <v>Caldera Thema Condens 31-CS/1 (N-ES) Saunier Duval</v>
      </c>
      <c r="B458" s="50">
        <f t="shared" ref="B458:V458" si="379">$H$100+B442*$H$98</f>
        <v>3842.75</v>
      </c>
      <c r="C458" s="99">
        <f t="shared" si="379"/>
        <v>6620.9188926530614</v>
      </c>
      <c r="D458" s="99">
        <f t="shared" si="379"/>
        <v>9399.0877853061229</v>
      </c>
      <c r="E458" s="99">
        <f t="shared" si="379"/>
        <v>12177.256677959183</v>
      </c>
      <c r="F458" s="99">
        <f t="shared" si="379"/>
        <v>14955.425570612246</v>
      </c>
      <c r="G458" s="99">
        <f t="shared" si="379"/>
        <v>17733.594463265305</v>
      </c>
      <c r="H458" s="99">
        <f t="shared" si="379"/>
        <v>20511.763355918367</v>
      </c>
      <c r="I458" s="99">
        <f t="shared" si="379"/>
        <v>23289.932248571429</v>
      </c>
      <c r="J458" s="99">
        <f t="shared" si="379"/>
        <v>26068.101141224492</v>
      </c>
      <c r="K458" s="99">
        <f t="shared" si="379"/>
        <v>28846.27003387755</v>
      </c>
      <c r="L458" s="99">
        <f t="shared" si="379"/>
        <v>31624.438926530613</v>
      </c>
      <c r="M458" s="99">
        <f t="shared" si="379"/>
        <v>34402.607819183671</v>
      </c>
      <c r="N458" s="99">
        <f t="shared" si="379"/>
        <v>37180.776711836734</v>
      </c>
      <c r="O458" s="99">
        <f t="shared" si="379"/>
        <v>39958.945604489796</v>
      </c>
      <c r="P458" s="99">
        <f t="shared" si="379"/>
        <v>42737.114497142858</v>
      </c>
      <c r="Q458" s="99">
        <f t="shared" si="379"/>
        <v>45515.283389795921</v>
      </c>
      <c r="R458" s="99">
        <f t="shared" si="379"/>
        <v>48293.452282448983</v>
      </c>
      <c r="S458" s="99">
        <f t="shared" si="379"/>
        <v>51071.621175102038</v>
      </c>
      <c r="T458" s="99">
        <f t="shared" si="379"/>
        <v>53849.790067755101</v>
      </c>
      <c r="U458" s="99">
        <f t="shared" si="379"/>
        <v>56627.958960408163</v>
      </c>
      <c r="V458" s="99">
        <f t="shared" si="379"/>
        <v>59406.127853061225</v>
      </c>
    </row>
    <row r="459" spans="1:22">
      <c r="A459" s="7" t="str">
        <f t="shared" si="373"/>
        <v>NEODENS PLUS 28/28 F ECO Baxi</v>
      </c>
      <c r="B459" s="50">
        <f t="shared" ref="B459:V459" si="380">$I$100+B442*$I$98</f>
        <v>2860.7</v>
      </c>
      <c r="C459" s="99">
        <f t="shared" si="380"/>
        <v>5958.0896641638219</v>
      </c>
      <c r="D459" s="99">
        <f t="shared" si="380"/>
        <v>9055.4793283276449</v>
      </c>
      <c r="E459" s="99">
        <f t="shared" si="380"/>
        <v>12152.868992491465</v>
      </c>
      <c r="F459" s="99">
        <f t="shared" si="380"/>
        <v>15250.258656655289</v>
      </c>
      <c r="G459" s="99">
        <f t="shared" si="380"/>
        <v>18347.648320819109</v>
      </c>
      <c r="H459" s="99">
        <f t="shared" si="380"/>
        <v>21445.037984982933</v>
      </c>
      <c r="I459" s="99">
        <f t="shared" si="380"/>
        <v>24542.427649146754</v>
      </c>
      <c r="J459" s="99">
        <f t="shared" si="380"/>
        <v>27639.817313310577</v>
      </c>
      <c r="K459" s="99">
        <f t="shared" si="380"/>
        <v>30737.206977474398</v>
      </c>
      <c r="L459" s="99">
        <f t="shared" si="380"/>
        <v>33834.596641638214</v>
      </c>
      <c r="M459" s="99">
        <f t="shared" si="380"/>
        <v>36931.986305802035</v>
      </c>
      <c r="N459" s="99">
        <f t="shared" si="380"/>
        <v>40029.375969965862</v>
      </c>
      <c r="O459" s="99">
        <f t="shared" si="380"/>
        <v>43126.765634129682</v>
      </c>
      <c r="P459" s="99">
        <f t="shared" si="380"/>
        <v>46224.155298293503</v>
      </c>
      <c r="Q459" s="99">
        <f t="shared" si="380"/>
        <v>49321.544962457323</v>
      </c>
      <c r="R459" s="99">
        <f t="shared" si="380"/>
        <v>52418.934626621151</v>
      </c>
      <c r="S459" s="99">
        <f t="shared" si="380"/>
        <v>55516.324290784971</v>
      </c>
      <c r="T459" s="99">
        <f t="shared" si="380"/>
        <v>58613.713954948791</v>
      </c>
      <c r="U459" s="99">
        <f t="shared" si="380"/>
        <v>61711.103619112611</v>
      </c>
      <c r="V459" s="99">
        <f t="shared" si="380"/>
        <v>64808.493283276432</v>
      </c>
    </row>
    <row r="460" spans="1:22">
      <c r="A460" s="7" t="str">
        <f t="shared" si="373"/>
        <v>NEODENS PLUS 33/33 F ECO Baxi</v>
      </c>
      <c r="B460" s="50">
        <f t="shared" ref="B460:V460" si="381">$J$100+B442*$J$98</f>
        <v>2939.75</v>
      </c>
      <c r="C460" s="99">
        <f t="shared" si="381"/>
        <v>6030.1081325766172</v>
      </c>
      <c r="D460" s="99">
        <f t="shared" si="381"/>
        <v>9120.4662651532344</v>
      </c>
      <c r="E460" s="99">
        <f t="shared" si="381"/>
        <v>12210.824397729852</v>
      </c>
      <c r="F460" s="99">
        <f t="shared" si="381"/>
        <v>15301.182530306469</v>
      </c>
      <c r="G460" s="99">
        <f t="shared" si="381"/>
        <v>18391.540662883082</v>
      </c>
      <c r="H460" s="99">
        <f t="shared" si="381"/>
        <v>21481.898795459703</v>
      </c>
      <c r="I460" s="99">
        <f t="shared" si="381"/>
        <v>24572.25692803632</v>
      </c>
      <c r="J460" s="99">
        <f t="shared" si="381"/>
        <v>27662.615060612938</v>
      </c>
      <c r="K460" s="99">
        <f t="shared" si="381"/>
        <v>30752.973193189551</v>
      </c>
      <c r="L460" s="99">
        <f t="shared" si="381"/>
        <v>33843.331325766165</v>
      </c>
      <c r="M460" s="99">
        <f t="shared" si="381"/>
        <v>36933.689458342786</v>
      </c>
      <c r="N460" s="99">
        <f t="shared" si="381"/>
        <v>40024.047590919407</v>
      </c>
      <c r="O460" s="99">
        <f t="shared" si="381"/>
        <v>43114.40572349602</v>
      </c>
      <c r="P460" s="99">
        <f t="shared" si="381"/>
        <v>46204.763856072641</v>
      </c>
      <c r="Q460" s="99">
        <f t="shared" si="381"/>
        <v>49295.121988649254</v>
      </c>
      <c r="R460" s="99">
        <f t="shared" si="381"/>
        <v>52385.480121225875</v>
      </c>
      <c r="S460" s="99">
        <f t="shared" si="381"/>
        <v>55475.838253802489</v>
      </c>
      <c r="T460" s="99">
        <f t="shared" si="381"/>
        <v>58566.196386379102</v>
      </c>
      <c r="U460" s="99">
        <f t="shared" si="381"/>
        <v>61656.554518955723</v>
      </c>
      <c r="V460" s="99">
        <f t="shared" si="381"/>
        <v>64746.912651532337</v>
      </c>
    </row>
    <row r="461" spans="1:22">
      <c r="A461" s="7" t="str">
        <f t="shared" si="373"/>
        <v xml:space="preserve"> 6000 25-28 Bosch</v>
      </c>
      <c r="B461" s="50">
        <f t="shared" ref="B461:V461" si="382">$K$100+B442*$K$98</f>
        <v>3193.29</v>
      </c>
      <c r="C461" s="99">
        <f t="shared" si="382"/>
        <v>6089.6788455319147</v>
      </c>
      <c r="D461" s="99">
        <f t="shared" si="382"/>
        <v>8986.0676910638285</v>
      </c>
      <c r="E461" s="99">
        <f t="shared" si="382"/>
        <v>11882.456536595742</v>
      </c>
      <c r="F461" s="99">
        <f t="shared" si="382"/>
        <v>14778.84538212766</v>
      </c>
      <c r="G461" s="99">
        <f t="shared" si="382"/>
        <v>17675.234227659574</v>
      </c>
      <c r="H461" s="99">
        <f t="shared" si="382"/>
        <v>20571.623073191487</v>
      </c>
      <c r="I461" s="99">
        <f t="shared" si="382"/>
        <v>23468.011918723401</v>
      </c>
      <c r="J461" s="99">
        <f t="shared" si="382"/>
        <v>26364.400764255319</v>
      </c>
      <c r="K461" s="99">
        <f t="shared" si="382"/>
        <v>29260.789609787233</v>
      </c>
      <c r="L461" s="99">
        <f t="shared" si="382"/>
        <v>32157.178455319146</v>
      </c>
      <c r="M461" s="99">
        <f t="shared" si="382"/>
        <v>35053.567300851057</v>
      </c>
      <c r="N461" s="99">
        <f t="shared" si="382"/>
        <v>37949.956146382974</v>
      </c>
      <c r="O461" s="99">
        <f t="shared" si="382"/>
        <v>40846.344991914892</v>
      </c>
      <c r="P461" s="99">
        <f t="shared" si="382"/>
        <v>43742.733837446802</v>
      </c>
      <c r="Q461" s="99">
        <f t="shared" si="382"/>
        <v>46639.122682978719</v>
      </c>
      <c r="R461" s="99">
        <f t="shared" si="382"/>
        <v>49535.511528510637</v>
      </c>
      <c r="S461" s="99">
        <f t="shared" si="382"/>
        <v>52431.900374042547</v>
      </c>
      <c r="T461" s="99">
        <f t="shared" si="382"/>
        <v>55328.289219574464</v>
      </c>
      <c r="U461" s="99">
        <f t="shared" si="382"/>
        <v>58224.678065106375</v>
      </c>
      <c r="V461" s="99">
        <f t="shared" si="382"/>
        <v>61121.066910638292</v>
      </c>
    </row>
    <row r="462" spans="1:22">
      <c r="A462" s="18" t="str">
        <f t="shared" si="373"/>
        <v>6000 25-32 Bosch</v>
      </c>
      <c r="B462" s="52">
        <f t="shared" ref="B462:V462" si="383">$L$100+B442*$L$98</f>
        <v>3273.49</v>
      </c>
      <c r="C462" s="100">
        <f t="shared" si="383"/>
        <v>6169.8788455319145</v>
      </c>
      <c r="D462" s="100">
        <f t="shared" si="383"/>
        <v>9066.2676910638293</v>
      </c>
      <c r="E462" s="100">
        <f t="shared" si="383"/>
        <v>11962.656536595743</v>
      </c>
      <c r="F462" s="100">
        <f t="shared" si="383"/>
        <v>14859.045382127659</v>
      </c>
      <c r="G462" s="100">
        <f t="shared" si="383"/>
        <v>17755.434227659571</v>
      </c>
      <c r="H462" s="100">
        <f t="shared" si="383"/>
        <v>20651.823073191488</v>
      </c>
      <c r="I462" s="100">
        <f t="shared" si="383"/>
        <v>23548.211918723398</v>
      </c>
      <c r="J462" s="100">
        <f t="shared" si="383"/>
        <v>26444.600764255316</v>
      </c>
      <c r="K462" s="100">
        <f t="shared" si="383"/>
        <v>29340.989609787233</v>
      </c>
      <c r="L462" s="100">
        <f t="shared" si="383"/>
        <v>32237.378455319144</v>
      </c>
      <c r="M462" s="100">
        <f t="shared" si="383"/>
        <v>35133.767300851061</v>
      </c>
      <c r="N462" s="100">
        <f t="shared" si="383"/>
        <v>38030.156146382971</v>
      </c>
      <c r="O462" s="100">
        <f t="shared" si="383"/>
        <v>40926.544991914889</v>
      </c>
      <c r="P462" s="100">
        <f t="shared" si="383"/>
        <v>43822.933837446799</v>
      </c>
      <c r="Q462" s="100">
        <f t="shared" si="383"/>
        <v>46719.322682978716</v>
      </c>
      <c r="R462" s="100">
        <f t="shared" si="383"/>
        <v>49615.711528510634</v>
      </c>
      <c r="S462" s="100">
        <f t="shared" si="383"/>
        <v>52512.100374042544</v>
      </c>
      <c r="T462" s="100">
        <f t="shared" si="383"/>
        <v>55408.489219574461</v>
      </c>
      <c r="U462" s="100">
        <f t="shared" si="383"/>
        <v>58304.878065106372</v>
      </c>
      <c r="V462" s="100">
        <f t="shared" si="383"/>
        <v>61201.266910638289</v>
      </c>
    </row>
    <row r="464" spans="1:22" ht="16.5" customHeight="1"/>
    <row r="465" spans="1:22">
      <c r="A465" s="147" t="s">
        <v>138</v>
      </c>
      <c r="B465" s="151"/>
    </row>
    <row r="466" spans="1:22" ht="93.75" customHeight="1">
      <c r="A466" s="152"/>
      <c r="B466" s="153"/>
    </row>
    <row r="467" spans="1:22">
      <c r="A467" s="23" t="s">
        <v>97</v>
      </c>
      <c r="B467" s="23">
        <v>0</v>
      </c>
      <c r="C467" s="23">
        <v>3</v>
      </c>
      <c r="D467" s="23">
        <v>6</v>
      </c>
      <c r="E467" s="23">
        <v>9</v>
      </c>
      <c r="F467" s="23">
        <v>12</v>
      </c>
      <c r="G467" s="23">
        <v>15</v>
      </c>
      <c r="H467" s="23">
        <v>18</v>
      </c>
      <c r="I467" s="23">
        <v>21</v>
      </c>
      <c r="J467" s="23">
        <v>24</v>
      </c>
      <c r="K467" s="23">
        <v>27</v>
      </c>
      <c r="L467" s="23">
        <v>30</v>
      </c>
      <c r="M467" s="23">
        <v>33</v>
      </c>
      <c r="N467" s="23">
        <v>36</v>
      </c>
      <c r="O467" s="23">
        <v>39</v>
      </c>
      <c r="P467" s="23">
        <v>42</v>
      </c>
      <c r="Q467" s="23">
        <v>45</v>
      </c>
      <c r="R467" s="23">
        <v>48</v>
      </c>
      <c r="S467" s="23">
        <v>51</v>
      </c>
      <c r="T467" s="23">
        <v>54</v>
      </c>
      <c r="U467" s="23">
        <v>57</v>
      </c>
      <c r="V467" s="23">
        <v>60</v>
      </c>
    </row>
    <row r="468" spans="1:22">
      <c r="A468" s="20" t="str">
        <f t="shared" ref="A468:A487" si="384">A443</f>
        <v>Monobloc Plus 2 - 12MR Baxi</v>
      </c>
      <c r="B468" s="49">
        <f>($C$91+$B$333)+$R369*B$416</f>
        <v>17900</v>
      </c>
      <c r="C468" s="98">
        <f>($C$91+$B$333)+$R369*C$416</f>
        <v>19332.829093661316</v>
      </c>
      <c r="D468" s="98">
        <f>($C$91+$B$333)+$R369*D$416</f>
        <v>20765.658187322635</v>
      </c>
      <c r="E468" s="98">
        <f>($C$91+$B$333)+$R369*E$416</f>
        <v>22198.487280983951</v>
      </c>
      <c r="F468" s="98">
        <f>($C$91+$B$333)+$R369*F$416</f>
        <v>23631.31637464527</v>
      </c>
      <c r="G468" s="98">
        <f>($C$91+$B$333)+$R369*G$416</f>
        <v>25064.145468306586</v>
      </c>
      <c r="H468" s="98">
        <f>($C$91+$B$333)+$R369*H$416</f>
        <v>26496.974561967902</v>
      </c>
      <c r="I468" s="98">
        <f>($C$91+$B$333)+$R369*I$416</f>
        <v>27929.803655629221</v>
      </c>
      <c r="J468" s="98">
        <f>($C$91+$B$333)+$R369*J$416</f>
        <v>29362.632749290537</v>
      </c>
      <c r="K468" s="98">
        <f>($C$91+$B$333)+$R369*K$416</f>
        <v>30795.461842951852</v>
      </c>
      <c r="L468" s="98">
        <f>($C$91+$B$333)+$R369*L$416</f>
        <v>32228.290936613172</v>
      </c>
      <c r="M468" s="98">
        <f>($C$91+$B$333)+$R369*M$416</f>
        <v>33661.120030274484</v>
      </c>
      <c r="N468" s="98">
        <f>($C$91+$B$333)+$R369*N$416</f>
        <v>35093.949123935803</v>
      </c>
      <c r="O468" s="98">
        <f>($C$91+$B$333)+$R369*O$416</f>
        <v>36526.778217597122</v>
      </c>
      <c r="P468" s="98">
        <f>($C$91+$B$333)+$R369*P$416</f>
        <v>37959.607311258442</v>
      </c>
      <c r="Q468" s="98">
        <f>($C$91+$B$333)+$R369*Q$416</f>
        <v>39392.436404919754</v>
      </c>
      <c r="R468" s="98">
        <f>($C$91+$B$333)+$R369*R$416</f>
        <v>40825.265498581073</v>
      </c>
      <c r="S468" s="98">
        <f>($C$91+$B$333)+$R369*S$416</f>
        <v>42258.094592242385</v>
      </c>
      <c r="T468" s="92">
        <f>($C$91+$B$333)+$R369*T$416</f>
        <v>43690.923685903705</v>
      </c>
      <c r="U468" s="98">
        <f>($C$91+$B$333)+$R369*U$416</f>
        <v>45123.752779565024</v>
      </c>
      <c r="V468" s="26">
        <f>($C$91+$B$333)+$R369*V$416</f>
        <v>46556.581873226343</v>
      </c>
    </row>
    <row r="469" spans="1:22">
      <c r="A469" s="21" t="str">
        <f t="shared" si="384"/>
        <v>Monobloc Plus 2 - 16MR Baxi</v>
      </c>
      <c r="B469" s="50">
        <f>($D$91+$B$333)+$R370*B$416</f>
        <v>17900</v>
      </c>
      <c r="C469" s="99">
        <f>($D$91+$B$333)+$R370*C$416</f>
        <v>19256.548125135432</v>
      </c>
      <c r="D469" s="99">
        <f>($D$91+$B$333)+$R370*D$416</f>
        <v>20613.096250270864</v>
      </c>
      <c r="E469" s="99">
        <f>($D$91+$B$333)+$R370*E$416</f>
        <v>21969.6443754063</v>
      </c>
      <c r="F469" s="99">
        <f>($D$91+$B$333)+$R370*F$416</f>
        <v>23326.192500541732</v>
      </c>
      <c r="G469" s="99">
        <f>($D$91+$B$333)+$R370*G$416</f>
        <v>24682.740625677165</v>
      </c>
      <c r="H469" s="99">
        <f>($D$91+$B$333)+$R370*H$416</f>
        <v>26039.288750812597</v>
      </c>
      <c r="I469" s="99">
        <f>($D$91+$B$333)+$R370*I$416</f>
        <v>27395.836875948029</v>
      </c>
      <c r="J469" s="99">
        <f>($D$91+$B$333)+$R370*J$416</f>
        <v>28752.385001083465</v>
      </c>
      <c r="K469" s="99">
        <f>($D$91+$B$333)+$R370*K$416</f>
        <v>30108.933126218893</v>
      </c>
      <c r="L469" s="99">
        <f>($D$91+$B$333)+$R370*L$416</f>
        <v>31465.481251354329</v>
      </c>
      <c r="M469" s="99">
        <f>($D$91+$B$333)+$R370*M$416</f>
        <v>32822.029376489765</v>
      </c>
      <c r="N469" s="99">
        <f>($D$91+$B$333)+$R370*N$416</f>
        <v>34178.577501625194</v>
      </c>
      <c r="O469" s="99">
        <f>($D$91+$B$333)+$R370*O$416</f>
        <v>35535.125626760622</v>
      </c>
      <c r="P469" s="99">
        <f>($D$91+$B$333)+$R370*P$416</f>
        <v>36891.673751896058</v>
      </c>
      <c r="Q469" s="99">
        <f>($D$91+$B$333)+$R370*Q$416</f>
        <v>38248.221877031494</v>
      </c>
      <c r="R469" s="99">
        <f>($D$91+$B$333)+$R370*R$416</f>
        <v>39604.77000216693</v>
      </c>
      <c r="S469" s="99">
        <f>($D$91+$B$333)+$R370*S$416</f>
        <v>40961.318127302358</v>
      </c>
      <c r="T469" s="99">
        <f>($D$91+$B$333)+$R370*T$416</f>
        <v>42317.866252437787</v>
      </c>
      <c r="U469" s="99">
        <f>($D$91+$B$333)+$R370*U$416</f>
        <v>43674.414377573223</v>
      </c>
      <c r="V469" s="99">
        <f>($D$91+$B$333)+$R370*V$416</f>
        <v>45030.962502708659</v>
      </c>
    </row>
    <row r="470" spans="1:22">
      <c r="A470" s="21" t="str">
        <f t="shared" si="384"/>
        <v>Arotherm Split 12 kW Vaillant</v>
      </c>
      <c r="B470" s="50">
        <f>($E$91+$B$333)+$R371*B$416</f>
        <v>18524.66</v>
      </c>
      <c r="C470" s="99">
        <f>($E$91+$B$333)+$R371*C$416</f>
        <v>20040.841172979901</v>
      </c>
      <c r="D470" s="99">
        <f>($E$91+$B$333)+$R371*D$416</f>
        <v>21557.022345959802</v>
      </c>
      <c r="E470" s="99">
        <f>($E$91+$B$333)+$R371*E$416</f>
        <v>23073.203518939699</v>
      </c>
      <c r="F470" s="99">
        <f>($E$91+$B$333)+$R371*F$416</f>
        <v>24589.3846919196</v>
      </c>
      <c r="G470" s="99">
        <f>($E$91+$B$333)+$R371*G$416</f>
        <v>26105.565864899501</v>
      </c>
      <c r="H470" s="99">
        <f>($E$91+$B$333)+$R371*H$416</f>
        <v>27621.747037879402</v>
      </c>
      <c r="I470" s="99">
        <f>($E$91+$B$333)+$R371*I$416</f>
        <v>29137.928210859303</v>
      </c>
      <c r="J470" s="99">
        <f>($E$91+$B$333)+$R371*J$416</f>
        <v>30654.109383839204</v>
      </c>
      <c r="K470" s="99">
        <f>($E$91+$B$333)+$R371*K$416</f>
        <v>32170.290556819105</v>
      </c>
      <c r="L470" s="99">
        <f>($E$91+$B$333)+$R371*L$416</f>
        <v>33686.471729799006</v>
      </c>
      <c r="M470" s="99">
        <f>($E$91+$B$333)+$R371*M$416</f>
        <v>35202.652902778907</v>
      </c>
      <c r="N470" s="99">
        <f>($E$91+$B$333)+$R371*N$416</f>
        <v>36718.834075758801</v>
      </c>
      <c r="O470" s="99">
        <f>($E$91+$B$333)+$R371*O$416</f>
        <v>38235.015248738709</v>
      </c>
      <c r="P470" s="99">
        <f>($E$91+$B$333)+$R371*P$416</f>
        <v>39751.196421718603</v>
      </c>
      <c r="Q470" s="99">
        <f>($E$91+$B$333)+$R371*Q$416</f>
        <v>41267.377594698512</v>
      </c>
      <c r="R470" s="99">
        <f>($E$91+$B$333)+$R371*R$416</f>
        <v>42783.558767678405</v>
      </c>
      <c r="S470" s="99">
        <f>($E$91+$B$333)+$R371*S$416</f>
        <v>44299.739940658314</v>
      </c>
      <c r="T470" s="99">
        <f>($E$91+$B$333)+$R371*T$416</f>
        <v>45815.921113638207</v>
      </c>
      <c r="U470" s="99">
        <f>($E$91+$B$333)+$R371*U$416</f>
        <v>47332.102286618108</v>
      </c>
      <c r="V470" s="99">
        <f>($E$91+$B$333)+$R371*V$416</f>
        <v>48848.283459598009</v>
      </c>
    </row>
    <row r="471" spans="1:22">
      <c r="A471" s="21" t="str">
        <f t="shared" si="384"/>
        <v>Arotherm plus 12 Compacta Vaillant</v>
      </c>
      <c r="B471" s="50">
        <f>($F$91+$B$333)+$R372*B$416</f>
        <v>18556.599999999999</v>
      </c>
      <c r="C471" s="99">
        <f>($F$91+$B$333)+$R372*C$416</f>
        <v>20046.090597790513</v>
      </c>
      <c r="D471" s="99">
        <f>($F$91+$B$333)+$R372*D$416</f>
        <v>21535.581195581031</v>
      </c>
      <c r="E471" s="99">
        <f>($F$91+$B$333)+$R372*E$416</f>
        <v>23025.07179337155</v>
      </c>
      <c r="F471" s="99">
        <f>($F$91+$B$333)+$R372*F$416</f>
        <v>24514.562391162064</v>
      </c>
      <c r="G471" s="99">
        <f>($F$91+$B$333)+$R372*G$416</f>
        <v>26004.052988952579</v>
      </c>
      <c r="H471" s="99">
        <f>($F$91+$B$333)+$R372*H$416</f>
        <v>27493.543586743097</v>
      </c>
      <c r="I471" s="99">
        <f>($F$91+$B$333)+$R372*I$416</f>
        <v>28983.034184533615</v>
      </c>
      <c r="J471" s="99">
        <f>($F$91+$B$333)+$R372*J$416</f>
        <v>30472.52478232413</v>
      </c>
      <c r="K471" s="99">
        <f>($F$91+$B$333)+$R372*K$416</f>
        <v>31962.015380114644</v>
      </c>
      <c r="L471" s="99">
        <f>($F$91+$B$333)+$R372*L$416</f>
        <v>33451.505977905166</v>
      </c>
      <c r="M471" s="99">
        <f>($F$91+$B$333)+$R372*M$416</f>
        <v>34940.996575695681</v>
      </c>
      <c r="N471" s="99">
        <f>($F$91+$B$333)+$R372*N$416</f>
        <v>36430.487173486195</v>
      </c>
      <c r="O471" s="99">
        <f>($F$91+$B$333)+$R372*O$416</f>
        <v>37919.97777127671</v>
      </c>
      <c r="P471" s="99">
        <f>($F$91+$B$333)+$R372*P$416</f>
        <v>39409.468369067225</v>
      </c>
      <c r="Q471" s="99">
        <f>($F$91+$B$333)+$R372*Q$416</f>
        <v>40898.958966857746</v>
      </c>
      <c r="R471" s="99">
        <f>($F$91+$B$333)+$R372*R$416</f>
        <v>42388.449564648261</v>
      </c>
      <c r="S471" s="99">
        <f>($F$91+$B$333)+$R372*S$416</f>
        <v>43877.940162438776</v>
      </c>
      <c r="T471" s="99">
        <f>($F$91+$B$333)+$R372*T$416</f>
        <v>45367.430760229297</v>
      </c>
      <c r="U471" s="99">
        <f>($F$91+$B$333)+$R372*U$416</f>
        <v>46856.921358019812</v>
      </c>
      <c r="V471" s="99">
        <f>($F$91+$B$333)+$R372*V$416</f>
        <v>48346.411955810327</v>
      </c>
    </row>
    <row r="472" spans="1:22">
      <c r="A472" s="21" t="str">
        <f t="shared" si="384"/>
        <v>Arotherm plus 12 Compacta Vaillant</v>
      </c>
      <c r="B472" s="50">
        <f>($G$91+$B$333)+$R373*B$416</f>
        <v>22898.880000000001</v>
      </c>
      <c r="C472" s="99">
        <f>($G$91+$B$333)+$R373*C$416</f>
        <v>24388.370597790519</v>
      </c>
      <c r="D472" s="99">
        <f>($G$91+$B$333)+$R373*D$416</f>
        <v>25877.861195581034</v>
      </c>
      <c r="E472" s="99">
        <f>($G$91+$B$333)+$R373*E$416</f>
        <v>27367.351793371548</v>
      </c>
      <c r="F472" s="99">
        <f>($G$91+$B$333)+$R373*F$416</f>
        <v>28856.842391162067</v>
      </c>
      <c r="G472" s="99">
        <f>($G$91+$B$333)+$R373*G$416</f>
        <v>30346.332988952585</v>
      </c>
      <c r="H472" s="99">
        <f>($G$91+$B$333)+$R373*H$416</f>
        <v>31835.823586743099</v>
      </c>
      <c r="I472" s="99">
        <f>($G$91+$B$333)+$R373*I$416</f>
        <v>33325.314184533614</v>
      </c>
      <c r="J472" s="99">
        <f>($G$91+$B$333)+$R373*J$416</f>
        <v>34814.804782324136</v>
      </c>
      <c r="K472" s="99">
        <f>($G$91+$B$333)+$R373*K$416</f>
        <v>36304.29538011465</v>
      </c>
      <c r="L472" s="99">
        <f>($G$91+$B$333)+$R373*L$416</f>
        <v>37793.785977905165</v>
      </c>
      <c r="M472" s="99">
        <f>($G$91+$B$333)+$R373*M$416</f>
        <v>39283.27657569568</v>
      </c>
      <c r="N472" s="99">
        <f>($G$91+$B$333)+$R373*N$416</f>
        <v>40772.767173486194</v>
      </c>
      <c r="O472" s="99">
        <f>($G$91+$B$333)+$R373*O$416</f>
        <v>42262.257771276709</v>
      </c>
      <c r="P472" s="99">
        <f>($G$91+$B$333)+$R373*P$416</f>
        <v>43751.748369067231</v>
      </c>
      <c r="Q472" s="99">
        <f>($G$91+$B$333)+$R373*Q$416</f>
        <v>45241.238966857753</v>
      </c>
      <c r="R472" s="99">
        <f>($G$91+$B$333)+$R373*R$416</f>
        <v>46730.729564648267</v>
      </c>
      <c r="S472" s="99">
        <f>($G$91+$B$333)+$R373*S$416</f>
        <v>48220.220162438782</v>
      </c>
      <c r="T472" s="99">
        <f>($G$91+$B$333)+$R373*T$416</f>
        <v>49709.710760229296</v>
      </c>
      <c r="U472" s="99">
        <f>($G$91+$B$333)+$R373*U$416</f>
        <v>51199.201358019811</v>
      </c>
      <c r="V472" s="99">
        <f>($G$91+$B$333)+$R373*V$416</f>
        <v>52688.691955810325</v>
      </c>
    </row>
    <row r="473" spans="1:22">
      <c r="A473" s="33" t="str">
        <f t="shared" si="384"/>
        <v>Genia Air Max 12 Saunier Duval</v>
      </c>
      <c r="B473" s="50">
        <f>($H$91+$B$333)+$R374*B$416</f>
        <v>22458.25</v>
      </c>
      <c r="C473" s="99">
        <f>($H$91+$B$333)+$R374*C$416</f>
        <v>23715.707300359525</v>
      </c>
      <c r="D473" s="99">
        <f>($H$91+$B$333)+$R374*D$416</f>
        <v>24973.164600719047</v>
      </c>
      <c r="E473" s="99">
        <f>($H$91+$B$333)+$R374*E$416</f>
        <v>26230.621901078572</v>
      </c>
      <c r="F473" s="99">
        <f>($H$91+$B$333)+$R374*F$416</f>
        <v>27488.079201438097</v>
      </c>
      <c r="G473" s="99">
        <f>($H$91+$B$333)+$R374*G$416</f>
        <v>28745.536501797618</v>
      </c>
      <c r="H473" s="99">
        <f>($H$91+$B$333)+$R374*H$416</f>
        <v>30002.993802157143</v>
      </c>
      <c r="I473" s="99">
        <f>($H$91+$B$333)+$R374*I$416</f>
        <v>31260.451102516665</v>
      </c>
      <c r="J473" s="99">
        <f>($H$91+$B$333)+$R374*J$416</f>
        <v>32517.908402876194</v>
      </c>
      <c r="K473" s="99">
        <f>($H$91+$B$333)+$R374*K$416</f>
        <v>33775.365703235715</v>
      </c>
      <c r="L473" s="99">
        <f>($H$91+$B$333)+$R374*L$416</f>
        <v>35032.823003595237</v>
      </c>
      <c r="M473" s="99">
        <f>($H$91+$B$333)+$R374*M$416</f>
        <v>36290.280303954765</v>
      </c>
      <c r="N473" s="99">
        <f>($H$91+$B$333)+$R374*N$416</f>
        <v>37547.737604314287</v>
      </c>
      <c r="O473" s="99">
        <f>($H$91+$B$333)+$R374*O$416</f>
        <v>38805.194904673808</v>
      </c>
      <c r="P473" s="99">
        <f>($H$91+$B$333)+$R374*P$416</f>
        <v>40062.65220503333</v>
      </c>
      <c r="Q473" s="99">
        <f>($H$91+$B$333)+$R374*Q$416</f>
        <v>41320.109505392858</v>
      </c>
      <c r="R473" s="99">
        <f>($H$91+$B$333)+$R374*R$416</f>
        <v>42577.566805752387</v>
      </c>
      <c r="S473" s="99">
        <f>($H$91+$B$333)+$R374*S$416</f>
        <v>43835.024106111901</v>
      </c>
      <c r="T473" s="99">
        <f>($H$91+$B$333)+$R374*T$416</f>
        <v>45092.48140647143</v>
      </c>
      <c r="U473" s="99">
        <f>($H$91+$B$333)+$R374*U$416</f>
        <v>46349.938706830959</v>
      </c>
      <c r="V473" s="99">
        <f>($H$91+$B$333)+$R374*V$416</f>
        <v>47607.396007190473</v>
      </c>
    </row>
    <row r="474" spans="1:22">
      <c r="A474" s="21" t="str">
        <f t="shared" si="384"/>
        <v>Arotherm plus 12 Compacta Vaillant</v>
      </c>
      <c r="B474" s="50">
        <f>($I$91+$B$333)+$R375*B$416</f>
        <v>22789.42</v>
      </c>
      <c r="C474" s="99">
        <f>($I$91+$B$333)+$R375*C$416</f>
        <v>24275.421304051644</v>
      </c>
      <c r="D474" s="99">
        <f>($I$91+$B$333)+$R375*D$416</f>
        <v>25761.42260810329</v>
      </c>
      <c r="E474" s="99">
        <f>($I$91+$B$333)+$R375*E$416</f>
        <v>27247.423912154936</v>
      </c>
      <c r="F474" s="99">
        <f>($I$91+$B$333)+$R375*F$416</f>
        <v>28733.425216206582</v>
      </c>
      <c r="G474" s="99">
        <f>($I$91+$B$333)+$R375*G$416</f>
        <v>30219.426520258228</v>
      </c>
      <c r="H474" s="99">
        <f>($I$91+$B$333)+$R375*H$416</f>
        <v>31705.427824309874</v>
      </c>
      <c r="I474" s="99">
        <f>($I$91+$B$333)+$R375*I$416</f>
        <v>33191.429128361517</v>
      </c>
      <c r="J474" s="99">
        <f>($I$91+$B$333)+$R375*J$416</f>
        <v>34677.430432413166</v>
      </c>
      <c r="K474" s="99">
        <f>($I$91+$B$333)+$R375*K$416</f>
        <v>36163.431736464816</v>
      </c>
      <c r="L474" s="99">
        <f>($I$91+$B$333)+$R375*L$416</f>
        <v>37649.433040516458</v>
      </c>
      <c r="M474" s="99">
        <f>($I$91+$B$333)+$R375*M$416</f>
        <v>39135.434344568101</v>
      </c>
      <c r="N474" s="99">
        <f>($I$91+$B$333)+$R375*N$416</f>
        <v>40621.43564861975</v>
      </c>
      <c r="O474" s="99">
        <f>($I$91+$B$333)+$R375*O$416</f>
        <v>42107.4369526714</v>
      </c>
      <c r="P474" s="99">
        <f>($I$91+$B$333)+$R375*P$416</f>
        <v>43593.438256723042</v>
      </c>
      <c r="Q474" s="99">
        <f>($I$91+$B$333)+$R375*Q$416</f>
        <v>45079.439560774685</v>
      </c>
      <c r="R474" s="99">
        <f>($I$91+$B$333)+$R375*R$416</f>
        <v>46565.440864826334</v>
      </c>
      <c r="S474" s="99">
        <f>($I$91+$B$333)+$R375*S$416</f>
        <v>48051.442168877984</v>
      </c>
      <c r="T474" s="99">
        <f>($I$91+$B$333)+$R375*T$416</f>
        <v>49537.443472929626</v>
      </c>
      <c r="U474" s="99">
        <f>($I$91+$B$333)+$R375*U$416</f>
        <v>51023.444776981269</v>
      </c>
      <c r="V474" s="99">
        <f>($I$91+$B$333)+$R375*V$416</f>
        <v>52509.446081032918</v>
      </c>
    </row>
    <row r="475" spans="1:22">
      <c r="A475" s="21" t="str">
        <f t="shared" si="384"/>
        <v>Genia Air Max 8 Saunier Duval</v>
      </c>
      <c r="B475" s="50">
        <f>($J$91+$B$333)+$R376*B$416</f>
        <v>20348.476900000001</v>
      </c>
      <c r="C475" s="99">
        <f>($J$91+$B$333)+$R376*C$416</f>
        <v>21784.062508243143</v>
      </c>
      <c r="D475" s="99">
        <f>($J$91+$B$333)+$R376*D$416</f>
        <v>23219.648116486285</v>
      </c>
      <c r="E475" s="99">
        <f>($J$91+$B$333)+$R376*E$416</f>
        <v>24655.233724729427</v>
      </c>
      <c r="F475" s="99">
        <f>($J$91+$B$333)+$R376*F$416</f>
        <v>26090.819332972569</v>
      </c>
      <c r="G475" s="99">
        <f>($J$91+$B$333)+$R376*G$416</f>
        <v>27526.404941215711</v>
      </c>
      <c r="H475" s="99">
        <f>($J$91+$B$333)+$R376*H$416</f>
        <v>28961.990549458853</v>
      </c>
      <c r="I475" s="99">
        <f>($J$91+$B$333)+$R376*I$416</f>
        <v>30397.576157701995</v>
      </c>
      <c r="J475" s="99">
        <f>($J$91+$B$333)+$R376*J$416</f>
        <v>31833.161765945137</v>
      </c>
      <c r="K475" s="99">
        <f>($J$91+$B$333)+$R376*K$416</f>
        <v>33268.747374188279</v>
      </c>
      <c r="L475" s="99">
        <f>($J$91+$B$333)+$R376*L$416</f>
        <v>34704.332982431413</v>
      </c>
      <c r="M475" s="99">
        <f>($J$91+$B$333)+$R376*M$416</f>
        <v>36139.918590674555</v>
      </c>
      <c r="N475" s="99">
        <f>($J$91+$B$333)+$R376*N$416</f>
        <v>37575.504198917697</v>
      </c>
      <c r="O475" s="99">
        <f>($J$91+$B$333)+$R376*O$416</f>
        <v>39011.089807160839</v>
      </c>
      <c r="P475" s="99">
        <f>($J$91+$B$333)+$R376*P$416</f>
        <v>40446.675415403981</v>
      </c>
      <c r="Q475" s="99">
        <f>($J$91+$B$333)+$R376*Q$416</f>
        <v>41882.261023647123</v>
      </c>
      <c r="R475" s="99">
        <f>($J$91+$B$333)+$R376*R$416</f>
        <v>43317.846631890265</v>
      </c>
      <c r="S475" s="99">
        <f>($J$91+$B$333)+$R376*S$416</f>
        <v>44753.432240133407</v>
      </c>
      <c r="T475" s="99">
        <f>($J$91+$B$333)+$R376*T$416</f>
        <v>46189.017848376548</v>
      </c>
      <c r="U475" s="99">
        <f>($J$91+$B$333)+$R376*U$416</f>
        <v>47624.60345661969</v>
      </c>
      <c r="V475" s="99">
        <f>($J$91+$B$333)+$R376*V$416</f>
        <v>49060.189064862832</v>
      </c>
    </row>
    <row r="476" spans="1:22">
      <c r="A476" s="21" t="str">
        <f t="shared" si="384"/>
        <v xml:space="preserve"> Dual Clima 9HT Domusa</v>
      </c>
      <c r="B476" s="50">
        <f>($K$91+$B$333)+$R377*B$416</f>
        <v>15338</v>
      </c>
      <c r="C476" s="99">
        <f>($K$91+$B$333)+$Q377*C$416</f>
        <v>17239.509085979309</v>
      </c>
      <c r="D476" s="99">
        <f>($K$91+$B$333)+$Q377*D$416</f>
        <v>19141.018171958622</v>
      </c>
      <c r="E476" s="99">
        <f>($K$91+$B$333)+$Q377*E$416</f>
        <v>21042.527257937931</v>
      </c>
      <c r="F476" s="99">
        <f>($K$91+$B$333)+$Q377*F$416</f>
        <v>22944.036343917243</v>
      </c>
      <c r="G476" s="99">
        <f>($K$91+$B$333)+$Q377*G$416</f>
        <v>24845.545429896549</v>
      </c>
      <c r="H476" s="99">
        <f>($K$91+$B$333)+$Q377*H$416</f>
        <v>26747.054515875861</v>
      </c>
      <c r="I476" s="99">
        <f>($K$91+$B$333)+$Q377*I$416</f>
        <v>28648.563601855174</v>
      </c>
      <c r="J476" s="99">
        <f>($K$91+$B$333)+$Q377*J$416</f>
        <v>30550.072687834483</v>
      </c>
      <c r="K476" s="99">
        <f>($K$91+$B$333)+$Q377*K$416</f>
        <v>32451.581773813792</v>
      </c>
      <c r="L476" s="99">
        <f>($K$91+$B$333)+$Q377*L$416</f>
        <v>34353.090859793097</v>
      </c>
      <c r="M476" s="99">
        <f>($K$91+$B$333)+$Q377*M$416</f>
        <v>36254.59994577241</v>
      </c>
      <c r="N476" s="99">
        <f>($K$91+$B$333)+$Q377*N$416</f>
        <v>38156.109031751723</v>
      </c>
      <c r="O476" s="99">
        <f>($K$91+$B$333)+$Q377*O$416</f>
        <v>40057.618117731035</v>
      </c>
      <c r="P476" s="99">
        <f>($K$91+$B$333)+$Q377*P$416</f>
        <v>41959.127203710348</v>
      </c>
      <c r="Q476" s="99">
        <f>($K$91+$B$333)+$Q377*Q$416</f>
        <v>43860.636289689653</v>
      </c>
      <c r="R476" s="99">
        <f>($K$91+$B$333)+$Q377*R$416</f>
        <v>45762.145375668966</v>
      </c>
      <c r="S476" s="99">
        <f>($K$91+$B$333)+$Q377*S$416</f>
        <v>47663.654461648272</v>
      </c>
      <c r="T476" s="99">
        <f>($K$91+$B$333)+$Q377*T$416</f>
        <v>49565.163547627584</v>
      </c>
      <c r="U476" s="99">
        <f>($K$91+$B$333)+$Q377*U$416</f>
        <v>51466.672633606897</v>
      </c>
      <c r="V476" s="99">
        <f>($K$91+$B$333)+$Q377*V$416</f>
        <v>53368.181719586202</v>
      </c>
    </row>
    <row r="477" spans="1:22">
      <c r="A477" s="22" t="str">
        <f t="shared" si="384"/>
        <v>Arotherm plus 8 Compacta Vaillant</v>
      </c>
      <c r="B477" s="51">
        <f>($L$91+$B$333)+$R378*B$416</f>
        <v>21478.75</v>
      </c>
      <c r="C477" s="110">
        <f>($L$91+$B$333)+$Q378*C$416</f>
        <v>23729.873751851504</v>
      </c>
      <c r="D477" s="110">
        <f>($L$91+$B$333)+$Q378*D$416</f>
        <v>25980.997503703013</v>
      </c>
      <c r="E477" s="110">
        <f>($L$91+$B$333)+$Q378*E$416</f>
        <v>28232.121255554521</v>
      </c>
      <c r="F477" s="110">
        <f>($L$91+$B$333)+$Q378*F$416</f>
        <v>30483.245007406025</v>
      </c>
      <c r="G477" s="110">
        <f>($L$91+$B$333)+$Q378*G$416</f>
        <v>32734.36875925753</v>
      </c>
      <c r="H477" s="110">
        <f>($L$91+$B$333)+$Q378*H$416</f>
        <v>34985.492511109042</v>
      </c>
      <c r="I477" s="110">
        <f>($L$91+$B$333)+$Q378*I$416</f>
        <v>37236.616262960546</v>
      </c>
      <c r="J477" s="110">
        <f>($L$91+$B$333)+$Q378*J$416</f>
        <v>39487.740014812051</v>
      </c>
      <c r="K477" s="110">
        <f>($L$91+$B$333)+$Q378*K$416</f>
        <v>41738.863766663562</v>
      </c>
      <c r="L477" s="110">
        <f>($L$91+$B$333)+$Q378*L$416</f>
        <v>43989.987518515059</v>
      </c>
      <c r="M477" s="110">
        <f>($L$91+$B$333)+$Q378*M$416</f>
        <v>46241.111270366571</v>
      </c>
      <c r="N477" s="110">
        <f>($L$91+$B$333)+$Q378*N$416</f>
        <v>48492.235022218076</v>
      </c>
      <c r="O477" s="110">
        <f>($L$91+$B$333)+$Q378*O$416</f>
        <v>50743.35877406958</v>
      </c>
      <c r="P477" s="110">
        <f>($L$91+$B$333)+$Q378*P$416</f>
        <v>52994.482525921092</v>
      </c>
      <c r="Q477" s="110">
        <f>($L$91+$B$333)+$Q378*Q$416</f>
        <v>55245.606277772597</v>
      </c>
      <c r="R477" s="110">
        <f>($L$91+$B$333)+$Q378*R$416</f>
        <v>57496.730029624101</v>
      </c>
      <c r="S477" s="110">
        <f>($L$91+$B$333)+$Q378*S$416</f>
        <v>59747.853781475613</v>
      </c>
      <c r="T477" s="110">
        <f>($L$91+$B$333)+$Q378*T$416</f>
        <v>61998.977533327117</v>
      </c>
      <c r="U477" s="110">
        <f>($L$91+$B$333)+$Q378*U$416</f>
        <v>64250.101285178622</v>
      </c>
      <c r="V477" s="110">
        <f>($L$91+$B$333)+$Q378*V$416</f>
        <v>66501.225037030119</v>
      </c>
    </row>
    <row r="478" spans="1:22">
      <c r="A478" s="19" t="str">
        <f t="shared" si="384"/>
        <v>ecoTEC pure 286 Vaillant</v>
      </c>
      <c r="B478" s="50">
        <f t="shared" ref="B478:V478" si="385">$C$100+B467*$C$97*$M$71</f>
        <v>3088.74</v>
      </c>
      <c r="C478" s="99">
        <f t="shared" si="385"/>
        <v>6689.4031237113395</v>
      </c>
      <c r="D478" s="99">
        <f t="shared" si="385"/>
        <v>10290.066247422681</v>
      </c>
      <c r="E478" s="99">
        <f t="shared" si="385"/>
        <v>13890.729371134021</v>
      </c>
      <c r="F478" s="99">
        <f t="shared" si="385"/>
        <v>17491.39249484536</v>
      </c>
      <c r="G478" s="99">
        <f t="shared" si="385"/>
        <v>21092.055618556697</v>
      </c>
      <c r="H478" s="99">
        <f t="shared" si="385"/>
        <v>24692.718742268044</v>
      </c>
      <c r="I478" s="99">
        <f t="shared" si="385"/>
        <v>28293.381865979376</v>
      </c>
      <c r="J478" s="99">
        <f t="shared" si="385"/>
        <v>31894.044989690723</v>
      </c>
      <c r="K478" s="99">
        <f t="shared" si="385"/>
        <v>35494.708113402063</v>
      </c>
      <c r="L478" s="99">
        <f t="shared" si="385"/>
        <v>39095.371237113395</v>
      </c>
      <c r="M478" s="99">
        <f t="shared" si="385"/>
        <v>42696.034360824735</v>
      </c>
      <c r="N478" s="99">
        <f t="shared" si="385"/>
        <v>46296.697484536082</v>
      </c>
      <c r="O478" s="99">
        <f t="shared" si="385"/>
        <v>49897.360608247414</v>
      </c>
      <c r="P478" s="99">
        <f t="shared" si="385"/>
        <v>53498.023731958754</v>
      </c>
      <c r="Q478" s="99">
        <f t="shared" si="385"/>
        <v>57098.686855670101</v>
      </c>
      <c r="R478" s="99">
        <f t="shared" si="385"/>
        <v>60699.349979381441</v>
      </c>
      <c r="S478" s="99">
        <f t="shared" si="385"/>
        <v>64300.013103092773</v>
      </c>
      <c r="T478" s="99">
        <f t="shared" si="385"/>
        <v>67900.67622680412</v>
      </c>
      <c r="U478" s="99">
        <f t="shared" si="385"/>
        <v>71501.339350515467</v>
      </c>
      <c r="V478" s="99">
        <f t="shared" si="385"/>
        <v>75102.0024742268</v>
      </c>
    </row>
    <row r="479" spans="1:22">
      <c r="A479" s="7" t="str">
        <f t="shared" si="384"/>
        <v>Puma Condens 24-28 MKV Protherm</v>
      </c>
      <c r="B479" s="50">
        <f t="shared" ref="B479:V479" si="386">$D$100+B467*$D$97*$M$71</f>
        <v>2799.75</v>
      </c>
      <c r="C479" s="99">
        <f t="shared" si="386"/>
        <v>6555.2803548387092</v>
      </c>
      <c r="D479" s="99">
        <f t="shared" si="386"/>
        <v>10310.810709677418</v>
      </c>
      <c r="E479" s="99">
        <f t="shared" si="386"/>
        <v>14066.341064516129</v>
      </c>
      <c r="F479" s="99">
        <f t="shared" si="386"/>
        <v>17821.871419354837</v>
      </c>
      <c r="G479" s="99">
        <f t="shared" si="386"/>
        <v>21577.401774193546</v>
      </c>
      <c r="H479" s="99">
        <f t="shared" si="386"/>
        <v>25332.932129032259</v>
      </c>
      <c r="I479" s="99">
        <f t="shared" si="386"/>
        <v>29088.462483870968</v>
      </c>
      <c r="J479" s="99">
        <f t="shared" si="386"/>
        <v>32843.992838709673</v>
      </c>
      <c r="K479" s="99">
        <f t="shared" si="386"/>
        <v>36599.523193548383</v>
      </c>
      <c r="L479" s="99">
        <f t="shared" si="386"/>
        <v>40355.053548387092</v>
      </c>
      <c r="M479" s="99">
        <f t="shared" si="386"/>
        <v>44110.583903225808</v>
      </c>
      <c r="N479" s="99">
        <f t="shared" si="386"/>
        <v>47866.114258064517</v>
      </c>
      <c r="O479" s="99">
        <f t="shared" si="386"/>
        <v>51621.644612903227</v>
      </c>
      <c r="P479" s="99">
        <f t="shared" si="386"/>
        <v>55377.174967741936</v>
      </c>
      <c r="Q479" s="99">
        <f t="shared" si="386"/>
        <v>59132.705322580645</v>
      </c>
      <c r="R479" s="99">
        <f t="shared" si="386"/>
        <v>62888.235677419347</v>
      </c>
      <c r="S479" s="99">
        <f t="shared" si="386"/>
        <v>66643.766032258049</v>
      </c>
      <c r="T479" s="99">
        <f t="shared" si="386"/>
        <v>70399.296387096765</v>
      </c>
      <c r="U479" s="99">
        <f t="shared" si="386"/>
        <v>74154.826741935482</v>
      </c>
      <c r="V479" s="99">
        <f t="shared" si="386"/>
        <v>77910.357096774183</v>
      </c>
    </row>
    <row r="480" spans="1:22">
      <c r="A480" s="7" t="str">
        <f t="shared" si="384"/>
        <v>VMW 32CS 1-5 ecoTEC plus Vaillant</v>
      </c>
      <c r="B480" s="50">
        <f t="shared" ref="B480:V480" si="387">$E$100+B467*$E$97*$M$71</f>
        <v>3921.96</v>
      </c>
      <c r="C480" s="99">
        <f t="shared" si="387"/>
        <v>7493.1698466257676</v>
      </c>
      <c r="D480" s="99">
        <f t="shared" si="387"/>
        <v>11064.379693251534</v>
      </c>
      <c r="E480" s="99">
        <f t="shared" si="387"/>
        <v>14635.589539877299</v>
      </c>
      <c r="F480" s="99">
        <f t="shared" si="387"/>
        <v>18206.799386503069</v>
      </c>
      <c r="G480" s="99">
        <f t="shared" si="387"/>
        <v>21778.009233128832</v>
      </c>
      <c r="H480" s="99">
        <f t="shared" si="387"/>
        <v>25349.219079754599</v>
      </c>
      <c r="I480" s="99">
        <f t="shared" si="387"/>
        <v>28920.428926380366</v>
      </c>
      <c r="J480" s="99">
        <f t="shared" si="387"/>
        <v>32491.638773006136</v>
      </c>
      <c r="K480" s="99">
        <f t="shared" si="387"/>
        <v>36062.848619631906</v>
      </c>
      <c r="L480" s="99">
        <f t="shared" si="387"/>
        <v>39634.058466257666</v>
      </c>
      <c r="M480" s="99">
        <f t="shared" si="387"/>
        <v>43205.268312883432</v>
      </c>
      <c r="N480" s="99">
        <f t="shared" si="387"/>
        <v>46776.478159509199</v>
      </c>
      <c r="O480" s="99">
        <f t="shared" si="387"/>
        <v>50347.688006134973</v>
      </c>
      <c r="P480" s="99">
        <f t="shared" si="387"/>
        <v>53918.897852760732</v>
      </c>
      <c r="Q480" s="99">
        <f t="shared" si="387"/>
        <v>57490.107699386499</v>
      </c>
      <c r="R480" s="99">
        <f t="shared" si="387"/>
        <v>61061.317546012273</v>
      </c>
      <c r="S480" s="99">
        <f t="shared" si="387"/>
        <v>64632.52739263804</v>
      </c>
      <c r="T480" s="99">
        <f t="shared" si="387"/>
        <v>68203.737239263806</v>
      </c>
      <c r="U480" s="99">
        <f t="shared" si="387"/>
        <v>71774.94708588958</v>
      </c>
      <c r="V480" s="99">
        <f t="shared" si="387"/>
        <v>75346.15693251534</v>
      </c>
    </row>
    <row r="481" spans="1:23">
      <c r="A481" s="7" t="str">
        <f t="shared" si="384"/>
        <v>MicraPlus Condens 30 Hermann</v>
      </c>
      <c r="B481" s="50">
        <f t="shared" ref="B481:V481" si="388">$F$100+B467*$F$97*$M$71</f>
        <v>2931.76</v>
      </c>
      <c r="C481" s="99">
        <f t="shared" si="388"/>
        <v>6647.3379042553188</v>
      </c>
      <c r="D481" s="99">
        <f t="shared" si="388"/>
        <v>10362.915808510637</v>
      </c>
      <c r="E481" s="99">
        <f t="shared" si="388"/>
        <v>14078.493712765956</v>
      </c>
      <c r="F481" s="99">
        <f t="shared" si="388"/>
        <v>17794.071617021276</v>
      </c>
      <c r="G481" s="99">
        <f t="shared" si="388"/>
        <v>21509.649521276595</v>
      </c>
      <c r="H481" s="99">
        <f t="shared" si="388"/>
        <v>25225.227425531913</v>
      </c>
      <c r="I481" s="99">
        <f t="shared" si="388"/>
        <v>28940.805329787232</v>
      </c>
      <c r="J481" s="99">
        <f t="shared" si="388"/>
        <v>32656.383234042551</v>
      </c>
      <c r="K481" s="99">
        <f t="shared" si="388"/>
        <v>36371.961138297869</v>
      </c>
      <c r="L481" s="99">
        <f t="shared" si="388"/>
        <v>40087.539042553188</v>
      </c>
      <c r="M481" s="99">
        <f t="shared" si="388"/>
        <v>43803.116946808514</v>
      </c>
      <c r="N481" s="99">
        <f t="shared" si="388"/>
        <v>47518.694851063825</v>
      </c>
      <c r="O481" s="99">
        <f t="shared" si="388"/>
        <v>51234.272755319143</v>
      </c>
      <c r="P481" s="99">
        <f t="shared" si="388"/>
        <v>54949.850659574469</v>
      </c>
      <c r="Q481" s="99">
        <f t="shared" si="388"/>
        <v>58665.428563829788</v>
      </c>
      <c r="R481" s="99">
        <f t="shared" si="388"/>
        <v>62381.006468085099</v>
      </c>
      <c r="S481" s="99">
        <f t="shared" si="388"/>
        <v>66096.58437234041</v>
      </c>
      <c r="T481" s="99">
        <f t="shared" si="388"/>
        <v>69812.162276595729</v>
      </c>
      <c r="U481" s="99">
        <f t="shared" si="388"/>
        <v>73527.740180851048</v>
      </c>
      <c r="V481" s="99">
        <f t="shared" si="388"/>
        <v>77243.318085106366</v>
      </c>
    </row>
    <row r="482" spans="1:23">
      <c r="A482" s="9" t="str">
        <f t="shared" si="384"/>
        <v xml:space="preserve">Semia Condens 30 Saunier Duval </v>
      </c>
      <c r="B482" s="50">
        <f t="shared" ref="B482:V482" si="389">$G$100+B467*$G$97*$M$71</f>
        <v>3229.76</v>
      </c>
      <c r="C482" s="99">
        <f t="shared" si="389"/>
        <v>6786.4231670061099</v>
      </c>
      <c r="D482" s="99">
        <f t="shared" si="389"/>
        <v>10343.08633401222</v>
      </c>
      <c r="E482" s="99">
        <f t="shared" si="389"/>
        <v>13899.74950101833</v>
      </c>
      <c r="F482" s="99">
        <f t="shared" si="389"/>
        <v>17456.412668024437</v>
      </c>
      <c r="G482" s="99">
        <f t="shared" si="389"/>
        <v>21013.075835030548</v>
      </c>
      <c r="H482" s="99">
        <f t="shared" si="389"/>
        <v>24569.739002036658</v>
      </c>
      <c r="I482" s="99">
        <f t="shared" si="389"/>
        <v>28126.402169042769</v>
      </c>
      <c r="J482" s="99">
        <f t="shared" si="389"/>
        <v>31683.06533604888</v>
      </c>
      <c r="K482" s="99">
        <f t="shared" si="389"/>
        <v>35239.72850305499</v>
      </c>
      <c r="L482" s="99">
        <f t="shared" si="389"/>
        <v>38796.391670061101</v>
      </c>
      <c r="M482" s="99">
        <f t="shared" si="389"/>
        <v>42353.054837067211</v>
      </c>
      <c r="N482" s="99">
        <f t="shared" si="389"/>
        <v>45909.718004073322</v>
      </c>
      <c r="O482" s="99">
        <f t="shared" si="389"/>
        <v>49466.381171079433</v>
      </c>
      <c r="P482" s="99">
        <f t="shared" si="389"/>
        <v>53023.044338085536</v>
      </c>
      <c r="Q482" s="99">
        <f t="shared" si="389"/>
        <v>56579.707505091654</v>
      </c>
      <c r="R482" s="99">
        <f t="shared" si="389"/>
        <v>60136.370672097757</v>
      </c>
      <c r="S482" s="99">
        <f t="shared" si="389"/>
        <v>63693.033839103868</v>
      </c>
      <c r="T482" s="99">
        <f t="shared" si="389"/>
        <v>67249.697006109971</v>
      </c>
      <c r="U482" s="99">
        <f t="shared" si="389"/>
        <v>70806.360173116074</v>
      </c>
      <c r="V482" s="99">
        <f t="shared" si="389"/>
        <v>74363.023340122192</v>
      </c>
    </row>
    <row r="483" spans="1:23" ht="16.5" customHeight="1">
      <c r="A483" s="9" t="str">
        <f t="shared" si="384"/>
        <v>Caldera Thema Condens 31-CS/1 (N-ES) Saunier Duval</v>
      </c>
      <c r="B483" s="50">
        <f t="shared" ref="B483:V483" si="390">$H$100+B467*$H$97*$M$71</f>
        <v>3842.75</v>
      </c>
      <c r="C483" s="99">
        <f t="shared" si="390"/>
        <v>7406.6716632653061</v>
      </c>
      <c r="D483" s="99">
        <f t="shared" si="390"/>
        <v>10970.593326530612</v>
      </c>
      <c r="E483" s="99">
        <f t="shared" si="390"/>
        <v>14534.514989795918</v>
      </c>
      <c r="F483" s="99">
        <f t="shared" si="390"/>
        <v>18098.436653061224</v>
      </c>
      <c r="G483" s="99">
        <f t="shared" si="390"/>
        <v>21662.358316326532</v>
      </c>
      <c r="H483" s="99">
        <f t="shared" si="390"/>
        <v>25226.279979591836</v>
      </c>
      <c r="I483" s="99">
        <f t="shared" si="390"/>
        <v>28790.201642857141</v>
      </c>
      <c r="J483" s="99">
        <f t="shared" si="390"/>
        <v>32354.123306122452</v>
      </c>
      <c r="K483" s="99">
        <f t="shared" si="390"/>
        <v>35918.04496938776</v>
      </c>
      <c r="L483" s="99">
        <f t="shared" si="390"/>
        <v>39481.966632653064</v>
      </c>
      <c r="M483" s="99">
        <f t="shared" si="390"/>
        <v>43045.888295918368</v>
      </c>
      <c r="N483" s="99">
        <f t="shared" si="390"/>
        <v>46609.809959183673</v>
      </c>
      <c r="O483" s="99">
        <f t="shared" si="390"/>
        <v>50173.731622448984</v>
      </c>
      <c r="P483" s="99">
        <f t="shared" si="390"/>
        <v>53737.653285714281</v>
      </c>
      <c r="Q483" s="99">
        <f t="shared" si="390"/>
        <v>57301.574948979593</v>
      </c>
      <c r="R483" s="99">
        <f t="shared" si="390"/>
        <v>60865.496612244904</v>
      </c>
      <c r="S483" s="99">
        <f t="shared" si="390"/>
        <v>64429.418275510201</v>
      </c>
      <c r="T483" s="99">
        <f t="shared" si="390"/>
        <v>67993.33993877552</v>
      </c>
      <c r="U483" s="99">
        <f t="shared" si="390"/>
        <v>71557.261602040817</v>
      </c>
      <c r="V483" s="99">
        <f t="shared" si="390"/>
        <v>75121.183265306128</v>
      </c>
    </row>
    <row r="484" spans="1:23">
      <c r="A484" s="7" t="str">
        <f t="shared" si="384"/>
        <v>NEODENS PLUS 28/28 F ECO Baxi</v>
      </c>
      <c r="B484" s="50">
        <f t="shared" ref="B484:V484" si="391">$I$100+B467*$I$97*$M$71</f>
        <v>2860.7</v>
      </c>
      <c r="C484" s="99">
        <f t="shared" si="391"/>
        <v>6834.1280204778159</v>
      </c>
      <c r="D484" s="99">
        <f t="shared" si="391"/>
        <v>10807.556040955631</v>
      </c>
      <c r="E484" s="99">
        <f t="shared" si="391"/>
        <v>14780.984061433446</v>
      </c>
      <c r="F484" s="99">
        <f t="shared" si="391"/>
        <v>18754.412081911261</v>
      </c>
      <c r="G484" s="99">
        <f t="shared" si="391"/>
        <v>22727.840102389076</v>
      </c>
      <c r="H484" s="99">
        <f t="shared" si="391"/>
        <v>26701.268122866892</v>
      </c>
      <c r="I484" s="99">
        <f t="shared" si="391"/>
        <v>30674.696143344707</v>
      </c>
      <c r="J484" s="99">
        <f t="shared" si="391"/>
        <v>34648.124163822526</v>
      </c>
      <c r="K484" s="99">
        <f t="shared" si="391"/>
        <v>38621.55218430033</v>
      </c>
      <c r="L484" s="99">
        <f t="shared" si="391"/>
        <v>42594.980204778149</v>
      </c>
      <c r="M484" s="99">
        <f t="shared" si="391"/>
        <v>46568.408225255967</v>
      </c>
      <c r="N484" s="99">
        <f t="shared" si="391"/>
        <v>50541.836245733779</v>
      </c>
      <c r="O484" s="99">
        <f t="shared" si="391"/>
        <v>54515.264266211598</v>
      </c>
      <c r="P484" s="99">
        <f t="shared" si="391"/>
        <v>58488.692286689409</v>
      </c>
      <c r="Q484" s="99">
        <f t="shared" si="391"/>
        <v>62462.120307167228</v>
      </c>
      <c r="R484" s="99">
        <f t="shared" si="391"/>
        <v>66435.548327645054</v>
      </c>
      <c r="S484" s="99">
        <f t="shared" si="391"/>
        <v>70408.976348122844</v>
      </c>
      <c r="T484" s="99">
        <f t="shared" si="391"/>
        <v>74382.404368600663</v>
      </c>
      <c r="U484" s="99">
        <f t="shared" si="391"/>
        <v>78355.832389078496</v>
      </c>
      <c r="V484" s="99">
        <f t="shared" si="391"/>
        <v>82329.2604095563</v>
      </c>
    </row>
    <row r="485" spans="1:23">
      <c r="A485" s="7" t="str">
        <f t="shared" si="384"/>
        <v>NEODENS PLUS 33/33 F ECO Baxi</v>
      </c>
      <c r="B485" s="50">
        <f t="shared" ref="B485:V485" si="392">$J$100+B467*$J$97*$M$71</f>
        <v>2939.75</v>
      </c>
      <c r="C485" s="99">
        <f t="shared" si="392"/>
        <v>6904.157752553916</v>
      </c>
      <c r="D485" s="99">
        <f t="shared" si="392"/>
        <v>10868.565505107832</v>
      </c>
      <c r="E485" s="99">
        <f t="shared" si="392"/>
        <v>14832.973257661748</v>
      </c>
      <c r="F485" s="99">
        <f t="shared" si="392"/>
        <v>18797.381010215664</v>
      </c>
      <c r="G485" s="99">
        <f t="shared" si="392"/>
        <v>22761.788762769578</v>
      </c>
      <c r="H485" s="99">
        <f t="shared" si="392"/>
        <v>26726.196515323496</v>
      </c>
      <c r="I485" s="99">
        <f t="shared" si="392"/>
        <v>30690.60426787741</v>
      </c>
      <c r="J485" s="99">
        <f t="shared" si="392"/>
        <v>34655.012020431328</v>
      </c>
      <c r="K485" s="99">
        <f t="shared" si="392"/>
        <v>38619.419772985246</v>
      </c>
      <c r="L485" s="99">
        <f t="shared" si="392"/>
        <v>42583.827525539156</v>
      </c>
      <c r="M485" s="99">
        <f t="shared" si="392"/>
        <v>46548.235278093074</v>
      </c>
      <c r="N485" s="99">
        <f t="shared" si="392"/>
        <v>50512.643030646992</v>
      </c>
      <c r="O485" s="99">
        <f t="shared" si="392"/>
        <v>54477.05078320091</v>
      </c>
      <c r="P485" s="99">
        <f t="shared" si="392"/>
        <v>58441.45853575482</v>
      </c>
      <c r="Q485" s="99">
        <f t="shared" si="392"/>
        <v>62405.866288308738</v>
      </c>
      <c r="R485" s="99">
        <f t="shared" si="392"/>
        <v>66370.274040862656</v>
      </c>
      <c r="S485" s="99">
        <f t="shared" si="392"/>
        <v>70334.681793416574</v>
      </c>
      <c r="T485" s="99">
        <f t="shared" si="392"/>
        <v>74299.089545970492</v>
      </c>
      <c r="U485" s="99">
        <f t="shared" si="392"/>
        <v>78263.497298524395</v>
      </c>
      <c r="V485" s="99">
        <f t="shared" si="392"/>
        <v>82227.905051078313</v>
      </c>
    </row>
    <row r="486" spans="1:23">
      <c r="A486" s="7" t="str">
        <f t="shared" si="384"/>
        <v xml:space="preserve"> 6000 25-28 Bosch</v>
      </c>
      <c r="B486" s="50">
        <f t="shared" ref="B486:V486" si="393">$K$100+B467*$K$97*$M$71</f>
        <v>3193.29</v>
      </c>
      <c r="C486" s="99">
        <f t="shared" si="393"/>
        <v>6908.8679042553185</v>
      </c>
      <c r="D486" s="99">
        <f t="shared" si="393"/>
        <v>10624.445808510638</v>
      </c>
      <c r="E486" s="99">
        <f t="shared" si="393"/>
        <v>14340.023712765957</v>
      </c>
      <c r="F486" s="99">
        <f t="shared" si="393"/>
        <v>18055.601617021275</v>
      </c>
      <c r="G486" s="99">
        <f t="shared" si="393"/>
        <v>21771.179521276594</v>
      </c>
      <c r="H486" s="99">
        <f t="shared" si="393"/>
        <v>25486.757425531912</v>
      </c>
      <c r="I486" s="99">
        <f t="shared" si="393"/>
        <v>29202.335329787235</v>
      </c>
      <c r="J486" s="99">
        <f t="shared" si="393"/>
        <v>32917.913234042549</v>
      </c>
      <c r="K486" s="99">
        <f t="shared" si="393"/>
        <v>36633.491138297868</v>
      </c>
      <c r="L486" s="99">
        <f t="shared" si="393"/>
        <v>40349.069042553187</v>
      </c>
      <c r="M486" s="99">
        <f t="shared" si="393"/>
        <v>44064.646946808512</v>
      </c>
      <c r="N486" s="99">
        <f t="shared" si="393"/>
        <v>47780.224851063824</v>
      </c>
      <c r="O486" s="99">
        <f t="shared" si="393"/>
        <v>51495.802755319142</v>
      </c>
      <c r="P486" s="99">
        <f t="shared" si="393"/>
        <v>55211.380659574468</v>
      </c>
      <c r="Q486" s="99">
        <f t="shared" si="393"/>
        <v>58926.958563829787</v>
      </c>
      <c r="R486" s="99">
        <f t="shared" si="393"/>
        <v>62642.536468085098</v>
      </c>
      <c r="S486" s="99">
        <f t="shared" si="393"/>
        <v>66358.114372340409</v>
      </c>
      <c r="T486" s="99">
        <f t="shared" si="393"/>
        <v>70073.692276595728</v>
      </c>
      <c r="U486" s="99">
        <f t="shared" si="393"/>
        <v>73789.270180851046</v>
      </c>
      <c r="V486" s="99">
        <f t="shared" si="393"/>
        <v>77504.848085106365</v>
      </c>
    </row>
    <row r="487" spans="1:23">
      <c r="A487" s="18" t="str">
        <f t="shared" si="384"/>
        <v>6000 25-32 Bosch</v>
      </c>
      <c r="B487" s="52">
        <f t="shared" ref="B487:V487" si="394">$L$100+B467*$L$97*$M$71</f>
        <v>3273.49</v>
      </c>
      <c r="C487" s="100">
        <f t="shared" si="394"/>
        <v>6989.0679042553184</v>
      </c>
      <c r="D487" s="100">
        <f t="shared" si="394"/>
        <v>10704.645808510637</v>
      </c>
      <c r="E487" s="100">
        <f t="shared" si="394"/>
        <v>14420.223712765955</v>
      </c>
      <c r="F487" s="100">
        <f t="shared" si="394"/>
        <v>18135.801617021272</v>
      </c>
      <c r="G487" s="100">
        <f t="shared" si="394"/>
        <v>21851.379521276591</v>
      </c>
      <c r="H487" s="100">
        <f t="shared" si="394"/>
        <v>25566.957425531909</v>
      </c>
      <c r="I487" s="100">
        <f t="shared" si="394"/>
        <v>29282.535329787235</v>
      </c>
      <c r="J487" s="100">
        <f t="shared" si="394"/>
        <v>32998.113234042547</v>
      </c>
      <c r="K487" s="100">
        <f t="shared" si="394"/>
        <v>36713.691138297865</v>
      </c>
      <c r="L487" s="100">
        <f t="shared" si="394"/>
        <v>40429.269042553184</v>
      </c>
      <c r="M487" s="100">
        <f t="shared" si="394"/>
        <v>44144.84694680851</v>
      </c>
      <c r="N487" s="100">
        <f t="shared" si="394"/>
        <v>47860.424851063821</v>
      </c>
      <c r="O487" s="100">
        <f t="shared" si="394"/>
        <v>51576.002755319139</v>
      </c>
      <c r="P487" s="100">
        <f t="shared" si="394"/>
        <v>55291.580659574465</v>
      </c>
      <c r="Q487" s="100">
        <f t="shared" si="394"/>
        <v>59007.158563829784</v>
      </c>
      <c r="R487" s="100">
        <f t="shared" si="394"/>
        <v>62722.736468085095</v>
      </c>
      <c r="S487" s="100">
        <f t="shared" si="394"/>
        <v>66438.314372340421</v>
      </c>
      <c r="T487" s="100">
        <f t="shared" si="394"/>
        <v>70153.89227659574</v>
      </c>
      <c r="U487" s="100">
        <f t="shared" si="394"/>
        <v>73869.470180851058</v>
      </c>
      <c r="V487" s="100">
        <f t="shared" si="394"/>
        <v>77585.048085106377</v>
      </c>
    </row>
    <row r="490" spans="1:23">
      <c r="A490" s="147" t="s">
        <v>139</v>
      </c>
      <c r="B490" s="151"/>
    </row>
    <row r="491" spans="1:23" ht="90.75" customHeight="1">
      <c r="A491" s="152"/>
      <c r="B491" s="153"/>
    </row>
    <row r="492" spans="1:23">
      <c r="A492" s="23" t="s">
        <v>97</v>
      </c>
      <c r="B492" s="23">
        <v>0</v>
      </c>
      <c r="C492" s="23">
        <v>3</v>
      </c>
      <c r="D492" s="23">
        <v>6</v>
      </c>
      <c r="E492" s="23">
        <v>9</v>
      </c>
      <c r="F492" s="23">
        <v>12</v>
      </c>
      <c r="G492" s="23">
        <v>15</v>
      </c>
      <c r="H492" s="23">
        <v>18</v>
      </c>
      <c r="I492" s="23">
        <v>21</v>
      </c>
      <c r="J492" s="23">
        <v>24</v>
      </c>
      <c r="K492" s="23">
        <v>27</v>
      </c>
      <c r="L492" s="23">
        <v>30</v>
      </c>
      <c r="M492" s="23">
        <v>33</v>
      </c>
      <c r="N492" s="23">
        <v>36</v>
      </c>
      <c r="O492" s="23">
        <v>39</v>
      </c>
      <c r="P492" s="23">
        <v>42</v>
      </c>
      <c r="Q492" s="23">
        <v>45</v>
      </c>
      <c r="R492" s="23">
        <v>48</v>
      </c>
      <c r="S492" s="23">
        <v>51</v>
      </c>
      <c r="T492" s="23">
        <v>54</v>
      </c>
      <c r="U492" s="23">
        <v>57</v>
      </c>
      <c r="V492" s="23">
        <v>60</v>
      </c>
    </row>
    <row r="493" spans="1:23">
      <c r="A493" s="20" t="str">
        <f t="shared" ref="A493:A512" si="395">A468</f>
        <v>Monobloc Plus 2 - 12MR Baxi</v>
      </c>
      <c r="B493" s="92">
        <f>($C$91+$C$333)+$R369*B$416</f>
        <v>14100</v>
      </c>
      <c r="C493" s="49">
        <f>($C$91+$C$333)+$R369*C$416</f>
        <v>15532.829093661318</v>
      </c>
      <c r="D493" s="98">
        <f>($C$91+$C$333)+$R369*D$416</f>
        <v>16965.658187322635</v>
      </c>
      <c r="E493" s="98">
        <f>($C$91+$C$333)+$R369*E$416</f>
        <v>18398.487280983951</v>
      </c>
      <c r="F493" s="98">
        <f>($C$91+$C$333)+$R369*F$416</f>
        <v>19831.31637464527</v>
      </c>
      <c r="G493" s="98">
        <f>($C$91+$C$333)+$R369*G$416</f>
        <v>21264.145468306586</v>
      </c>
      <c r="H493" s="98">
        <f>($C$91+$C$333)+$R369*H$416</f>
        <v>22696.974561967902</v>
      </c>
      <c r="I493" s="98">
        <f>($C$91+$C$333)+$R369*I$416</f>
        <v>24129.803655629221</v>
      </c>
      <c r="J493" s="98">
        <f>($C$91+$C$333)+$R369*J$416</f>
        <v>25562.632749290537</v>
      </c>
      <c r="K493" s="98">
        <f>($C$91+$C$333)+$R369*K$416</f>
        <v>26995.461842951852</v>
      </c>
      <c r="L493" s="98">
        <f>($C$91+$C$333)+$R369*L$416</f>
        <v>28428.290936613172</v>
      </c>
      <c r="M493" s="98">
        <f>($C$91+$C$333)+$R369*M$416</f>
        <v>29861.120030274487</v>
      </c>
      <c r="N493" s="98">
        <f>($C$91+$C$333)+$R369*N$416</f>
        <v>31293.949123935803</v>
      </c>
      <c r="O493" s="98">
        <f>($C$91+$C$333)+$R369*O$416</f>
        <v>32726.778217597119</v>
      </c>
      <c r="P493" s="98">
        <f>($C$91+$C$333)+$R369*P$416</f>
        <v>34159.607311258442</v>
      </c>
      <c r="Q493" s="98">
        <f>($C$91+$C$333)+$R369*Q$416</f>
        <v>35592.436404919754</v>
      </c>
      <c r="R493" s="98">
        <f>($C$91+$C$333)+$R369*R$416</f>
        <v>37025.265498581073</v>
      </c>
      <c r="S493" s="98">
        <f>($C$91+$C$333)+$R369*S$416</f>
        <v>38458.094592242385</v>
      </c>
      <c r="T493" s="98">
        <f>($C$91+$C$333)+$R369*T$416</f>
        <v>39890.923685903705</v>
      </c>
      <c r="U493" s="92">
        <f>($C$91+$C$333)+$R369*U$416</f>
        <v>41323.752779565024</v>
      </c>
      <c r="V493" s="98">
        <f>($C$91+$C$333)+$R369*V$416</f>
        <v>42756.581873226343</v>
      </c>
      <c r="W493" s="26"/>
    </row>
    <row r="494" spans="1:23">
      <c r="A494" s="21" t="str">
        <f t="shared" si="395"/>
        <v>Monobloc Plus 2 - 16MR Baxi</v>
      </c>
      <c r="B494" s="93">
        <f>($D$91+$C$333)+$R370*B$416</f>
        <v>14100</v>
      </c>
      <c r="C494" s="50">
        <f>($D$91+$C$333)+$R370*C$416</f>
        <v>15456.548125135432</v>
      </c>
      <c r="D494" s="99">
        <f>($D$91+$C$333)+$R370*D$416</f>
        <v>16813.096250270864</v>
      </c>
      <c r="E494" s="99">
        <f>($D$91+$C$333)+$R370*E$416</f>
        <v>18169.6443754063</v>
      </c>
      <c r="F494" s="99">
        <f>($D$91+$C$333)+$R370*F$416</f>
        <v>19526.192500541732</v>
      </c>
      <c r="G494" s="99">
        <f>($D$91+$C$333)+$R370*G$416</f>
        <v>20882.740625677165</v>
      </c>
      <c r="H494" s="99">
        <f>($D$91+$C$333)+$R370*H$416</f>
        <v>22239.288750812597</v>
      </c>
      <c r="I494" s="99">
        <f>($D$91+$C$333)+$R370*I$416</f>
        <v>23595.836875948029</v>
      </c>
      <c r="J494" s="99">
        <f>($D$91+$C$333)+$R370*J$416</f>
        <v>24952.385001083465</v>
      </c>
      <c r="K494" s="99">
        <f>($D$91+$C$333)+$R370*K$416</f>
        <v>26308.933126218893</v>
      </c>
      <c r="L494" s="99">
        <f>($D$91+$C$333)+$R370*L$416</f>
        <v>27665.481251354329</v>
      </c>
      <c r="M494" s="99">
        <f>($D$91+$C$333)+$R370*M$416</f>
        <v>29022.029376489761</v>
      </c>
      <c r="N494" s="99">
        <f>($D$91+$C$333)+$R370*N$416</f>
        <v>30378.577501625194</v>
      </c>
      <c r="O494" s="99">
        <f>($D$91+$C$333)+$R370*O$416</f>
        <v>31735.125626760626</v>
      </c>
      <c r="P494" s="99">
        <f>($D$91+$C$333)+$R370*P$416</f>
        <v>33091.673751896058</v>
      </c>
      <c r="Q494" s="99">
        <f>($D$91+$C$333)+$R370*Q$416</f>
        <v>34448.221877031494</v>
      </c>
      <c r="R494" s="99">
        <f>($D$91+$C$333)+$R370*R$416</f>
        <v>35804.77000216693</v>
      </c>
      <c r="S494" s="99">
        <f>($D$91+$C$333)+$R370*S$416</f>
        <v>37161.318127302358</v>
      </c>
      <c r="T494" s="99">
        <f>($D$91+$C$333)+$R370*T$416</f>
        <v>38517.866252437787</v>
      </c>
      <c r="U494" s="99">
        <f>($D$91+$C$333)+$R370*U$416</f>
        <v>39874.414377573223</v>
      </c>
      <c r="V494" s="99">
        <f>($D$91+$C$333)+$R370*V$416</f>
        <v>41230.962502708659</v>
      </c>
      <c r="W494" s="99"/>
    </row>
    <row r="495" spans="1:23">
      <c r="A495" s="21" t="str">
        <f t="shared" si="395"/>
        <v>Arotherm Split 12 kW Vaillant</v>
      </c>
      <c r="B495" s="93">
        <f>($E$91+$C$333)+$R371*B$416</f>
        <v>14724.66</v>
      </c>
      <c r="C495" s="50">
        <f>($E$91+$C$333)+$R371*C$416</f>
        <v>16240.841172979901</v>
      </c>
      <c r="D495" s="99">
        <f>($E$91+$C$333)+$R371*D$416</f>
        <v>17757.022345959802</v>
      </c>
      <c r="E495" s="99">
        <f>($E$91+$C$333)+$R371*E$416</f>
        <v>19273.203518939699</v>
      </c>
      <c r="F495" s="99">
        <f>($E$91+$C$333)+$R371*F$416</f>
        <v>20789.3846919196</v>
      </c>
      <c r="G495" s="99">
        <f>($E$91+$C$333)+$R371*G$416</f>
        <v>22305.565864899501</v>
      </c>
      <c r="H495" s="99">
        <f>($E$91+$C$333)+$R371*H$416</f>
        <v>23821.747037879402</v>
      </c>
      <c r="I495" s="99">
        <f>($E$91+$C$333)+$R371*I$416</f>
        <v>25337.928210859303</v>
      </c>
      <c r="J495" s="99">
        <f>($E$91+$C$333)+$R371*J$416</f>
        <v>26854.109383839204</v>
      </c>
      <c r="K495" s="99">
        <f>($E$91+$C$333)+$R371*K$416</f>
        <v>28370.290556819105</v>
      </c>
      <c r="L495" s="99">
        <f>($E$91+$C$333)+$R371*L$416</f>
        <v>29886.471729799006</v>
      </c>
      <c r="M495" s="99">
        <f>($E$91+$C$333)+$R371*M$416</f>
        <v>31402.652902778904</v>
      </c>
      <c r="N495" s="99">
        <f>($E$91+$C$333)+$R371*N$416</f>
        <v>32918.834075758801</v>
      </c>
      <c r="O495" s="99">
        <f>($E$91+$C$333)+$R371*O$416</f>
        <v>34435.015248738709</v>
      </c>
      <c r="P495" s="99">
        <f>($E$91+$C$333)+$R371*P$416</f>
        <v>35951.196421718603</v>
      </c>
      <c r="Q495" s="99">
        <f>($E$91+$C$333)+$R371*Q$416</f>
        <v>37467.377594698512</v>
      </c>
      <c r="R495" s="99">
        <f>($E$91+$C$333)+$R371*R$416</f>
        <v>38983.558767678405</v>
      </c>
      <c r="S495" s="99">
        <f>($E$91+$C$333)+$R371*S$416</f>
        <v>40499.739940658314</v>
      </c>
      <c r="T495" s="99">
        <f>($E$91+$C$333)+$R371*T$416</f>
        <v>42015.921113638207</v>
      </c>
      <c r="U495" s="99">
        <f>($E$91+$C$333)+$R371*U$416</f>
        <v>43532.102286618108</v>
      </c>
      <c r="V495" s="99">
        <f>($E$91+$C$333)+$R371*V$416</f>
        <v>45048.283459598009</v>
      </c>
      <c r="W495" s="99"/>
    </row>
    <row r="496" spans="1:23">
      <c r="A496" s="21" t="str">
        <f t="shared" si="395"/>
        <v>Arotherm plus 12 Compacta Vaillant</v>
      </c>
      <c r="B496" s="93">
        <f>($F$91+$C$333)+$R372*B$416</f>
        <v>14756.6</v>
      </c>
      <c r="C496" s="50">
        <f>($F$91+$C$333)+$R372*C$416</f>
        <v>16246.090597790517</v>
      </c>
      <c r="D496" s="99">
        <f>($F$91+$C$333)+$R372*D$416</f>
        <v>17735.581195581035</v>
      </c>
      <c r="E496" s="99">
        <f>($F$91+$C$333)+$R372*E$416</f>
        <v>19225.07179337155</v>
      </c>
      <c r="F496" s="99">
        <f>($F$91+$C$333)+$R372*F$416</f>
        <v>20714.562391162064</v>
      </c>
      <c r="G496" s="99">
        <f>($F$91+$C$333)+$R372*G$416</f>
        <v>22204.052988952582</v>
      </c>
      <c r="H496" s="99">
        <f>($F$91+$C$333)+$R372*H$416</f>
        <v>23693.543586743101</v>
      </c>
      <c r="I496" s="99">
        <f>($F$91+$C$333)+$R372*I$416</f>
        <v>25183.034184533615</v>
      </c>
      <c r="J496" s="99">
        <f>($F$91+$C$333)+$R372*J$416</f>
        <v>26672.52478232413</v>
      </c>
      <c r="K496" s="99">
        <f>($F$91+$C$333)+$R372*K$416</f>
        <v>28162.015380114648</v>
      </c>
      <c r="L496" s="99">
        <f>($F$91+$C$333)+$R372*L$416</f>
        <v>29651.505977905166</v>
      </c>
      <c r="M496" s="99">
        <f>($F$91+$C$333)+$R372*M$416</f>
        <v>31140.996575695681</v>
      </c>
      <c r="N496" s="99">
        <f>($F$91+$C$333)+$R372*N$416</f>
        <v>32630.487173486195</v>
      </c>
      <c r="O496" s="99">
        <f>($F$91+$C$333)+$R372*O$416</f>
        <v>34119.97777127671</v>
      </c>
      <c r="P496" s="99">
        <f>($F$91+$C$333)+$R372*P$416</f>
        <v>35609.468369067232</v>
      </c>
      <c r="Q496" s="99">
        <f>($F$91+$C$333)+$R372*Q$416</f>
        <v>37098.958966857746</v>
      </c>
      <c r="R496" s="99">
        <f>($F$91+$C$333)+$R372*R$416</f>
        <v>38588.449564648261</v>
      </c>
      <c r="S496" s="99">
        <f>($F$91+$C$333)+$R372*S$416</f>
        <v>40077.940162438776</v>
      </c>
      <c r="T496" s="99">
        <f>($F$91+$C$333)+$R372*T$416</f>
        <v>41567.430760229297</v>
      </c>
      <c r="U496" s="99">
        <f>($F$91+$C$333)+$R372*U$416</f>
        <v>43056.921358019812</v>
      </c>
      <c r="V496" s="99">
        <f>($F$91+$C$333)+$R372*V$416</f>
        <v>44546.411955810327</v>
      </c>
      <c r="W496" s="99"/>
    </row>
    <row r="497" spans="1:23">
      <c r="A497" s="21" t="str">
        <f t="shared" si="395"/>
        <v>Arotherm plus 12 Compacta Vaillant</v>
      </c>
      <c r="B497" s="93">
        <f>($G$91+$C$333)+$R373*B$416</f>
        <v>19098.88</v>
      </c>
      <c r="C497" s="50">
        <f>($G$91+$C$333)+$R373*C$416</f>
        <v>20588.370597790519</v>
      </c>
      <c r="D497" s="99">
        <f>($G$91+$C$333)+$R373*D$416</f>
        <v>22077.861195581034</v>
      </c>
      <c r="E497" s="99">
        <f>($G$91+$C$333)+$R373*E$416</f>
        <v>23567.351793371548</v>
      </c>
      <c r="F497" s="99">
        <f>($G$91+$C$333)+$R373*F$416</f>
        <v>25056.842391162067</v>
      </c>
      <c r="G497" s="99">
        <f>($G$91+$C$333)+$R373*G$416</f>
        <v>26546.332988952585</v>
      </c>
      <c r="H497" s="99">
        <f>($G$91+$C$333)+$R373*H$416</f>
        <v>28035.823586743099</v>
      </c>
      <c r="I497" s="99">
        <f>($G$91+$C$333)+$R373*I$416</f>
        <v>29525.314184533614</v>
      </c>
      <c r="J497" s="99">
        <f>($G$91+$C$333)+$R373*J$416</f>
        <v>31014.804782324132</v>
      </c>
      <c r="K497" s="99">
        <f>($G$91+$C$333)+$R373*K$416</f>
        <v>32504.29538011465</v>
      </c>
      <c r="L497" s="99">
        <f>($G$91+$C$333)+$R373*L$416</f>
        <v>33993.785977905165</v>
      </c>
      <c r="M497" s="99">
        <f>($G$91+$C$333)+$R373*M$416</f>
        <v>35483.27657569568</v>
      </c>
      <c r="N497" s="99">
        <f>($G$91+$C$333)+$R373*N$416</f>
        <v>36972.767173486194</v>
      </c>
      <c r="O497" s="99">
        <f>($G$91+$C$333)+$R373*O$416</f>
        <v>38462.257771276709</v>
      </c>
      <c r="P497" s="99">
        <f>($G$91+$C$333)+$R373*P$416</f>
        <v>39951.748369067231</v>
      </c>
      <c r="Q497" s="99">
        <f>($G$91+$C$333)+$R373*Q$416</f>
        <v>41441.238966857753</v>
      </c>
      <c r="R497" s="99">
        <f>($G$91+$C$333)+$R373*R$416</f>
        <v>42930.729564648267</v>
      </c>
      <c r="S497" s="99">
        <f>($G$91+$C$333)+$R373*S$416</f>
        <v>44420.220162438782</v>
      </c>
      <c r="T497" s="99">
        <f>($G$91+$C$333)+$R373*T$416</f>
        <v>45909.710760229296</v>
      </c>
      <c r="U497" s="99">
        <f>($G$91+$C$333)+$R373*U$416</f>
        <v>47399.201358019811</v>
      </c>
      <c r="V497" s="99">
        <f>($G$91+$C$333)+$R373*V$416</f>
        <v>48888.691955810325</v>
      </c>
      <c r="W497" s="99"/>
    </row>
    <row r="498" spans="1:23">
      <c r="A498" s="33" t="str">
        <f t="shared" si="395"/>
        <v>Genia Air Max 12 Saunier Duval</v>
      </c>
      <c r="B498" s="111">
        <f>($H$91+$C$333)+$R374*B$416</f>
        <v>18658.25</v>
      </c>
      <c r="C498" s="50">
        <f>($H$91+$C$333)+$R374*C$416</f>
        <v>19915.707300359525</v>
      </c>
      <c r="D498" s="99">
        <f>($H$91+$C$333)+$R374*D$416</f>
        <v>21173.164600719047</v>
      </c>
      <c r="E498" s="99">
        <f>($H$91+$C$333)+$R374*E$416</f>
        <v>22430.621901078572</v>
      </c>
      <c r="F498" s="99">
        <f>($H$91+$C$333)+$R374*F$416</f>
        <v>23688.079201438097</v>
      </c>
      <c r="G498" s="99">
        <f>($H$91+$C$333)+$R374*G$416</f>
        <v>24945.536501797618</v>
      </c>
      <c r="H498" s="99">
        <f>($H$91+$C$333)+$R374*H$416</f>
        <v>26202.993802157143</v>
      </c>
      <c r="I498" s="99">
        <f>($H$91+$C$333)+$R374*I$416</f>
        <v>27460.451102516665</v>
      </c>
      <c r="J498" s="99">
        <f>($H$91+$C$333)+$R374*J$416</f>
        <v>28717.908402876194</v>
      </c>
      <c r="K498" s="99">
        <f>($H$91+$C$333)+$R374*K$416</f>
        <v>29975.365703235715</v>
      </c>
      <c r="L498" s="99">
        <f>($H$91+$C$333)+$R374*L$416</f>
        <v>31232.823003595237</v>
      </c>
      <c r="M498" s="99">
        <f>($H$91+$C$333)+$R374*M$416</f>
        <v>32490.280303954765</v>
      </c>
      <c r="N498" s="99">
        <f>($H$91+$C$333)+$R374*N$416</f>
        <v>33747.737604314287</v>
      </c>
      <c r="O498" s="99">
        <f>($H$91+$C$333)+$R374*O$416</f>
        <v>35005.194904673808</v>
      </c>
      <c r="P498" s="99">
        <f>($H$91+$C$333)+$R374*P$416</f>
        <v>36262.65220503333</v>
      </c>
      <c r="Q498" s="99">
        <f>($H$91+$C$333)+$R374*Q$416</f>
        <v>37520.109505392858</v>
      </c>
      <c r="R498" s="99">
        <f>($H$91+$C$333)+$R374*R$416</f>
        <v>38777.566805752387</v>
      </c>
      <c r="S498" s="99">
        <f>($H$91+$C$333)+$R374*S$416</f>
        <v>40035.024106111901</v>
      </c>
      <c r="T498" s="99">
        <f>($H$91+$C$333)+$R374*T$416</f>
        <v>41292.48140647143</v>
      </c>
      <c r="U498" s="99">
        <f>($H$91+$C$333)+$R374*U$416</f>
        <v>42549.938706830959</v>
      </c>
      <c r="V498" s="99">
        <f>($H$91+$C$333)+$R374*V$416</f>
        <v>43807.396007190473</v>
      </c>
      <c r="W498" s="99"/>
    </row>
    <row r="499" spans="1:23">
      <c r="A499" s="21" t="str">
        <f t="shared" si="395"/>
        <v>Arotherm plus 12 Compacta Vaillant</v>
      </c>
      <c r="B499" s="93">
        <f>($I$91+$C$333)+$R375*B$416</f>
        <v>18989.419999999998</v>
      </c>
      <c r="C499" s="50">
        <f>($I$91+$C$333)+$R375*C$416</f>
        <v>20475.421304051644</v>
      </c>
      <c r="D499" s="99">
        <f>($I$91+$C$333)+$R375*D$416</f>
        <v>21961.42260810329</v>
      </c>
      <c r="E499" s="99">
        <f>($I$91+$C$333)+$R375*E$416</f>
        <v>23447.423912154936</v>
      </c>
      <c r="F499" s="99">
        <f>($I$91+$C$333)+$R375*F$416</f>
        <v>24933.425216206582</v>
      </c>
      <c r="G499" s="99">
        <f>($I$91+$C$333)+$R375*G$416</f>
        <v>26419.426520258228</v>
      </c>
      <c r="H499" s="99">
        <f>($I$91+$C$333)+$R375*H$416</f>
        <v>27905.427824309874</v>
      </c>
      <c r="I499" s="99">
        <f>($I$91+$C$333)+$R375*I$416</f>
        <v>29391.42912836152</v>
      </c>
      <c r="J499" s="99">
        <f>($I$91+$C$333)+$R375*J$416</f>
        <v>30877.430432413166</v>
      </c>
      <c r="K499" s="99">
        <f>($I$91+$C$333)+$R375*K$416</f>
        <v>32363.431736464812</v>
      </c>
      <c r="L499" s="99">
        <f>($I$91+$C$333)+$R375*L$416</f>
        <v>33849.433040516458</v>
      </c>
      <c r="M499" s="99">
        <f>($I$91+$C$333)+$R375*M$416</f>
        <v>35335.434344568101</v>
      </c>
      <c r="N499" s="99">
        <f>($I$91+$C$333)+$R375*N$416</f>
        <v>36821.43564861975</v>
      </c>
      <c r="O499" s="99">
        <f>($I$91+$C$333)+$R375*O$416</f>
        <v>38307.4369526714</v>
      </c>
      <c r="P499" s="99">
        <f>($I$91+$C$333)+$R375*P$416</f>
        <v>39793.438256723042</v>
      </c>
      <c r="Q499" s="99">
        <f>($I$91+$C$333)+$R375*Q$416</f>
        <v>41279.439560774685</v>
      </c>
      <c r="R499" s="99">
        <f>($I$91+$C$333)+$R375*R$416</f>
        <v>42765.440864826334</v>
      </c>
      <c r="S499" s="99">
        <f>($I$91+$C$333)+$R375*S$416</f>
        <v>44251.442168877984</v>
      </c>
      <c r="T499" s="99">
        <f>($I$91+$C$333)+$R375*T$416</f>
        <v>45737.443472929626</v>
      </c>
      <c r="U499" s="99">
        <f>($I$91+$C$333)+$R375*U$416</f>
        <v>47223.444776981269</v>
      </c>
      <c r="V499" s="99">
        <f>($I$91+$C$333)+$R375*V$416</f>
        <v>48709.446081032918</v>
      </c>
      <c r="W499" s="99"/>
    </row>
    <row r="500" spans="1:23">
      <c r="A500" s="21" t="str">
        <f t="shared" si="395"/>
        <v>Genia Air Max 8 Saunier Duval</v>
      </c>
      <c r="B500" s="93">
        <f>($J$91+$C$333)+$R376*B$416</f>
        <v>16548.476900000001</v>
      </c>
      <c r="C500" s="50">
        <f>($J$91+$C$333)+$R376*C$416</f>
        <v>17984.062508243143</v>
      </c>
      <c r="D500" s="99">
        <f>($J$91+$C$333)+$R376*D$416</f>
        <v>19419.648116486285</v>
      </c>
      <c r="E500" s="99">
        <f>($J$91+$C$333)+$R376*E$416</f>
        <v>20855.233724729427</v>
      </c>
      <c r="F500" s="99">
        <f>($J$91+$C$333)+$R376*F$416</f>
        <v>22290.819332972569</v>
      </c>
      <c r="G500" s="99">
        <f>($J$91+$C$333)+$R376*G$416</f>
        <v>23726.404941215711</v>
      </c>
      <c r="H500" s="99">
        <f>($J$91+$C$333)+$R376*H$416</f>
        <v>25161.990549458853</v>
      </c>
      <c r="I500" s="99">
        <f>($J$91+$C$333)+$R376*I$416</f>
        <v>26597.576157701995</v>
      </c>
      <c r="J500" s="99">
        <f>($J$91+$C$333)+$R376*J$416</f>
        <v>28033.161765945137</v>
      </c>
      <c r="K500" s="99">
        <f>($J$91+$C$333)+$R376*K$416</f>
        <v>29468.747374188279</v>
      </c>
      <c r="L500" s="99">
        <f>($J$91+$C$333)+$R376*L$416</f>
        <v>30904.332982431417</v>
      </c>
      <c r="M500" s="99">
        <f>($J$91+$C$333)+$R376*M$416</f>
        <v>32339.918590674559</v>
      </c>
      <c r="N500" s="99">
        <f>($J$91+$C$333)+$R376*N$416</f>
        <v>33775.504198917697</v>
      </c>
      <c r="O500" s="99">
        <f>($J$91+$C$333)+$R376*O$416</f>
        <v>35211.089807160839</v>
      </c>
      <c r="P500" s="99">
        <f>($J$91+$C$333)+$R376*P$416</f>
        <v>36646.675415403981</v>
      </c>
      <c r="Q500" s="99">
        <f>($J$91+$C$333)+$R376*Q$416</f>
        <v>38082.261023647123</v>
      </c>
      <c r="R500" s="99">
        <f>($J$91+$C$333)+$R376*R$416</f>
        <v>39517.846631890265</v>
      </c>
      <c r="S500" s="99">
        <f>($J$91+$C$333)+$R376*S$416</f>
        <v>40953.432240133407</v>
      </c>
      <c r="T500" s="99">
        <f>($J$91+$C$333)+$R376*T$416</f>
        <v>42389.017848376548</v>
      </c>
      <c r="U500" s="99">
        <f>($J$91+$C$333)+$R376*U$416</f>
        <v>43824.60345661969</v>
      </c>
      <c r="V500" s="99">
        <f>($J$91+$C$333)+$R376*V$416</f>
        <v>45260.189064862832</v>
      </c>
      <c r="W500" s="99"/>
    </row>
    <row r="501" spans="1:23">
      <c r="A501" s="21" t="str">
        <f t="shared" si="395"/>
        <v xml:space="preserve"> Dual Clima 9HT Domusa</v>
      </c>
      <c r="B501" s="93">
        <f>($K$91+$C$333)+$R377*B$416</f>
        <v>11538</v>
      </c>
      <c r="C501" s="50">
        <f>($K$91+$C$333)+$R377*C$416</f>
        <v>13009.124485862068</v>
      </c>
      <c r="D501" s="99">
        <f>($K$91+$C$333)+$R377*D$416</f>
        <v>14480.248971724137</v>
      </c>
      <c r="E501" s="99">
        <f>($K$91+$C$333)+$R377*E$416</f>
        <v>15951.373457586207</v>
      </c>
      <c r="F501" s="99">
        <f>($K$91+$C$333)+$R377*F$416</f>
        <v>17422.497943448274</v>
      </c>
      <c r="G501" s="99">
        <f>($K$91+$C$333)+$R377*G$416</f>
        <v>18893.622429310344</v>
      </c>
      <c r="H501" s="99">
        <f>($K$91+$C$333)+$R377*H$416</f>
        <v>20364.746915172414</v>
      </c>
      <c r="I501" s="99">
        <f>($K$91+$C$333)+$R377*I$416</f>
        <v>21835.871401034485</v>
      </c>
      <c r="J501" s="99">
        <f>($K$91+$C$333)+$R377*J$416</f>
        <v>23306.995886896551</v>
      </c>
      <c r="K501" s="99">
        <f>($K$91+$C$333)+$R377*K$416</f>
        <v>24778.120372758618</v>
      </c>
      <c r="L501" s="99">
        <f>($K$91+$C$333)+$R377*L$416</f>
        <v>26249.244858620688</v>
      </c>
      <c r="M501" s="99">
        <f>($K$91+$C$333)+$R377*M$416</f>
        <v>27720.369344482759</v>
      </c>
      <c r="N501" s="99">
        <f>($K$91+$C$333)+$R377*N$416</f>
        <v>29191.493830344829</v>
      </c>
      <c r="O501" s="99">
        <f>($K$91+$C$333)+$R377*O$416</f>
        <v>30662.618316206896</v>
      </c>
      <c r="P501" s="99">
        <f>($K$91+$C$333)+$R377*P$416</f>
        <v>32133.742802068966</v>
      </c>
      <c r="Q501" s="99">
        <f>($K$91+$C$333)+$R377*Q$416</f>
        <v>33604.867287931032</v>
      </c>
      <c r="R501" s="99">
        <f>($K$91+$C$333)+$R377*R$416</f>
        <v>35075.991773793103</v>
      </c>
      <c r="S501" s="99">
        <f>($K$91+$C$333)+$R377*S$416</f>
        <v>36547.116259655173</v>
      </c>
      <c r="T501" s="99">
        <f>($K$91+$C$333)+$R377*T$416</f>
        <v>38018.240745517236</v>
      </c>
      <c r="U501" s="99">
        <f>($K$91+$C$333)+$R377*U$416</f>
        <v>39489.365231379314</v>
      </c>
      <c r="V501" s="99">
        <f>($K$91+$C$333)+$R377*V$416</f>
        <v>40960.489717241377</v>
      </c>
      <c r="W501" s="99"/>
    </row>
    <row r="502" spans="1:23">
      <c r="A502" s="22" t="str">
        <f t="shared" si="395"/>
        <v>Arotherm plus 8 Compacta Vaillant</v>
      </c>
      <c r="B502" s="94">
        <f>($L$91+$C$333)+$R378*B$416</f>
        <v>17678.75</v>
      </c>
      <c r="C502" s="51">
        <f>($L$91+$C$333)+$R378*C$416</f>
        <v>19420.357913668668</v>
      </c>
      <c r="D502" s="110">
        <f>($L$91+$C$333)+$R378*D$416</f>
        <v>21161.965827337335</v>
      </c>
      <c r="E502" s="110">
        <f>($L$91+$C$333)+$R378*E$416</f>
        <v>22903.573741005999</v>
      </c>
      <c r="F502" s="110">
        <f>($L$91+$C$333)+$R378*F$416</f>
        <v>24645.181654674667</v>
      </c>
      <c r="G502" s="110">
        <f>($L$91+$C$333)+$R378*G$416</f>
        <v>26386.789568343331</v>
      </c>
      <c r="H502" s="110">
        <f>($L$91+$C$333)+$R378*H$416</f>
        <v>28128.397482011998</v>
      </c>
      <c r="I502" s="110">
        <f>($L$91+$C$333)+$R378*I$416</f>
        <v>29870.005395680666</v>
      </c>
      <c r="J502" s="110">
        <f>($L$91+$C$333)+$R378*J$416</f>
        <v>31611.613309349334</v>
      </c>
      <c r="K502" s="110">
        <f>($L$91+$C$333)+$R378*K$416</f>
        <v>33353.221223018001</v>
      </c>
      <c r="L502" s="110">
        <f>($L$91+$C$333)+$R378*L$416</f>
        <v>35094.829136686662</v>
      </c>
      <c r="M502" s="110">
        <f>($L$91+$C$333)+$R378*M$416</f>
        <v>36836.437050355336</v>
      </c>
      <c r="N502" s="110">
        <f>($L$91+$C$333)+$R378*N$416</f>
        <v>38578.044964023997</v>
      </c>
      <c r="O502" s="110">
        <f>($L$91+$C$333)+$R378*O$416</f>
        <v>40319.652877692664</v>
      </c>
      <c r="P502" s="110">
        <f>($L$91+$C$333)+$R378*P$416</f>
        <v>42061.260791361332</v>
      </c>
      <c r="Q502" s="110">
        <f>($L$91+$C$333)+$R378*Q$416</f>
        <v>43802.86870503</v>
      </c>
      <c r="R502" s="110">
        <f>($L$91+$C$333)+$R378*R$416</f>
        <v>45544.476618698667</v>
      </c>
      <c r="S502" s="110">
        <f>($L$91+$C$333)+$R378*S$416</f>
        <v>47286.084532367327</v>
      </c>
      <c r="T502" s="110">
        <f>($L$91+$C$333)+$R378*T$416</f>
        <v>49027.692446036002</v>
      </c>
      <c r="U502" s="110">
        <f>($L$91+$C$333)+$R378*U$416</f>
        <v>50769.300359704663</v>
      </c>
      <c r="V502" s="110">
        <f>($L$91+$C$333)+$R378*V$416</f>
        <v>52510.90827337333</v>
      </c>
      <c r="W502" s="110"/>
    </row>
    <row r="503" spans="1:23">
      <c r="A503" s="19" t="str">
        <f t="shared" si="395"/>
        <v>ecoTEC pure 286 Vaillant</v>
      </c>
      <c r="B503" s="25">
        <f t="shared" ref="B503:V503" si="396">$C$100+B492*$C$97*$M$71</f>
        <v>3088.74</v>
      </c>
      <c r="C503" s="50">
        <f t="shared" si="396"/>
        <v>6689.4031237113395</v>
      </c>
      <c r="D503" s="99">
        <f t="shared" si="396"/>
        <v>10290.066247422681</v>
      </c>
      <c r="E503" s="99">
        <f t="shared" si="396"/>
        <v>13890.729371134021</v>
      </c>
      <c r="F503" s="99">
        <f t="shared" si="396"/>
        <v>17491.39249484536</v>
      </c>
      <c r="G503" s="99">
        <f t="shared" si="396"/>
        <v>21092.055618556697</v>
      </c>
      <c r="H503" s="99">
        <f t="shared" si="396"/>
        <v>24692.718742268044</v>
      </c>
      <c r="I503" s="99">
        <f t="shared" si="396"/>
        <v>28293.381865979376</v>
      </c>
      <c r="J503" s="99">
        <f t="shared" si="396"/>
        <v>31894.044989690723</v>
      </c>
      <c r="K503" s="99">
        <f t="shared" si="396"/>
        <v>35494.708113402063</v>
      </c>
      <c r="L503" s="99">
        <f t="shared" si="396"/>
        <v>39095.371237113395</v>
      </c>
      <c r="M503" s="99">
        <f t="shared" si="396"/>
        <v>42696.034360824735</v>
      </c>
      <c r="N503" s="99">
        <f t="shared" si="396"/>
        <v>46296.697484536082</v>
      </c>
      <c r="O503" s="99">
        <f t="shared" si="396"/>
        <v>49897.360608247414</v>
      </c>
      <c r="P503" s="99">
        <f t="shared" si="396"/>
        <v>53498.023731958754</v>
      </c>
      <c r="Q503" s="99">
        <f t="shared" si="396"/>
        <v>57098.686855670101</v>
      </c>
      <c r="R503" s="99">
        <f t="shared" si="396"/>
        <v>60699.349979381441</v>
      </c>
      <c r="S503" s="99">
        <f t="shared" si="396"/>
        <v>64300.013103092773</v>
      </c>
      <c r="T503" s="99">
        <f t="shared" si="396"/>
        <v>67900.67622680412</v>
      </c>
      <c r="U503" s="99">
        <f t="shared" si="396"/>
        <v>71501.339350515467</v>
      </c>
      <c r="V503" s="99">
        <f t="shared" si="396"/>
        <v>75102.0024742268</v>
      </c>
      <c r="W503" s="99"/>
    </row>
    <row r="504" spans="1:23">
      <c r="A504" s="7" t="str">
        <f t="shared" si="395"/>
        <v>Puma Condens 24-28 MKV Protherm</v>
      </c>
      <c r="B504" s="27">
        <f t="shared" ref="B504:V504" si="397">$D$100+B492*$D$97*$M$71</f>
        <v>2799.75</v>
      </c>
      <c r="C504" s="50">
        <f t="shared" si="397"/>
        <v>6555.2803548387092</v>
      </c>
      <c r="D504" s="99">
        <f t="shared" si="397"/>
        <v>10310.810709677418</v>
      </c>
      <c r="E504" s="99">
        <f t="shared" si="397"/>
        <v>14066.341064516129</v>
      </c>
      <c r="F504" s="99">
        <f t="shared" si="397"/>
        <v>17821.871419354837</v>
      </c>
      <c r="G504" s="99">
        <f t="shared" si="397"/>
        <v>21577.401774193546</v>
      </c>
      <c r="H504" s="99">
        <f t="shared" si="397"/>
        <v>25332.932129032259</v>
      </c>
      <c r="I504" s="99">
        <f t="shared" si="397"/>
        <v>29088.462483870968</v>
      </c>
      <c r="J504" s="99">
        <f t="shared" si="397"/>
        <v>32843.992838709673</v>
      </c>
      <c r="K504" s="99">
        <f t="shared" si="397"/>
        <v>36599.523193548383</v>
      </c>
      <c r="L504" s="99">
        <f t="shared" si="397"/>
        <v>40355.053548387092</v>
      </c>
      <c r="M504" s="99">
        <f t="shared" si="397"/>
        <v>44110.583903225808</v>
      </c>
      <c r="N504" s="99">
        <f t="shared" si="397"/>
        <v>47866.114258064517</v>
      </c>
      <c r="O504" s="99">
        <f t="shared" si="397"/>
        <v>51621.644612903227</v>
      </c>
      <c r="P504" s="99">
        <f t="shared" si="397"/>
        <v>55377.174967741936</v>
      </c>
      <c r="Q504" s="99">
        <f t="shared" si="397"/>
        <v>59132.705322580645</v>
      </c>
      <c r="R504" s="99">
        <f t="shared" si="397"/>
        <v>62888.235677419347</v>
      </c>
      <c r="S504" s="99">
        <f t="shared" si="397"/>
        <v>66643.766032258049</v>
      </c>
      <c r="T504" s="99">
        <f t="shared" si="397"/>
        <v>70399.296387096765</v>
      </c>
      <c r="U504" s="99">
        <f t="shared" si="397"/>
        <v>74154.826741935482</v>
      </c>
      <c r="V504" s="99">
        <f t="shared" si="397"/>
        <v>77910.357096774183</v>
      </c>
      <c r="W504" s="99"/>
    </row>
    <row r="505" spans="1:23">
      <c r="A505" s="7" t="str">
        <f t="shared" si="395"/>
        <v>VMW 32CS 1-5 ecoTEC plus Vaillant</v>
      </c>
      <c r="B505" s="27">
        <f t="shared" ref="B505:V505" si="398">$E$100+B492*$E$97*$M$71</f>
        <v>3921.96</v>
      </c>
      <c r="C505" s="50">
        <f t="shared" si="398"/>
        <v>7493.1698466257676</v>
      </c>
      <c r="D505" s="99">
        <f t="shared" si="398"/>
        <v>11064.379693251534</v>
      </c>
      <c r="E505" s="99">
        <f t="shared" si="398"/>
        <v>14635.589539877299</v>
      </c>
      <c r="F505" s="99">
        <f t="shared" si="398"/>
        <v>18206.799386503069</v>
      </c>
      <c r="G505" s="99">
        <f t="shared" si="398"/>
        <v>21778.009233128832</v>
      </c>
      <c r="H505" s="99">
        <f t="shared" si="398"/>
        <v>25349.219079754599</v>
      </c>
      <c r="I505" s="99">
        <f t="shared" si="398"/>
        <v>28920.428926380366</v>
      </c>
      <c r="J505" s="99">
        <f t="shared" si="398"/>
        <v>32491.638773006136</v>
      </c>
      <c r="K505" s="99">
        <f t="shared" si="398"/>
        <v>36062.848619631906</v>
      </c>
      <c r="L505" s="99">
        <f t="shared" si="398"/>
        <v>39634.058466257666</v>
      </c>
      <c r="M505" s="99">
        <f t="shared" si="398"/>
        <v>43205.268312883432</v>
      </c>
      <c r="N505" s="99">
        <f t="shared" si="398"/>
        <v>46776.478159509199</v>
      </c>
      <c r="O505" s="99">
        <f t="shared" si="398"/>
        <v>50347.688006134973</v>
      </c>
      <c r="P505" s="99">
        <f t="shared" si="398"/>
        <v>53918.897852760732</v>
      </c>
      <c r="Q505" s="99">
        <f t="shared" si="398"/>
        <v>57490.107699386499</v>
      </c>
      <c r="R505" s="99">
        <f t="shared" si="398"/>
        <v>61061.317546012273</v>
      </c>
      <c r="S505" s="99">
        <f t="shared" si="398"/>
        <v>64632.52739263804</v>
      </c>
      <c r="T505" s="99">
        <f t="shared" si="398"/>
        <v>68203.737239263806</v>
      </c>
      <c r="U505" s="99">
        <f t="shared" si="398"/>
        <v>71774.94708588958</v>
      </c>
      <c r="V505" s="99">
        <f t="shared" si="398"/>
        <v>75346.15693251534</v>
      </c>
      <c r="W505" s="99"/>
    </row>
    <row r="506" spans="1:23">
      <c r="A506" s="7" t="str">
        <f t="shared" si="395"/>
        <v>MicraPlus Condens 30 Hermann</v>
      </c>
      <c r="B506" s="27">
        <f t="shared" ref="B506:V506" si="399">$F$100+B492*$F$97*$M$71</f>
        <v>2931.76</v>
      </c>
      <c r="C506" s="50">
        <f t="shared" si="399"/>
        <v>6647.3379042553188</v>
      </c>
      <c r="D506" s="99">
        <f t="shared" si="399"/>
        <v>10362.915808510637</v>
      </c>
      <c r="E506" s="99">
        <f t="shared" si="399"/>
        <v>14078.493712765956</v>
      </c>
      <c r="F506" s="99">
        <f t="shared" si="399"/>
        <v>17794.071617021276</v>
      </c>
      <c r="G506" s="99">
        <f t="shared" si="399"/>
        <v>21509.649521276595</v>
      </c>
      <c r="H506" s="99">
        <f t="shared" si="399"/>
        <v>25225.227425531913</v>
      </c>
      <c r="I506" s="99">
        <f t="shared" si="399"/>
        <v>28940.805329787232</v>
      </c>
      <c r="J506" s="99">
        <f t="shared" si="399"/>
        <v>32656.383234042551</v>
      </c>
      <c r="K506" s="99">
        <f t="shared" si="399"/>
        <v>36371.961138297869</v>
      </c>
      <c r="L506" s="99">
        <f t="shared" si="399"/>
        <v>40087.539042553188</v>
      </c>
      <c r="M506" s="99">
        <f t="shared" si="399"/>
        <v>43803.116946808514</v>
      </c>
      <c r="N506" s="99">
        <f t="shared" si="399"/>
        <v>47518.694851063825</v>
      </c>
      <c r="O506" s="99">
        <f t="shared" si="399"/>
        <v>51234.272755319143</v>
      </c>
      <c r="P506" s="99">
        <f t="shared" si="399"/>
        <v>54949.850659574469</v>
      </c>
      <c r="Q506" s="99">
        <f t="shared" si="399"/>
        <v>58665.428563829788</v>
      </c>
      <c r="R506" s="99">
        <f t="shared" si="399"/>
        <v>62381.006468085099</v>
      </c>
      <c r="S506" s="99">
        <f t="shared" si="399"/>
        <v>66096.58437234041</v>
      </c>
      <c r="T506" s="99">
        <f t="shared" si="399"/>
        <v>69812.162276595729</v>
      </c>
      <c r="U506" s="99">
        <f t="shared" si="399"/>
        <v>73527.740180851048</v>
      </c>
      <c r="V506" s="99">
        <f t="shared" si="399"/>
        <v>77243.318085106366</v>
      </c>
      <c r="W506" s="99"/>
    </row>
    <row r="507" spans="1:23">
      <c r="A507" s="9" t="str">
        <f t="shared" si="395"/>
        <v xml:space="preserve">Semia Condens 30 Saunier Duval </v>
      </c>
      <c r="B507" s="29">
        <f t="shared" ref="B507:V507" si="400">$G$100+B492*$G$97*$M$71</f>
        <v>3229.76</v>
      </c>
      <c r="C507" s="50">
        <f t="shared" si="400"/>
        <v>6786.4231670061099</v>
      </c>
      <c r="D507" s="99">
        <f t="shared" si="400"/>
        <v>10343.08633401222</v>
      </c>
      <c r="E507" s="99">
        <f t="shared" si="400"/>
        <v>13899.74950101833</v>
      </c>
      <c r="F507" s="99">
        <f t="shared" si="400"/>
        <v>17456.412668024437</v>
      </c>
      <c r="G507" s="99">
        <f t="shared" si="400"/>
        <v>21013.075835030548</v>
      </c>
      <c r="H507" s="99">
        <f t="shared" si="400"/>
        <v>24569.739002036658</v>
      </c>
      <c r="I507" s="99">
        <f t="shared" si="400"/>
        <v>28126.402169042769</v>
      </c>
      <c r="J507" s="99">
        <f t="shared" si="400"/>
        <v>31683.06533604888</v>
      </c>
      <c r="K507" s="99">
        <f t="shared" si="400"/>
        <v>35239.72850305499</v>
      </c>
      <c r="L507" s="99">
        <f t="shared" si="400"/>
        <v>38796.391670061101</v>
      </c>
      <c r="M507" s="99">
        <f t="shared" si="400"/>
        <v>42353.054837067211</v>
      </c>
      <c r="N507" s="99">
        <f t="shared" si="400"/>
        <v>45909.718004073322</v>
      </c>
      <c r="O507" s="99">
        <f t="shared" si="400"/>
        <v>49466.381171079433</v>
      </c>
      <c r="P507" s="99">
        <f t="shared" si="400"/>
        <v>53023.044338085536</v>
      </c>
      <c r="Q507" s="99">
        <f t="shared" si="400"/>
        <v>56579.707505091654</v>
      </c>
      <c r="R507" s="99">
        <f t="shared" si="400"/>
        <v>60136.370672097757</v>
      </c>
      <c r="S507" s="99">
        <f t="shared" si="400"/>
        <v>63693.033839103868</v>
      </c>
      <c r="T507" s="99">
        <f t="shared" si="400"/>
        <v>67249.697006109971</v>
      </c>
      <c r="U507" s="99">
        <f t="shared" si="400"/>
        <v>70806.360173116074</v>
      </c>
      <c r="V507" s="99">
        <f t="shared" si="400"/>
        <v>74363.023340122192</v>
      </c>
      <c r="W507" s="99"/>
    </row>
    <row r="508" spans="1:23" ht="15" customHeight="1">
      <c r="A508" s="9" t="str">
        <f t="shared" si="395"/>
        <v>Caldera Thema Condens 31-CS/1 (N-ES) Saunier Duval</v>
      </c>
      <c r="B508" s="29">
        <f t="shared" ref="B508:V508" si="401">$H$100+B492*$H$97*$M$71</f>
        <v>3842.75</v>
      </c>
      <c r="C508" s="50">
        <f t="shared" si="401"/>
        <v>7406.6716632653061</v>
      </c>
      <c r="D508" s="99">
        <f t="shared" si="401"/>
        <v>10970.593326530612</v>
      </c>
      <c r="E508" s="99">
        <f t="shared" si="401"/>
        <v>14534.514989795918</v>
      </c>
      <c r="F508" s="99">
        <f t="shared" si="401"/>
        <v>18098.436653061224</v>
      </c>
      <c r="G508" s="99">
        <f t="shared" si="401"/>
        <v>21662.358316326532</v>
      </c>
      <c r="H508" s="99">
        <f t="shared" si="401"/>
        <v>25226.279979591836</v>
      </c>
      <c r="I508" s="99">
        <f t="shared" si="401"/>
        <v>28790.201642857141</v>
      </c>
      <c r="J508" s="99">
        <f t="shared" si="401"/>
        <v>32354.123306122452</v>
      </c>
      <c r="K508" s="99">
        <f t="shared" si="401"/>
        <v>35918.04496938776</v>
      </c>
      <c r="L508" s="99">
        <f t="shared" si="401"/>
        <v>39481.966632653064</v>
      </c>
      <c r="M508" s="99">
        <f t="shared" si="401"/>
        <v>43045.888295918368</v>
      </c>
      <c r="N508" s="99">
        <f t="shared" si="401"/>
        <v>46609.809959183673</v>
      </c>
      <c r="O508" s="99">
        <f t="shared" si="401"/>
        <v>50173.731622448984</v>
      </c>
      <c r="P508" s="99">
        <f t="shared" si="401"/>
        <v>53737.653285714281</v>
      </c>
      <c r="Q508" s="99">
        <f t="shared" si="401"/>
        <v>57301.574948979593</v>
      </c>
      <c r="R508" s="99">
        <f t="shared" si="401"/>
        <v>60865.496612244904</v>
      </c>
      <c r="S508" s="99">
        <f t="shared" si="401"/>
        <v>64429.418275510201</v>
      </c>
      <c r="T508" s="99">
        <f t="shared" si="401"/>
        <v>67993.33993877552</v>
      </c>
      <c r="U508" s="99">
        <f t="shared" si="401"/>
        <v>71557.261602040817</v>
      </c>
      <c r="V508" s="99">
        <f t="shared" si="401"/>
        <v>75121.183265306128</v>
      </c>
      <c r="W508" s="99"/>
    </row>
    <row r="509" spans="1:23">
      <c r="A509" s="7" t="str">
        <f t="shared" si="395"/>
        <v>NEODENS PLUS 28/28 F ECO Baxi</v>
      </c>
      <c r="B509" s="27">
        <f t="shared" ref="B509:V509" si="402">$I$100+B492*$I$97*$M$71</f>
        <v>2860.7</v>
      </c>
      <c r="C509" s="50">
        <f t="shared" si="402"/>
        <v>6834.1280204778159</v>
      </c>
      <c r="D509" s="99">
        <f t="shared" si="402"/>
        <v>10807.556040955631</v>
      </c>
      <c r="E509" s="99">
        <f t="shared" si="402"/>
        <v>14780.984061433446</v>
      </c>
      <c r="F509" s="99">
        <f t="shared" si="402"/>
        <v>18754.412081911261</v>
      </c>
      <c r="G509" s="99">
        <f t="shared" si="402"/>
        <v>22727.840102389076</v>
      </c>
      <c r="H509" s="99">
        <f t="shared" si="402"/>
        <v>26701.268122866892</v>
      </c>
      <c r="I509" s="99">
        <f t="shared" si="402"/>
        <v>30674.696143344707</v>
      </c>
      <c r="J509" s="99">
        <f t="shared" si="402"/>
        <v>34648.124163822526</v>
      </c>
      <c r="K509" s="99">
        <f t="shared" si="402"/>
        <v>38621.55218430033</v>
      </c>
      <c r="L509" s="99">
        <f t="shared" si="402"/>
        <v>42594.980204778149</v>
      </c>
      <c r="M509" s="99">
        <f t="shared" si="402"/>
        <v>46568.408225255967</v>
      </c>
      <c r="N509" s="99">
        <f t="shared" si="402"/>
        <v>50541.836245733779</v>
      </c>
      <c r="O509" s="99">
        <f t="shared" si="402"/>
        <v>54515.264266211598</v>
      </c>
      <c r="P509" s="99">
        <f t="shared" si="402"/>
        <v>58488.692286689409</v>
      </c>
      <c r="Q509" s="99">
        <f t="shared" si="402"/>
        <v>62462.120307167228</v>
      </c>
      <c r="R509" s="99">
        <f t="shared" si="402"/>
        <v>66435.548327645054</v>
      </c>
      <c r="S509" s="99">
        <f t="shared" si="402"/>
        <v>70408.976348122844</v>
      </c>
      <c r="T509" s="99">
        <f t="shared" si="402"/>
        <v>74382.404368600663</v>
      </c>
      <c r="U509" s="99">
        <f t="shared" si="402"/>
        <v>78355.832389078496</v>
      </c>
      <c r="V509" s="99">
        <f t="shared" si="402"/>
        <v>82329.2604095563</v>
      </c>
      <c r="W509" s="99"/>
    </row>
    <row r="510" spans="1:23">
      <c r="A510" s="7" t="str">
        <f t="shared" si="395"/>
        <v>NEODENS PLUS 33/33 F ECO Baxi</v>
      </c>
      <c r="B510" s="27">
        <f t="shared" ref="B510:V510" si="403">$J$100+B492*$J$97*$M$71</f>
        <v>2939.75</v>
      </c>
      <c r="C510" s="50">
        <f t="shared" si="403"/>
        <v>6904.157752553916</v>
      </c>
      <c r="D510" s="99">
        <f t="shared" si="403"/>
        <v>10868.565505107832</v>
      </c>
      <c r="E510" s="99">
        <f t="shared" si="403"/>
        <v>14832.973257661748</v>
      </c>
      <c r="F510" s="99">
        <f t="shared" si="403"/>
        <v>18797.381010215664</v>
      </c>
      <c r="G510" s="99">
        <f t="shared" si="403"/>
        <v>22761.788762769578</v>
      </c>
      <c r="H510" s="99">
        <f t="shared" si="403"/>
        <v>26726.196515323496</v>
      </c>
      <c r="I510" s="99">
        <f t="shared" si="403"/>
        <v>30690.60426787741</v>
      </c>
      <c r="J510" s="99">
        <f t="shared" si="403"/>
        <v>34655.012020431328</v>
      </c>
      <c r="K510" s="99">
        <f t="shared" si="403"/>
        <v>38619.419772985246</v>
      </c>
      <c r="L510" s="99">
        <f t="shared" si="403"/>
        <v>42583.827525539156</v>
      </c>
      <c r="M510" s="99">
        <f t="shared" si="403"/>
        <v>46548.235278093074</v>
      </c>
      <c r="N510" s="99">
        <f t="shared" si="403"/>
        <v>50512.643030646992</v>
      </c>
      <c r="O510" s="99">
        <f t="shared" si="403"/>
        <v>54477.05078320091</v>
      </c>
      <c r="P510" s="99">
        <f t="shared" si="403"/>
        <v>58441.45853575482</v>
      </c>
      <c r="Q510" s="99">
        <f t="shared" si="403"/>
        <v>62405.866288308738</v>
      </c>
      <c r="R510" s="99">
        <f t="shared" si="403"/>
        <v>66370.274040862656</v>
      </c>
      <c r="S510" s="99">
        <f t="shared" si="403"/>
        <v>70334.681793416574</v>
      </c>
      <c r="T510" s="99">
        <f t="shared" si="403"/>
        <v>74299.089545970492</v>
      </c>
      <c r="U510" s="99">
        <f t="shared" si="403"/>
        <v>78263.497298524395</v>
      </c>
      <c r="V510" s="99">
        <f t="shared" si="403"/>
        <v>82227.905051078313</v>
      </c>
      <c r="W510" s="99"/>
    </row>
    <row r="511" spans="1:23">
      <c r="A511" s="7" t="str">
        <f t="shared" si="395"/>
        <v xml:space="preserve"> 6000 25-28 Bosch</v>
      </c>
      <c r="B511" s="27">
        <f t="shared" ref="B511:V511" si="404">$K$100+B492*$K$97*$M$71</f>
        <v>3193.29</v>
      </c>
      <c r="C511" s="50">
        <f t="shared" si="404"/>
        <v>6908.8679042553185</v>
      </c>
      <c r="D511" s="99">
        <f t="shared" si="404"/>
        <v>10624.445808510638</v>
      </c>
      <c r="E511" s="99">
        <f t="shared" si="404"/>
        <v>14340.023712765957</v>
      </c>
      <c r="F511" s="99">
        <f t="shared" si="404"/>
        <v>18055.601617021275</v>
      </c>
      <c r="G511" s="99">
        <f t="shared" si="404"/>
        <v>21771.179521276594</v>
      </c>
      <c r="H511" s="99">
        <f t="shared" si="404"/>
        <v>25486.757425531912</v>
      </c>
      <c r="I511" s="99">
        <f t="shared" si="404"/>
        <v>29202.335329787235</v>
      </c>
      <c r="J511" s="99">
        <f t="shared" si="404"/>
        <v>32917.913234042549</v>
      </c>
      <c r="K511" s="99">
        <f t="shared" si="404"/>
        <v>36633.491138297868</v>
      </c>
      <c r="L511" s="99">
        <f t="shared" si="404"/>
        <v>40349.069042553187</v>
      </c>
      <c r="M511" s="99">
        <f t="shared" si="404"/>
        <v>44064.646946808512</v>
      </c>
      <c r="N511" s="99">
        <f t="shared" si="404"/>
        <v>47780.224851063824</v>
      </c>
      <c r="O511" s="99">
        <f t="shared" si="404"/>
        <v>51495.802755319142</v>
      </c>
      <c r="P511" s="99">
        <f t="shared" si="404"/>
        <v>55211.380659574468</v>
      </c>
      <c r="Q511" s="99">
        <f t="shared" si="404"/>
        <v>58926.958563829787</v>
      </c>
      <c r="R511" s="99">
        <f t="shared" si="404"/>
        <v>62642.536468085098</v>
      </c>
      <c r="S511" s="99">
        <f t="shared" si="404"/>
        <v>66358.114372340409</v>
      </c>
      <c r="T511" s="99">
        <f t="shared" si="404"/>
        <v>70073.692276595728</v>
      </c>
      <c r="U511" s="99">
        <f t="shared" si="404"/>
        <v>73789.270180851046</v>
      </c>
      <c r="V511" s="99">
        <f t="shared" si="404"/>
        <v>77504.848085106365</v>
      </c>
      <c r="W511" s="99"/>
    </row>
    <row r="512" spans="1:23">
      <c r="A512" s="18" t="str">
        <f t="shared" si="395"/>
        <v>6000 25-32 Bosch</v>
      </c>
      <c r="B512" s="30">
        <f t="shared" ref="B512:V512" si="405">$L$100+B492*$L$97*$M$71</f>
        <v>3273.49</v>
      </c>
      <c r="C512" s="52">
        <f t="shared" si="405"/>
        <v>6989.0679042553184</v>
      </c>
      <c r="D512" s="100">
        <f t="shared" si="405"/>
        <v>10704.645808510637</v>
      </c>
      <c r="E512" s="100">
        <f t="shared" si="405"/>
        <v>14420.223712765955</v>
      </c>
      <c r="F512" s="100">
        <f t="shared" si="405"/>
        <v>18135.801617021272</v>
      </c>
      <c r="G512" s="100">
        <f t="shared" si="405"/>
        <v>21851.379521276591</v>
      </c>
      <c r="H512" s="100">
        <f t="shared" si="405"/>
        <v>25566.957425531909</v>
      </c>
      <c r="I512" s="100">
        <f t="shared" si="405"/>
        <v>29282.535329787235</v>
      </c>
      <c r="J512" s="100">
        <f t="shared" si="405"/>
        <v>32998.113234042547</v>
      </c>
      <c r="K512" s="100">
        <f t="shared" si="405"/>
        <v>36713.691138297865</v>
      </c>
      <c r="L512" s="100">
        <f t="shared" si="405"/>
        <v>40429.269042553184</v>
      </c>
      <c r="M512" s="100">
        <f t="shared" si="405"/>
        <v>44144.84694680851</v>
      </c>
      <c r="N512" s="100">
        <f t="shared" si="405"/>
        <v>47860.424851063821</v>
      </c>
      <c r="O512" s="100">
        <f t="shared" si="405"/>
        <v>51576.002755319139</v>
      </c>
      <c r="P512" s="100">
        <f t="shared" si="405"/>
        <v>55291.580659574465</v>
      </c>
      <c r="Q512" s="100">
        <f t="shared" si="405"/>
        <v>59007.158563829784</v>
      </c>
      <c r="R512" s="100">
        <f t="shared" si="405"/>
        <v>62722.736468085095</v>
      </c>
      <c r="S512" s="100">
        <f t="shared" si="405"/>
        <v>66438.314372340421</v>
      </c>
      <c r="T512" s="100">
        <f t="shared" si="405"/>
        <v>70153.89227659574</v>
      </c>
      <c r="U512" s="100">
        <f t="shared" si="405"/>
        <v>73869.470180851058</v>
      </c>
      <c r="V512" s="100">
        <f t="shared" si="405"/>
        <v>77585.048085106377</v>
      </c>
      <c r="W512" s="100"/>
    </row>
    <row r="514" spans="1:23" s="154" customFormat="1"/>
    <row r="516" spans="1:23">
      <c r="A516" s="147" t="s">
        <v>140</v>
      </c>
      <c r="B516" s="148"/>
    </row>
    <row r="517" spans="1:23" ht="120" customHeight="1">
      <c r="A517" s="149"/>
      <c r="B517" s="150"/>
    </row>
    <row r="518" spans="1:23">
      <c r="A518" s="48" t="s">
        <v>97</v>
      </c>
      <c r="B518" s="48">
        <v>0</v>
      </c>
      <c r="C518" s="48">
        <v>3</v>
      </c>
      <c r="D518" s="48">
        <v>6</v>
      </c>
      <c r="E518" s="48">
        <v>9</v>
      </c>
      <c r="F518" s="48">
        <v>12</v>
      </c>
      <c r="G518" s="48">
        <v>15</v>
      </c>
      <c r="H518" s="48">
        <v>18</v>
      </c>
      <c r="I518" s="48">
        <v>21</v>
      </c>
      <c r="J518" s="48">
        <v>24</v>
      </c>
      <c r="K518" s="48">
        <v>27</v>
      </c>
      <c r="L518" s="48">
        <v>30</v>
      </c>
      <c r="M518" s="48">
        <v>33</v>
      </c>
      <c r="N518" s="48">
        <v>36</v>
      </c>
      <c r="O518" s="48">
        <v>39</v>
      </c>
      <c r="P518" s="48">
        <v>42</v>
      </c>
      <c r="Q518" s="48">
        <v>45</v>
      </c>
      <c r="R518" s="48">
        <v>48</v>
      </c>
      <c r="S518" s="48">
        <v>51</v>
      </c>
      <c r="T518" s="48">
        <v>54</v>
      </c>
      <c r="U518" s="48">
        <v>57</v>
      </c>
      <c r="V518" s="48">
        <v>60</v>
      </c>
    </row>
    <row r="519" spans="1:23">
      <c r="A519" s="56" t="str">
        <f>A493</f>
        <v>Monobloc Plus 2 - 12MR Baxi</v>
      </c>
      <c r="B519" s="92">
        <f>($C$91+$B$333)+$Q$380*B$416</f>
        <v>17900</v>
      </c>
      <c r="C519" s="49">
        <f>($C$91+$B$333)+$Q$380*C$416</f>
        <v>18754.035170045019</v>
      </c>
      <c r="D519" s="98">
        <f>($C$91+$B$333)+$Q$380*D$416</f>
        <v>19608.070340090038</v>
      </c>
      <c r="E519" s="98">
        <f>($C$91+$B$333)+$Q$380*E$416</f>
        <v>20462.105510135061</v>
      </c>
      <c r="F519" s="98">
        <f>($C$91+$B$333)+$Q$380*F$416</f>
        <v>21316.14068018008</v>
      </c>
      <c r="G519" s="98">
        <f>($C$91+$B$333)+$Q$380*G$416</f>
        <v>22170.1758502251</v>
      </c>
      <c r="H519" s="98">
        <f>($C$91+$B$333)+$Q$380*H$416</f>
        <v>23024.211020270122</v>
      </c>
      <c r="I519" s="98">
        <f>($C$91+$B$333)+$Q$380*I$416</f>
        <v>23878.246190315142</v>
      </c>
      <c r="J519" s="98">
        <f>($C$91+$B$333)+$Q$380*J$416</f>
        <v>24732.281360360161</v>
      </c>
      <c r="K519" s="98">
        <f>($C$91+$B$333)+$Q$380*K$416</f>
        <v>25586.31653040518</v>
      </c>
      <c r="L519" s="98">
        <f>($C$91+$B$333)+$Q$380*L$416</f>
        <v>26440.351700450199</v>
      </c>
      <c r="M519" s="98">
        <f>($C$91+$B$333)+$Q$380*M$416</f>
        <v>27294.386870495222</v>
      </c>
      <c r="N519" s="98">
        <f>($C$91+$B$333)+$Q$380*N$416</f>
        <v>28148.422040540241</v>
      </c>
      <c r="O519" s="98">
        <f>($C$91+$B$333)+$Q$380*O$416</f>
        <v>29002.45721058526</v>
      </c>
      <c r="P519" s="98">
        <f>($C$91+$B$333)+$Q$380*P$416</f>
        <v>29856.492380630283</v>
      </c>
      <c r="Q519" s="98">
        <f>($C$91+$B$333)+$Q$380*Q$416</f>
        <v>30710.527550675302</v>
      </c>
      <c r="R519" s="98">
        <f>($C$91+$B$333)+$Q$380*R$416</f>
        <v>31564.562720720322</v>
      </c>
      <c r="S519" s="98">
        <f>($C$91+$B$333)+$Q$380*S$416</f>
        <v>32418.597890765341</v>
      </c>
      <c r="T519" s="98">
        <f>($C$91+$B$333)+$Q$380*T$416</f>
        <v>33272.63306081036</v>
      </c>
      <c r="U519" s="92">
        <f>($C$91+$B$333)+$Q$380*U$416</f>
        <v>34126.668230855386</v>
      </c>
      <c r="V519" s="98">
        <f>($C$91+$B$333)+$Q$380*V$416</f>
        <v>34980.703400900398</v>
      </c>
      <c r="W519" s="26"/>
    </row>
    <row r="520" spans="1:23">
      <c r="A520" s="57" t="str">
        <f t="shared" ref="A520:A538" si="406">A494</f>
        <v>Monobloc Plus 2 - 16MR Baxi</v>
      </c>
      <c r="B520" s="93">
        <f>($D$91+$B$333)+$Q$381*B$416</f>
        <v>17900</v>
      </c>
      <c r="C520" s="50">
        <f>($D$91+$B$333)+$Q$381*C$416</f>
        <v>18854.748903589363</v>
      </c>
      <c r="D520" s="99">
        <f>($D$91+$B$333)+$Q$381*D$416</f>
        <v>19809.497807178723</v>
      </c>
      <c r="E520" s="99">
        <f>($D$91+$B$333)+$Q$381*E$416</f>
        <v>20764.246710768086</v>
      </c>
      <c r="F520" s="99">
        <f>($D$91+$B$333)+$Q$381*F$416</f>
        <v>21718.995614357449</v>
      </c>
      <c r="G520" s="99">
        <f>($D$91+$B$333)+$Q$381*G$416</f>
        <v>22673.744517946809</v>
      </c>
      <c r="H520" s="99">
        <f>($D$91+$B$333)+$Q$381*H$416</f>
        <v>23628.493421536172</v>
      </c>
      <c r="I520" s="99">
        <f>($D$91+$B$333)+$Q$381*I$416</f>
        <v>24583.242325125535</v>
      </c>
      <c r="J520" s="99">
        <f>($D$91+$B$333)+$Q$381*J$416</f>
        <v>25537.991228714898</v>
      </c>
      <c r="K520" s="99">
        <f>($D$91+$B$333)+$Q$381*K$416</f>
        <v>26492.740132304258</v>
      </c>
      <c r="L520" s="99">
        <f>($D$91+$B$333)+$Q$381*L$416</f>
        <v>27447.489035893617</v>
      </c>
      <c r="M520" s="99">
        <f>($D$91+$B$333)+$Q$381*M$416</f>
        <v>28402.237939482984</v>
      </c>
      <c r="N520" s="99">
        <f>($D$91+$B$333)+$Q$381*N$416</f>
        <v>29356.986843072344</v>
      </c>
      <c r="O520" s="99">
        <f>($D$91+$B$333)+$Q$381*O$416</f>
        <v>30311.735746661703</v>
      </c>
      <c r="P520" s="99">
        <f>($D$91+$B$333)+$Q$381*P$416</f>
        <v>31266.48465025107</v>
      </c>
      <c r="Q520" s="99">
        <f>($D$91+$B$333)+$Q$381*Q$416</f>
        <v>32221.23355384043</v>
      </c>
      <c r="R520" s="99">
        <f>($D$91+$B$333)+$Q$381*R$416</f>
        <v>33175.982457429796</v>
      </c>
      <c r="S520" s="99">
        <f>($D$91+$B$333)+$Q$381*S$416</f>
        <v>34130.731361019156</v>
      </c>
      <c r="T520" s="99">
        <f>($D$91+$B$333)+$Q$381*T$416</f>
        <v>35085.480264608515</v>
      </c>
      <c r="U520" s="99">
        <f>($D$91+$B$333)+$Q$381*U$416</f>
        <v>36040.229168197882</v>
      </c>
      <c r="V520" s="99">
        <f>($D$91+$B$333)+$Q$381*V$416</f>
        <v>36994.978071787235</v>
      </c>
      <c r="W520" s="99"/>
    </row>
    <row r="521" spans="1:23">
      <c r="A521" s="57" t="str">
        <f t="shared" si="406"/>
        <v>Arotherm Split 12 kW Vaillant</v>
      </c>
      <c r="B521" s="93">
        <f>($E$91+$B$333)+$Q$382*B$416</f>
        <v>18524.66</v>
      </c>
      <c r="C521" s="50">
        <f>($E$91+$B$333)+$Q$382*C$416</f>
        <v>19655.908925985179</v>
      </c>
      <c r="D521" s="99">
        <f>($E$91+$B$333)+$Q$382*D$416</f>
        <v>20787.157851970358</v>
      </c>
      <c r="E521" s="99">
        <f>($E$91+$B$333)+$Q$382*E$416</f>
        <v>21918.406777955537</v>
      </c>
      <c r="F521" s="99">
        <f>($E$91+$B$333)+$Q$382*F$416</f>
        <v>23049.65570394072</v>
      </c>
      <c r="G521" s="99">
        <f>($E$91+$B$333)+$Q$382*G$416</f>
        <v>24180.904629925899</v>
      </c>
      <c r="H521" s="99">
        <f>($E$91+$B$333)+$Q$382*H$416</f>
        <v>25312.153555911078</v>
      </c>
      <c r="I521" s="99">
        <f>($E$91+$B$333)+$Q$382*I$416</f>
        <v>26443.402481896257</v>
      </c>
      <c r="J521" s="99">
        <f>($E$91+$B$333)+$Q$382*J$416</f>
        <v>27574.651407881436</v>
      </c>
      <c r="K521" s="99">
        <f>($E$91+$B$333)+$Q$382*K$416</f>
        <v>28705.900333866615</v>
      </c>
      <c r="L521" s="99">
        <f>($E$91+$B$333)+$Q$382*L$416</f>
        <v>29837.149259851794</v>
      </c>
      <c r="M521" s="99">
        <f>($E$91+$B$333)+$Q$382*M$416</f>
        <v>30968.398185836973</v>
      </c>
      <c r="N521" s="99">
        <f>($E$91+$B$333)+$Q$382*N$416</f>
        <v>32099.647111822153</v>
      </c>
      <c r="O521" s="99">
        <f>($E$91+$B$333)+$Q$382*O$416</f>
        <v>33230.896037807332</v>
      </c>
      <c r="P521" s="99">
        <f>($E$91+$B$333)+$Q$382*P$416</f>
        <v>34362.144963792511</v>
      </c>
      <c r="Q521" s="99">
        <f>($E$91+$B$333)+$Q$382*Q$416</f>
        <v>35493.393889777697</v>
      </c>
      <c r="R521" s="99">
        <f>($E$91+$B$333)+$Q$382*R$416</f>
        <v>36624.642815762869</v>
      </c>
      <c r="S521" s="99">
        <f>($E$91+$B$333)+$Q$382*S$416</f>
        <v>37755.891741748055</v>
      </c>
      <c r="T521" s="99">
        <f>($E$91+$B$333)+$Q$382*T$416</f>
        <v>38887.140667733227</v>
      </c>
      <c r="U521" s="99">
        <f>($E$91+$B$333)+$Q$382*U$416</f>
        <v>40018.389593718413</v>
      </c>
      <c r="V521" s="99">
        <f>($E$91+$B$333)+$Q$382*V$416</f>
        <v>41149.638519703585</v>
      </c>
      <c r="W521" s="99"/>
    </row>
    <row r="522" spans="1:23">
      <c r="A522" s="57" t="str">
        <f t="shared" si="406"/>
        <v>Arotherm plus 12 Compacta Vaillant</v>
      </c>
      <c r="B522" s="93">
        <f>($F$91+$B$333)+$Q$383*B$416</f>
        <v>18556.599999999999</v>
      </c>
      <c r="C522" s="50">
        <f>($F$91+$B$333)+$Q$383*C$416</f>
        <v>19478.624132250672</v>
      </c>
      <c r="D522" s="99">
        <f>($F$91+$B$333)+$Q$383*D$416</f>
        <v>20400.648264501346</v>
      </c>
      <c r="E522" s="99">
        <f>($F$91+$B$333)+$Q$383*E$416</f>
        <v>21322.672396752023</v>
      </c>
      <c r="F522" s="99">
        <f>($F$91+$B$333)+$Q$383*F$416</f>
        <v>22244.696529002696</v>
      </c>
      <c r="G522" s="99">
        <f>($F$91+$B$333)+$Q$383*G$416</f>
        <v>23166.72066125337</v>
      </c>
      <c r="H522" s="99">
        <f>($F$91+$B$333)+$Q$383*H$416</f>
        <v>24088.744793504047</v>
      </c>
      <c r="I522" s="99">
        <f>($F$91+$B$333)+$Q$383*I$416</f>
        <v>25010.768925754721</v>
      </c>
      <c r="J522" s="99">
        <f>($F$91+$B$333)+$Q$383*J$416</f>
        <v>25932.793058005394</v>
      </c>
      <c r="K522" s="99">
        <f>($F$91+$B$333)+$Q$383*K$416</f>
        <v>26854.817190256068</v>
      </c>
      <c r="L522" s="99">
        <f>($F$91+$B$333)+$Q$383*L$416</f>
        <v>27776.841322506742</v>
      </c>
      <c r="M522" s="99">
        <f>($F$91+$B$333)+$Q$383*M$416</f>
        <v>28698.865454757419</v>
      </c>
      <c r="N522" s="99">
        <f>($F$91+$B$333)+$Q$383*N$416</f>
        <v>29620.889587008092</v>
      </c>
      <c r="O522" s="99">
        <f>($F$91+$B$333)+$Q$383*O$416</f>
        <v>30542.913719258766</v>
      </c>
      <c r="P522" s="99">
        <f>($F$91+$B$333)+$Q$383*P$416</f>
        <v>31464.937851509443</v>
      </c>
      <c r="Q522" s="99">
        <f>($F$91+$B$333)+$Q$383*Q$416</f>
        <v>32386.961983760113</v>
      </c>
      <c r="R522" s="99">
        <f>($F$91+$B$333)+$Q$383*R$416</f>
        <v>33308.98611601079</v>
      </c>
      <c r="S522" s="99">
        <f>($F$91+$B$333)+$Q$383*S$416</f>
        <v>34231.01024826146</v>
      </c>
      <c r="T522" s="99">
        <f>($F$91+$B$333)+$Q$383*T$416</f>
        <v>35153.034380512137</v>
      </c>
      <c r="U522" s="99">
        <f>($F$91+$B$333)+$Q$383*U$416</f>
        <v>36075.058512762815</v>
      </c>
      <c r="V522" s="99">
        <f>($F$91+$B$333)+$Q$383*V$416</f>
        <v>36997.082645013492</v>
      </c>
      <c r="W522" s="99"/>
    </row>
    <row r="523" spans="1:23">
      <c r="A523" s="57" t="str">
        <f t="shared" si="406"/>
        <v>Arotherm plus 12 Compacta Vaillant</v>
      </c>
      <c r="B523" s="93">
        <f>($G$91+$B$333)+$Q$384*B$416</f>
        <v>22898.880000000001</v>
      </c>
      <c r="C523" s="50">
        <f>($G$91+$B$333)+$Q$384*C$416</f>
        <v>23820.904132250675</v>
      </c>
      <c r="D523" s="99">
        <f>($G$91+$B$333)+$Q$384*D$416</f>
        <v>24742.928264501352</v>
      </c>
      <c r="E523" s="99">
        <f>($G$91+$B$333)+$Q$384*E$416</f>
        <v>25664.952396752025</v>
      </c>
      <c r="F523" s="99">
        <f>($G$91+$B$333)+$Q$384*F$416</f>
        <v>26586.976529002699</v>
      </c>
      <c r="G523" s="99">
        <f>($G$91+$B$333)+$Q$384*G$416</f>
        <v>27509.000661253373</v>
      </c>
      <c r="H523" s="99">
        <f>($G$91+$B$333)+$Q$384*H$416</f>
        <v>28431.024793504046</v>
      </c>
      <c r="I523" s="99">
        <f>($G$91+$B$333)+$Q$384*I$416</f>
        <v>29353.048925754723</v>
      </c>
      <c r="J523" s="99">
        <f>($G$91+$B$333)+$Q$384*J$416</f>
        <v>30275.073058005397</v>
      </c>
      <c r="K523" s="99">
        <f>($G$91+$B$333)+$Q$384*K$416</f>
        <v>31197.09719025607</v>
      </c>
      <c r="L523" s="99">
        <f>($G$91+$B$333)+$Q$384*L$416</f>
        <v>32119.121322506748</v>
      </c>
      <c r="M523" s="99">
        <f>($G$91+$B$333)+$Q$384*M$416</f>
        <v>33041.145454757418</v>
      </c>
      <c r="N523" s="99">
        <f>($G$91+$B$333)+$Q$384*N$416</f>
        <v>33963.169587008095</v>
      </c>
      <c r="O523" s="99">
        <f>($G$91+$B$333)+$Q$384*O$416</f>
        <v>34885.193719258765</v>
      </c>
      <c r="P523" s="99">
        <f>($G$91+$B$333)+$Q$384*P$416</f>
        <v>35807.217851509442</v>
      </c>
      <c r="Q523" s="99">
        <f>($G$91+$B$333)+$Q$384*Q$416</f>
        <v>36729.241983760119</v>
      </c>
      <c r="R523" s="99">
        <f>($G$91+$B$333)+$Q$384*R$416</f>
        <v>37651.266116010796</v>
      </c>
      <c r="S523" s="99">
        <f>($G$91+$B$333)+$Q$384*S$416</f>
        <v>38573.290248261466</v>
      </c>
      <c r="T523" s="99">
        <f>($G$91+$B$333)+$Q$384*T$416</f>
        <v>39495.314380512136</v>
      </c>
      <c r="U523" s="99">
        <f>($G$91+$B$333)+$Q$384*U$416</f>
        <v>40417.338512762813</v>
      </c>
      <c r="V523" s="99">
        <f>($G$91+$B$333)+$Q$384*V$416</f>
        <v>41339.362645013491</v>
      </c>
      <c r="W523" s="99"/>
    </row>
    <row r="524" spans="1:23">
      <c r="A524" s="57" t="str">
        <f t="shared" si="406"/>
        <v>Genia Air Max 12 Saunier Duval</v>
      </c>
      <c r="B524" s="111">
        <f>($H$91+$B$333)+$Q$385*B$416</f>
        <v>22458.25</v>
      </c>
      <c r="C524" s="50">
        <f>($H$91+$B$333)+$Q$385*C$416</f>
        <v>23380.298664273185</v>
      </c>
      <c r="D524" s="99">
        <f>($H$91+$B$333)+$Q$385*D$416</f>
        <v>24302.34732854637</v>
      </c>
      <c r="E524" s="99">
        <f>($H$91+$B$333)+$Q$385*E$416</f>
        <v>25224.395992819555</v>
      </c>
      <c r="F524" s="99">
        <f>($H$91+$B$333)+$Q$385*F$416</f>
        <v>26146.444657092736</v>
      </c>
      <c r="G524" s="99">
        <f>($H$91+$B$333)+$Q$385*G$416</f>
        <v>27068.493321365921</v>
      </c>
      <c r="H524" s="99">
        <f>($H$91+$B$333)+$Q$385*H$416</f>
        <v>27990.541985639105</v>
      </c>
      <c r="I524" s="99">
        <f>($H$91+$B$333)+$Q$385*I$416</f>
        <v>28912.59064991229</v>
      </c>
      <c r="J524" s="99">
        <f>($H$91+$B$333)+$Q$385*J$416</f>
        <v>29834.639314185471</v>
      </c>
      <c r="K524" s="99">
        <f>($H$91+$B$333)+$Q$385*K$416</f>
        <v>30756.687978458656</v>
      </c>
      <c r="L524" s="99">
        <f>($H$91+$B$333)+$Q$385*L$416</f>
        <v>31678.736642731841</v>
      </c>
      <c r="M524" s="99">
        <f>($H$91+$B$333)+$Q$385*M$416</f>
        <v>32600.785307005026</v>
      </c>
      <c r="N524" s="99">
        <f>($H$91+$B$333)+$Q$385*N$416</f>
        <v>33522.833971278211</v>
      </c>
      <c r="O524" s="99">
        <f>($H$91+$B$333)+$Q$385*O$416</f>
        <v>34444.882635551396</v>
      </c>
      <c r="P524" s="99">
        <f>($H$91+$B$333)+$Q$385*P$416</f>
        <v>35366.93129982458</v>
      </c>
      <c r="Q524" s="99">
        <f>($H$91+$B$333)+$Q$385*Q$416</f>
        <v>36288.979964097765</v>
      </c>
      <c r="R524" s="99">
        <f>($H$91+$B$333)+$Q$385*R$416</f>
        <v>37211.028628370943</v>
      </c>
      <c r="S524" s="99">
        <f>($H$91+$B$333)+$Q$385*S$416</f>
        <v>38133.077292644128</v>
      </c>
      <c r="T524" s="99">
        <f>($H$91+$B$333)+$Q$385*T$416</f>
        <v>39055.125956917313</v>
      </c>
      <c r="U524" s="99">
        <f>($H$91+$B$333)+$Q$385*U$416</f>
        <v>39977.174621190497</v>
      </c>
      <c r="V524" s="99">
        <f>($H$91+$B$333)+$Q$385*V$416</f>
        <v>40899.223285463682</v>
      </c>
      <c r="W524" s="99"/>
    </row>
    <row r="525" spans="1:23">
      <c r="A525" s="57" t="str">
        <f t="shared" si="406"/>
        <v>Arotherm plus 12 Compacta Vaillant</v>
      </c>
      <c r="B525" s="93">
        <f>($I$91+$B$333)+$Q$386*B$416</f>
        <v>22789.42</v>
      </c>
      <c r="C525" s="50">
        <f>($I$91+$B$333)+$Q$386*C$416</f>
        <v>23711.444132250672</v>
      </c>
      <c r="D525" s="99">
        <f>($I$91+$B$333)+$Q$386*D$416</f>
        <v>24633.468264501345</v>
      </c>
      <c r="E525" s="99">
        <f>($I$91+$B$333)+$Q$386*E$416</f>
        <v>25555.492396752023</v>
      </c>
      <c r="F525" s="99">
        <f>($I$91+$B$333)+$Q$386*F$416</f>
        <v>26477.516529002696</v>
      </c>
      <c r="G525" s="99">
        <f>($I$91+$B$333)+$Q$386*G$416</f>
        <v>27399.54066125337</v>
      </c>
      <c r="H525" s="99">
        <f>($I$91+$B$333)+$Q$386*H$416</f>
        <v>28321.564793504047</v>
      </c>
      <c r="I525" s="99">
        <f>($I$91+$B$333)+$Q$386*I$416</f>
        <v>29243.588925754721</v>
      </c>
      <c r="J525" s="99">
        <f>($I$91+$B$333)+$Q$386*J$416</f>
        <v>30165.613058005394</v>
      </c>
      <c r="K525" s="99">
        <f>($I$91+$B$333)+$Q$386*K$416</f>
        <v>31087.637190256068</v>
      </c>
      <c r="L525" s="99">
        <f>($I$91+$B$333)+$Q$386*L$416</f>
        <v>32009.661322506741</v>
      </c>
      <c r="M525" s="99">
        <f>($I$91+$B$333)+$Q$386*M$416</f>
        <v>32931.685454757418</v>
      </c>
      <c r="N525" s="99">
        <f>($I$91+$B$333)+$Q$386*N$416</f>
        <v>33853.709587008096</v>
      </c>
      <c r="O525" s="99">
        <f>($I$91+$B$333)+$Q$386*O$416</f>
        <v>34775.733719258766</v>
      </c>
      <c r="P525" s="99">
        <f>($I$91+$B$333)+$Q$386*P$416</f>
        <v>35697.757851509443</v>
      </c>
      <c r="Q525" s="99">
        <f>($I$91+$B$333)+$Q$386*Q$416</f>
        <v>36619.781983760113</v>
      </c>
      <c r="R525" s="99">
        <f>($I$91+$B$333)+$Q$386*R$416</f>
        <v>37541.80611601079</v>
      </c>
      <c r="S525" s="99">
        <f>($I$91+$B$333)+$Q$386*S$416</f>
        <v>38463.830248261467</v>
      </c>
      <c r="T525" s="99">
        <f>($I$91+$B$333)+$Q$386*T$416</f>
        <v>39385.854380512137</v>
      </c>
      <c r="U525" s="99">
        <f>($I$91+$B$333)+$Q$386*U$416</f>
        <v>40307.878512762807</v>
      </c>
      <c r="V525" s="99">
        <f>($I$91+$B$333)+$Q$386*V$416</f>
        <v>41229.902645013484</v>
      </c>
      <c r="W525" s="99"/>
    </row>
    <row r="526" spans="1:23">
      <c r="A526" s="57" t="str">
        <f t="shared" si="406"/>
        <v>Genia Air Max 8 Saunier Duval</v>
      </c>
      <c r="B526" s="93">
        <f>($J$91+$B$333)+$Q$387*B$416</f>
        <v>20348.476900000001</v>
      </c>
      <c r="C526" s="50">
        <f>($J$91+$B$333)+$Q$387*C$416</f>
        <v>21399.265451395455</v>
      </c>
      <c r="D526" s="99">
        <f>($J$91+$B$333)+$Q$387*D$416</f>
        <v>22450.054002790908</v>
      </c>
      <c r="E526" s="99">
        <f>($J$91+$B$333)+$Q$387*E$416</f>
        <v>23500.842554186362</v>
      </c>
      <c r="F526" s="99">
        <f>($J$91+$B$333)+$Q$387*F$416</f>
        <v>24551.631105581815</v>
      </c>
      <c r="G526" s="99">
        <f>($J$91+$B$333)+$Q$387*G$416</f>
        <v>25602.419656977268</v>
      </c>
      <c r="H526" s="99">
        <f>($J$91+$B$333)+$Q$387*H$416</f>
        <v>26653.208208372722</v>
      </c>
      <c r="I526" s="99">
        <f>($J$91+$B$333)+$Q$387*I$416</f>
        <v>27703.996759768175</v>
      </c>
      <c r="J526" s="99">
        <f>($J$91+$B$333)+$Q$387*J$416</f>
        <v>28754.785311163629</v>
      </c>
      <c r="K526" s="99">
        <f>($J$91+$B$333)+$Q$387*K$416</f>
        <v>29805.573862559082</v>
      </c>
      <c r="L526" s="99">
        <f>($J$91+$B$333)+$Q$387*L$416</f>
        <v>30856.362413954535</v>
      </c>
      <c r="M526" s="99">
        <f>($J$91+$B$333)+$Q$387*M$416</f>
        <v>31907.150965349989</v>
      </c>
      <c r="N526" s="99">
        <f>($J$91+$B$333)+$Q$387*N$416</f>
        <v>32957.939516745442</v>
      </c>
      <c r="O526" s="99">
        <f>($J$91+$B$333)+$Q$387*O$416</f>
        <v>34008.728068140896</v>
      </c>
      <c r="P526" s="99">
        <f>($J$91+$B$333)+$Q$387*P$416</f>
        <v>35059.516619536349</v>
      </c>
      <c r="Q526" s="99">
        <f>($J$91+$B$333)+$Q$387*Q$416</f>
        <v>36110.305170931802</v>
      </c>
      <c r="R526" s="99">
        <f>($J$91+$B$333)+$Q$387*R$416</f>
        <v>37161.093722327249</v>
      </c>
      <c r="S526" s="99">
        <f>($J$91+$B$333)+$Q$387*S$416</f>
        <v>38211.882273722702</v>
      </c>
      <c r="T526" s="99">
        <f>($J$91+$B$333)+$Q$387*T$416</f>
        <v>39262.670825118155</v>
      </c>
      <c r="U526" s="99">
        <f>($J$91+$B$333)+$Q$387*U$416</f>
        <v>40313.459376513609</v>
      </c>
      <c r="V526" s="99">
        <f>($J$91+$B$333)+$Q$387*V$416</f>
        <v>41364.247927909062</v>
      </c>
      <c r="W526" s="99"/>
    </row>
    <row r="527" spans="1:23">
      <c r="A527" s="57" t="str">
        <f t="shared" si="406"/>
        <v xml:space="preserve"> Dual Clima 9HT Domusa</v>
      </c>
      <c r="B527" s="93">
        <f>($J$91+$B$333)+$Q$388*B$416</f>
        <v>20348.476900000001</v>
      </c>
      <c r="C527" s="50">
        <f>($J$91+$B$333)+$Q$388*C$416</f>
        <v>21425.302477948841</v>
      </c>
      <c r="D527" s="99">
        <f>($J$91+$B$333)+$Q$388*D$416</f>
        <v>22502.128055897676</v>
      </c>
      <c r="E527" s="99">
        <f>($J$91+$B$333)+$Q$388*E$416</f>
        <v>23578.953633846511</v>
      </c>
      <c r="F527" s="99">
        <f>($J$91+$B$333)+$Q$388*F$416</f>
        <v>24655.77921179535</v>
      </c>
      <c r="G527" s="99">
        <f>($J$91+$B$333)+$Q$388*G$416</f>
        <v>25732.604789744189</v>
      </c>
      <c r="H527" s="99">
        <f>($J$91+$B$333)+$Q$388*H$416</f>
        <v>26809.430367693025</v>
      </c>
      <c r="I527" s="99">
        <f>($J$91+$B$333)+$Q$388*I$416</f>
        <v>27886.25594564186</v>
      </c>
      <c r="J527" s="99">
        <f>($J$91+$B$333)+$Q$388*J$416</f>
        <v>28963.081523590699</v>
      </c>
      <c r="K527" s="99">
        <f>($J$91+$B$333)+$Q$388*K$416</f>
        <v>30039.907101539538</v>
      </c>
      <c r="L527" s="99">
        <f>($J$91+$B$333)+$Q$388*L$416</f>
        <v>31116.732679488374</v>
      </c>
      <c r="M527" s="99">
        <f>($J$91+$B$333)+$Q$388*M$416</f>
        <v>32193.558257437209</v>
      </c>
      <c r="N527" s="99">
        <f>($J$91+$B$333)+$Q$388*N$416</f>
        <v>33270.383835386048</v>
      </c>
      <c r="O527" s="99">
        <f>($J$91+$B$333)+$Q$388*O$416</f>
        <v>34347.209413334887</v>
      </c>
      <c r="P527" s="99">
        <f>($J$91+$B$333)+$Q$388*P$416</f>
        <v>35424.034991283726</v>
      </c>
      <c r="Q527" s="99">
        <f>($J$91+$B$333)+$Q$388*Q$416</f>
        <v>36500.860569232558</v>
      </c>
      <c r="R527" s="99">
        <f>($J$91+$B$333)+$Q$388*R$416</f>
        <v>37577.686147181397</v>
      </c>
      <c r="S527" s="99">
        <f>($J$91+$B$333)+$Q$388*S$416</f>
        <v>38654.511725130236</v>
      </c>
      <c r="T527" s="99">
        <f>($J$91+$B$333)+$Q$388*T$416</f>
        <v>39731.337303079068</v>
      </c>
      <c r="U527" s="99">
        <f>($J$91+$B$333)+$Q$388*U$416</f>
        <v>40808.162881027907</v>
      </c>
      <c r="V527" s="99">
        <f>($J$91+$B$333)+$Q$388*V$416</f>
        <v>41884.988458976746</v>
      </c>
      <c r="W527" s="99"/>
    </row>
    <row r="528" spans="1:23">
      <c r="A528" s="58" t="str">
        <f t="shared" si="406"/>
        <v>Arotherm plus 8 Compacta Vaillant</v>
      </c>
      <c r="B528" s="94">
        <f>($L$91+$B$333)+$Q$389*B$416</f>
        <v>21478.75</v>
      </c>
      <c r="C528" s="51">
        <f>($L$91+$B$333)+$Q$389*C$416</f>
        <v>22537.849654935584</v>
      </c>
      <c r="D528" s="110">
        <f>($L$91+$B$333)+$Q$389*D$416</f>
        <v>23596.949309871165</v>
      </c>
      <c r="E528" s="110">
        <f>($L$91+$B$333)+$Q$389*E$416</f>
        <v>24656.048964806749</v>
      </c>
      <c r="F528" s="110">
        <f>($L$91+$B$333)+$Q$389*F$416</f>
        <v>25715.148619742329</v>
      </c>
      <c r="G528" s="110">
        <f>($L$91+$B$333)+$Q$389*G$416</f>
        <v>26774.248274677913</v>
      </c>
      <c r="H528" s="110">
        <f>($L$91+$B$333)+$Q$389*H$416</f>
        <v>27833.347929613497</v>
      </c>
      <c r="I528" s="110">
        <f>($L$91+$B$333)+$Q$389*I$416</f>
        <v>28892.447584549078</v>
      </c>
      <c r="J528" s="110">
        <f>($L$91+$B$333)+$Q$389*J$416</f>
        <v>29951.547239484662</v>
      </c>
      <c r="K528" s="110">
        <f>($L$91+$B$333)+$Q$389*K$416</f>
        <v>31010.646894420242</v>
      </c>
      <c r="L528" s="110">
        <f>($L$91+$B$333)+$Q$389*L$416</f>
        <v>32069.746549355827</v>
      </c>
      <c r="M528" s="110">
        <f>($L$91+$B$333)+$Q$389*M$416</f>
        <v>33128.846204291411</v>
      </c>
      <c r="N528" s="110">
        <f>($L$91+$B$333)+$Q$389*N$416</f>
        <v>34187.945859226995</v>
      </c>
      <c r="O528" s="110">
        <f>($L$91+$B$333)+$Q$389*O$416</f>
        <v>35247.045514162572</v>
      </c>
      <c r="P528" s="110">
        <f>($L$91+$B$333)+$Q$389*P$416</f>
        <v>36306.145169098156</v>
      </c>
      <c r="Q528" s="110">
        <f>($L$91+$B$333)+$Q$389*Q$416</f>
        <v>37365.24482403374</v>
      </c>
      <c r="R528" s="110">
        <f>($L$91+$B$333)+$Q$389*R$416</f>
        <v>38424.344478969324</v>
      </c>
      <c r="S528" s="110">
        <f>($L$91+$B$333)+$Q$389*S$416</f>
        <v>39483.444133904908</v>
      </c>
      <c r="T528" s="110">
        <f>($L$91+$B$333)+$Q$389*T$416</f>
        <v>40542.543788840485</v>
      </c>
      <c r="U528" s="110">
        <f>($L$91+$B$333)+$Q$389*U$416</f>
        <v>41601.643443776069</v>
      </c>
      <c r="V528" s="110">
        <f>($L$91+$B$333)+$Q$389*V$416</f>
        <v>42660.743098711653</v>
      </c>
      <c r="W528" s="110"/>
    </row>
    <row r="529" spans="1:23">
      <c r="A529" s="57" t="str">
        <f t="shared" si="406"/>
        <v>ecoTEC pure 286 Vaillant</v>
      </c>
      <c r="B529" s="25">
        <f t="shared" ref="B529:V529" si="407">$C$100+B518*$C$98</f>
        <v>3088.74</v>
      </c>
      <c r="C529" s="50">
        <f t="shared" si="407"/>
        <v>5895.5498090721649</v>
      </c>
      <c r="D529" s="99">
        <f t="shared" si="407"/>
        <v>8702.3596181443281</v>
      </c>
      <c r="E529" s="99">
        <f t="shared" si="407"/>
        <v>11509.169427216493</v>
      </c>
      <c r="F529" s="99">
        <f t="shared" si="407"/>
        <v>14315.979236288658</v>
      </c>
      <c r="G529" s="99">
        <f t="shared" si="407"/>
        <v>17122.78904536082</v>
      </c>
      <c r="H529" s="99">
        <f t="shared" si="407"/>
        <v>19929.598854432988</v>
      </c>
      <c r="I529" s="99">
        <f t="shared" si="407"/>
        <v>22736.40866350515</v>
      </c>
      <c r="J529" s="99">
        <f t="shared" si="407"/>
        <v>25543.218472577319</v>
      </c>
      <c r="K529" s="99">
        <f t="shared" si="407"/>
        <v>28350.02828164948</v>
      </c>
      <c r="L529" s="99">
        <f t="shared" si="407"/>
        <v>31156.838090721641</v>
      </c>
      <c r="M529" s="99">
        <f t="shared" si="407"/>
        <v>33963.64789979381</v>
      </c>
      <c r="N529" s="99">
        <f t="shared" si="407"/>
        <v>36770.457708865972</v>
      </c>
      <c r="O529" s="99">
        <f t="shared" si="407"/>
        <v>39577.267517938133</v>
      </c>
      <c r="P529" s="99">
        <f t="shared" si="407"/>
        <v>42384.077327010302</v>
      </c>
      <c r="Q529" s="99">
        <f t="shared" si="407"/>
        <v>45190.887136082463</v>
      </c>
      <c r="R529" s="99">
        <f t="shared" si="407"/>
        <v>47997.696945154632</v>
      </c>
      <c r="S529" s="99">
        <f t="shared" si="407"/>
        <v>50804.506754226793</v>
      </c>
      <c r="T529" s="99">
        <f t="shared" si="407"/>
        <v>53611.316563298962</v>
      </c>
      <c r="U529" s="99">
        <f t="shared" si="407"/>
        <v>56418.126372371124</v>
      </c>
      <c r="V529" s="99">
        <f t="shared" si="407"/>
        <v>59224.936181443285</v>
      </c>
      <c r="W529" s="99"/>
    </row>
    <row r="530" spans="1:23">
      <c r="A530" s="57" t="str">
        <f t="shared" si="406"/>
        <v>Puma Condens 24-28 MKV Protherm</v>
      </c>
      <c r="B530" s="27">
        <f t="shared" ref="B530:V530" si="408">$D$100+B518*$D$98</f>
        <v>2799.75</v>
      </c>
      <c r="C530" s="50">
        <f t="shared" si="408"/>
        <v>5727.2828116129031</v>
      </c>
      <c r="D530" s="99">
        <f t="shared" si="408"/>
        <v>8654.8156232258061</v>
      </c>
      <c r="E530" s="99">
        <f t="shared" si="408"/>
        <v>11582.348434838708</v>
      </c>
      <c r="F530" s="99">
        <f t="shared" si="408"/>
        <v>14509.881246451612</v>
      </c>
      <c r="G530" s="99">
        <f t="shared" si="408"/>
        <v>17437.414058064514</v>
      </c>
      <c r="H530" s="99">
        <f t="shared" si="408"/>
        <v>20364.946869677417</v>
      </c>
      <c r="I530" s="99">
        <f t="shared" si="408"/>
        <v>23292.479681290322</v>
      </c>
      <c r="J530" s="99">
        <f t="shared" si="408"/>
        <v>26220.012492903224</v>
      </c>
      <c r="K530" s="99">
        <f t="shared" si="408"/>
        <v>29147.545304516127</v>
      </c>
      <c r="L530" s="99">
        <f t="shared" si="408"/>
        <v>32075.078116129029</v>
      </c>
      <c r="M530" s="99">
        <f t="shared" si="408"/>
        <v>35002.610927741931</v>
      </c>
      <c r="N530" s="99">
        <f t="shared" si="408"/>
        <v>37930.143739354833</v>
      </c>
      <c r="O530" s="99">
        <f t="shared" si="408"/>
        <v>40857.676550967735</v>
      </c>
      <c r="P530" s="99">
        <f t="shared" si="408"/>
        <v>43785.209362580645</v>
      </c>
      <c r="Q530" s="99">
        <f t="shared" si="408"/>
        <v>46712.742174193547</v>
      </c>
      <c r="R530" s="99">
        <f t="shared" si="408"/>
        <v>49640.274985806449</v>
      </c>
      <c r="S530" s="99">
        <f t="shared" si="408"/>
        <v>52567.807797419351</v>
      </c>
      <c r="T530" s="99">
        <f t="shared" si="408"/>
        <v>55495.340609032253</v>
      </c>
      <c r="U530" s="99">
        <f t="shared" si="408"/>
        <v>58422.873420645155</v>
      </c>
      <c r="V530" s="99">
        <f t="shared" si="408"/>
        <v>61350.406232258058</v>
      </c>
      <c r="W530" s="99"/>
    </row>
    <row r="531" spans="1:23">
      <c r="A531" s="57" t="str">
        <f t="shared" si="406"/>
        <v>VMW 32CS 1-5 ecoTEC plus Vaillant</v>
      </c>
      <c r="B531" s="27">
        <f t="shared" ref="B531:V531" si="409">$E$100+B518*$E$98</f>
        <v>3921.96</v>
      </c>
      <c r="C531" s="50">
        <f t="shared" si="409"/>
        <v>6705.8102196319014</v>
      </c>
      <c r="D531" s="99">
        <f t="shared" si="409"/>
        <v>9489.6604392638037</v>
      </c>
      <c r="E531" s="99">
        <f t="shared" si="409"/>
        <v>12273.510658895706</v>
      </c>
      <c r="F531" s="99">
        <f t="shared" si="409"/>
        <v>15057.360878527608</v>
      </c>
      <c r="G531" s="99">
        <f t="shared" si="409"/>
        <v>17841.211098159511</v>
      </c>
      <c r="H531" s="99">
        <f t="shared" si="409"/>
        <v>20625.061317791409</v>
      </c>
      <c r="I531" s="99">
        <f t="shared" si="409"/>
        <v>23408.911537423312</v>
      </c>
      <c r="J531" s="99">
        <f t="shared" si="409"/>
        <v>26192.761757055214</v>
      </c>
      <c r="K531" s="99">
        <f t="shared" si="409"/>
        <v>28976.611976687116</v>
      </c>
      <c r="L531" s="99">
        <f t="shared" si="409"/>
        <v>31760.462196319018</v>
      </c>
      <c r="M531" s="99">
        <f t="shared" si="409"/>
        <v>34544.312415950924</v>
      </c>
      <c r="N531" s="99">
        <f t="shared" si="409"/>
        <v>37328.162635582819</v>
      </c>
      <c r="O531" s="99">
        <f t="shared" si="409"/>
        <v>40112.012855214722</v>
      </c>
      <c r="P531" s="99">
        <f t="shared" si="409"/>
        <v>42895.863074846624</v>
      </c>
      <c r="Q531" s="99">
        <f t="shared" si="409"/>
        <v>45679.713294478526</v>
      </c>
      <c r="R531" s="99">
        <f t="shared" si="409"/>
        <v>48463.563514110429</v>
      </c>
      <c r="S531" s="99">
        <f t="shared" si="409"/>
        <v>51247.413733742331</v>
      </c>
      <c r="T531" s="99">
        <f t="shared" si="409"/>
        <v>54031.263953374233</v>
      </c>
      <c r="U531" s="99">
        <f t="shared" si="409"/>
        <v>56815.114173006135</v>
      </c>
      <c r="V531" s="99">
        <f t="shared" si="409"/>
        <v>59598.964392638038</v>
      </c>
      <c r="W531" s="99"/>
    </row>
    <row r="532" spans="1:23">
      <c r="A532" s="57" t="str">
        <f t="shared" si="406"/>
        <v>MicraPlus Condens 30 Hermann</v>
      </c>
      <c r="B532" s="27">
        <f t="shared" ref="B532:V532" si="410">$F$100+B518*$F$98</f>
        <v>2931.76</v>
      </c>
      <c r="C532" s="50">
        <f t="shared" si="410"/>
        <v>5828.148845531915</v>
      </c>
      <c r="D532" s="99">
        <f t="shared" si="410"/>
        <v>8724.5376910638297</v>
      </c>
      <c r="E532" s="99">
        <f t="shared" si="410"/>
        <v>11620.926536595744</v>
      </c>
      <c r="F532" s="99">
        <f t="shared" si="410"/>
        <v>14517.315382127659</v>
      </c>
      <c r="G532" s="99">
        <f t="shared" si="410"/>
        <v>17413.704227659575</v>
      </c>
      <c r="H532" s="99">
        <f t="shared" si="410"/>
        <v>20310.093073191485</v>
      </c>
      <c r="I532" s="99">
        <f t="shared" si="410"/>
        <v>23206.481918723402</v>
      </c>
      <c r="J532" s="99">
        <f t="shared" si="410"/>
        <v>26102.87076425532</v>
      </c>
      <c r="K532" s="99">
        <f t="shared" si="410"/>
        <v>28999.25960978723</v>
      </c>
      <c r="L532" s="99">
        <f t="shared" si="410"/>
        <v>31895.648455319148</v>
      </c>
      <c r="M532" s="99">
        <f t="shared" si="410"/>
        <v>34792.037300851058</v>
      </c>
      <c r="N532" s="99">
        <f t="shared" si="410"/>
        <v>37688.426146382975</v>
      </c>
      <c r="O532" s="99">
        <f t="shared" si="410"/>
        <v>40584.814991914893</v>
      </c>
      <c r="P532" s="99">
        <f t="shared" si="410"/>
        <v>43481.203837446803</v>
      </c>
      <c r="Q532" s="99">
        <f t="shared" si="410"/>
        <v>46377.59268297872</v>
      </c>
      <c r="R532" s="99">
        <f t="shared" si="410"/>
        <v>49273.981528510638</v>
      </c>
      <c r="S532" s="99">
        <f t="shared" si="410"/>
        <v>52170.370374042548</v>
      </c>
      <c r="T532" s="99">
        <f t="shared" si="410"/>
        <v>55066.759219574466</v>
      </c>
      <c r="U532" s="99">
        <f t="shared" si="410"/>
        <v>57963.148065106376</v>
      </c>
      <c r="V532" s="99">
        <f t="shared" si="410"/>
        <v>60859.536910638293</v>
      </c>
      <c r="W532" s="99"/>
    </row>
    <row r="533" spans="1:23">
      <c r="A533" s="57" t="str">
        <f t="shared" si="406"/>
        <v xml:space="preserve">Semia Condens 30 Saunier Duval </v>
      </c>
      <c r="B533" s="29">
        <f t="shared" ref="B533:V533" si="411">$G$100+B518*$G$98</f>
        <v>3229.76</v>
      </c>
      <c r="C533" s="50">
        <f t="shared" si="411"/>
        <v>6002.2707075356411</v>
      </c>
      <c r="D533" s="99">
        <f t="shared" si="411"/>
        <v>8774.7814150712838</v>
      </c>
      <c r="E533" s="99">
        <f t="shared" si="411"/>
        <v>11547.292122606925</v>
      </c>
      <c r="F533" s="99">
        <f t="shared" si="411"/>
        <v>14319.802830142566</v>
      </c>
      <c r="G533" s="99">
        <f t="shared" si="411"/>
        <v>17092.313537678208</v>
      </c>
      <c r="H533" s="99">
        <f t="shared" si="411"/>
        <v>19864.824245213851</v>
      </c>
      <c r="I533" s="99">
        <f t="shared" si="411"/>
        <v>22637.334952749494</v>
      </c>
      <c r="J533" s="99">
        <f t="shared" si="411"/>
        <v>25409.845660285129</v>
      </c>
      <c r="K533" s="99">
        <f t="shared" si="411"/>
        <v>28182.356367820772</v>
      </c>
      <c r="L533" s="99">
        <f t="shared" si="411"/>
        <v>30954.867075356415</v>
      </c>
      <c r="M533" s="99">
        <f t="shared" si="411"/>
        <v>33727.377782892057</v>
      </c>
      <c r="N533" s="99">
        <f t="shared" si="411"/>
        <v>36499.8884904277</v>
      </c>
      <c r="O533" s="99">
        <f t="shared" si="411"/>
        <v>39272.399197963343</v>
      </c>
      <c r="P533" s="99">
        <f t="shared" si="411"/>
        <v>42044.909905498986</v>
      </c>
      <c r="Q533" s="99">
        <f t="shared" si="411"/>
        <v>44817.420613034621</v>
      </c>
      <c r="R533" s="99">
        <f t="shared" si="411"/>
        <v>47589.931320570264</v>
      </c>
      <c r="S533" s="99">
        <f t="shared" si="411"/>
        <v>50362.442028105907</v>
      </c>
      <c r="T533" s="99">
        <f t="shared" si="411"/>
        <v>53134.952735641549</v>
      </c>
      <c r="U533" s="99">
        <f t="shared" si="411"/>
        <v>55907.463443177192</v>
      </c>
      <c r="V533" s="99">
        <f t="shared" si="411"/>
        <v>58679.974150712835</v>
      </c>
      <c r="W533" s="99"/>
    </row>
    <row r="534" spans="1:23">
      <c r="A534" s="57" t="str">
        <f t="shared" si="406"/>
        <v>Caldera Thema Condens 31-CS/1 (N-ES) Saunier Duval</v>
      </c>
      <c r="B534" s="29">
        <f t="shared" ref="B534:V534" si="412">$H$100+B518*$H$98</f>
        <v>3842.75</v>
      </c>
      <c r="C534" s="50">
        <f t="shared" si="412"/>
        <v>6620.9188926530614</v>
      </c>
      <c r="D534" s="99">
        <f t="shared" si="412"/>
        <v>9399.0877853061229</v>
      </c>
      <c r="E534" s="99">
        <f t="shared" si="412"/>
        <v>12177.256677959183</v>
      </c>
      <c r="F534" s="99">
        <f t="shared" si="412"/>
        <v>14955.425570612246</v>
      </c>
      <c r="G534" s="99">
        <f t="shared" si="412"/>
        <v>17733.594463265305</v>
      </c>
      <c r="H534" s="99">
        <f t="shared" si="412"/>
        <v>20511.763355918367</v>
      </c>
      <c r="I534" s="99">
        <f t="shared" si="412"/>
        <v>23289.932248571429</v>
      </c>
      <c r="J534" s="99">
        <f t="shared" si="412"/>
        <v>26068.101141224492</v>
      </c>
      <c r="K534" s="99">
        <f t="shared" si="412"/>
        <v>28846.27003387755</v>
      </c>
      <c r="L534" s="99">
        <f t="shared" si="412"/>
        <v>31624.438926530613</v>
      </c>
      <c r="M534" s="99">
        <f t="shared" si="412"/>
        <v>34402.607819183671</v>
      </c>
      <c r="N534" s="99">
        <f t="shared" si="412"/>
        <v>37180.776711836734</v>
      </c>
      <c r="O534" s="99">
        <f t="shared" si="412"/>
        <v>39958.945604489796</v>
      </c>
      <c r="P534" s="99">
        <f t="shared" si="412"/>
        <v>42737.114497142858</v>
      </c>
      <c r="Q534" s="99">
        <f t="shared" si="412"/>
        <v>45515.283389795921</v>
      </c>
      <c r="R534" s="99">
        <f t="shared" si="412"/>
        <v>48293.452282448983</v>
      </c>
      <c r="S534" s="99">
        <f t="shared" si="412"/>
        <v>51071.621175102038</v>
      </c>
      <c r="T534" s="99">
        <f t="shared" si="412"/>
        <v>53849.790067755101</v>
      </c>
      <c r="U534" s="99">
        <f t="shared" si="412"/>
        <v>56627.958960408163</v>
      </c>
      <c r="V534" s="99">
        <f t="shared" si="412"/>
        <v>59406.127853061225</v>
      </c>
      <c r="W534" s="99"/>
    </row>
    <row r="535" spans="1:23">
      <c r="A535" s="57" t="str">
        <f t="shared" si="406"/>
        <v>NEODENS PLUS 28/28 F ECO Baxi</v>
      </c>
      <c r="B535" s="27">
        <f t="shared" ref="B535:V535" si="413">$I$100+B518*$I$98</f>
        <v>2860.7</v>
      </c>
      <c r="C535" s="50">
        <f t="shared" si="413"/>
        <v>5958.0896641638219</v>
      </c>
      <c r="D535" s="99">
        <f t="shared" si="413"/>
        <v>9055.4793283276449</v>
      </c>
      <c r="E535" s="99">
        <f t="shared" si="413"/>
        <v>12152.868992491465</v>
      </c>
      <c r="F535" s="99">
        <f t="shared" si="413"/>
        <v>15250.258656655289</v>
      </c>
      <c r="G535" s="99">
        <f t="shared" si="413"/>
        <v>18347.648320819109</v>
      </c>
      <c r="H535" s="99">
        <f t="shared" si="413"/>
        <v>21445.037984982933</v>
      </c>
      <c r="I535" s="99">
        <f t="shared" si="413"/>
        <v>24542.427649146754</v>
      </c>
      <c r="J535" s="99">
        <f t="shared" si="413"/>
        <v>27639.817313310577</v>
      </c>
      <c r="K535" s="99">
        <f t="shared" si="413"/>
        <v>30737.206977474398</v>
      </c>
      <c r="L535" s="99">
        <f t="shared" si="413"/>
        <v>33834.596641638214</v>
      </c>
      <c r="M535" s="99">
        <f t="shared" si="413"/>
        <v>36931.986305802035</v>
      </c>
      <c r="N535" s="99">
        <f t="shared" si="413"/>
        <v>40029.375969965862</v>
      </c>
      <c r="O535" s="99">
        <f t="shared" si="413"/>
        <v>43126.765634129682</v>
      </c>
      <c r="P535" s="99">
        <f t="shared" si="413"/>
        <v>46224.155298293503</v>
      </c>
      <c r="Q535" s="99">
        <f t="shared" si="413"/>
        <v>49321.544962457323</v>
      </c>
      <c r="R535" s="99">
        <f t="shared" si="413"/>
        <v>52418.934626621151</v>
      </c>
      <c r="S535" s="99">
        <f t="shared" si="413"/>
        <v>55516.324290784971</v>
      </c>
      <c r="T535" s="99">
        <f t="shared" si="413"/>
        <v>58613.713954948791</v>
      </c>
      <c r="U535" s="99">
        <f t="shared" si="413"/>
        <v>61711.103619112611</v>
      </c>
      <c r="V535" s="99">
        <f t="shared" si="413"/>
        <v>64808.493283276432</v>
      </c>
      <c r="W535" s="99"/>
    </row>
    <row r="536" spans="1:23">
      <c r="A536" s="57" t="str">
        <f t="shared" si="406"/>
        <v>NEODENS PLUS 33/33 F ECO Baxi</v>
      </c>
      <c r="B536" s="27">
        <f t="shared" ref="B536:V536" si="414">$J$100+B518*$J$98</f>
        <v>2939.75</v>
      </c>
      <c r="C536" s="50">
        <f t="shared" si="414"/>
        <v>6030.1081325766172</v>
      </c>
      <c r="D536" s="99">
        <f t="shared" si="414"/>
        <v>9120.4662651532344</v>
      </c>
      <c r="E536" s="99">
        <f t="shared" si="414"/>
        <v>12210.824397729852</v>
      </c>
      <c r="F536" s="99">
        <f t="shared" si="414"/>
        <v>15301.182530306469</v>
      </c>
      <c r="G536" s="99">
        <f t="shared" si="414"/>
        <v>18391.540662883082</v>
      </c>
      <c r="H536" s="99">
        <f t="shared" si="414"/>
        <v>21481.898795459703</v>
      </c>
      <c r="I536" s="99">
        <f t="shared" si="414"/>
        <v>24572.25692803632</v>
      </c>
      <c r="J536" s="99">
        <f t="shared" si="414"/>
        <v>27662.615060612938</v>
      </c>
      <c r="K536" s="99">
        <f t="shared" si="414"/>
        <v>30752.973193189551</v>
      </c>
      <c r="L536" s="99">
        <f t="shared" si="414"/>
        <v>33843.331325766165</v>
      </c>
      <c r="M536" s="99">
        <f t="shared" si="414"/>
        <v>36933.689458342786</v>
      </c>
      <c r="N536" s="99">
        <f t="shared" si="414"/>
        <v>40024.047590919407</v>
      </c>
      <c r="O536" s="99">
        <f t="shared" si="414"/>
        <v>43114.40572349602</v>
      </c>
      <c r="P536" s="99">
        <f t="shared" si="414"/>
        <v>46204.763856072641</v>
      </c>
      <c r="Q536" s="99">
        <f t="shared" si="414"/>
        <v>49295.121988649254</v>
      </c>
      <c r="R536" s="99">
        <f t="shared" si="414"/>
        <v>52385.480121225875</v>
      </c>
      <c r="S536" s="99">
        <f t="shared" si="414"/>
        <v>55475.838253802489</v>
      </c>
      <c r="T536" s="99">
        <f t="shared" si="414"/>
        <v>58566.196386379102</v>
      </c>
      <c r="U536" s="99">
        <f t="shared" si="414"/>
        <v>61656.554518955723</v>
      </c>
      <c r="V536" s="99">
        <f t="shared" si="414"/>
        <v>64746.912651532337</v>
      </c>
      <c r="W536" s="99"/>
    </row>
    <row r="537" spans="1:23">
      <c r="A537" s="57" t="str">
        <f t="shared" si="406"/>
        <v xml:space="preserve"> 6000 25-28 Bosch</v>
      </c>
      <c r="B537" s="27">
        <f t="shared" ref="B537:V537" si="415">$K$100+B518*$K$98</f>
        <v>3193.29</v>
      </c>
      <c r="C537" s="50">
        <f t="shared" si="415"/>
        <v>6089.6788455319147</v>
      </c>
      <c r="D537" s="99">
        <f t="shared" si="415"/>
        <v>8986.0676910638285</v>
      </c>
      <c r="E537" s="99">
        <f t="shared" si="415"/>
        <v>11882.456536595742</v>
      </c>
      <c r="F537" s="99">
        <f t="shared" si="415"/>
        <v>14778.84538212766</v>
      </c>
      <c r="G537" s="99">
        <f t="shared" si="415"/>
        <v>17675.234227659574</v>
      </c>
      <c r="H537" s="99">
        <f t="shared" si="415"/>
        <v>20571.623073191487</v>
      </c>
      <c r="I537" s="99">
        <f t="shared" si="415"/>
        <v>23468.011918723401</v>
      </c>
      <c r="J537" s="99">
        <f t="shared" si="415"/>
        <v>26364.400764255319</v>
      </c>
      <c r="K537" s="99">
        <f t="shared" si="415"/>
        <v>29260.789609787233</v>
      </c>
      <c r="L537" s="99">
        <f t="shared" si="415"/>
        <v>32157.178455319146</v>
      </c>
      <c r="M537" s="99">
        <f t="shared" si="415"/>
        <v>35053.567300851057</v>
      </c>
      <c r="N537" s="99">
        <f t="shared" si="415"/>
        <v>37949.956146382974</v>
      </c>
      <c r="O537" s="99">
        <f t="shared" si="415"/>
        <v>40846.344991914892</v>
      </c>
      <c r="P537" s="99">
        <f t="shared" si="415"/>
        <v>43742.733837446802</v>
      </c>
      <c r="Q537" s="99">
        <f t="shared" si="415"/>
        <v>46639.122682978719</v>
      </c>
      <c r="R537" s="99">
        <f t="shared" si="415"/>
        <v>49535.511528510637</v>
      </c>
      <c r="S537" s="99">
        <f t="shared" si="415"/>
        <v>52431.900374042547</v>
      </c>
      <c r="T537" s="99">
        <f t="shared" si="415"/>
        <v>55328.289219574464</v>
      </c>
      <c r="U537" s="99">
        <f t="shared" si="415"/>
        <v>58224.678065106375</v>
      </c>
      <c r="V537" s="99">
        <f t="shared" si="415"/>
        <v>61121.066910638292</v>
      </c>
      <c r="W537" s="99"/>
    </row>
    <row r="538" spans="1:23">
      <c r="A538" s="58" t="str">
        <f t="shared" si="406"/>
        <v>6000 25-32 Bosch</v>
      </c>
      <c r="B538" s="30">
        <f t="shared" ref="B538:V538" si="416">$L$100+B518*$L$98</f>
        <v>3273.49</v>
      </c>
      <c r="C538" s="52">
        <f t="shared" si="416"/>
        <v>6169.8788455319145</v>
      </c>
      <c r="D538" s="100">
        <f t="shared" si="416"/>
        <v>9066.2676910638293</v>
      </c>
      <c r="E538" s="100">
        <f t="shared" si="416"/>
        <v>11962.656536595743</v>
      </c>
      <c r="F538" s="100">
        <f t="shared" si="416"/>
        <v>14859.045382127659</v>
      </c>
      <c r="G538" s="100">
        <f t="shared" si="416"/>
        <v>17755.434227659571</v>
      </c>
      <c r="H538" s="100">
        <f t="shared" si="416"/>
        <v>20651.823073191488</v>
      </c>
      <c r="I538" s="100">
        <f t="shared" si="416"/>
        <v>23548.211918723398</v>
      </c>
      <c r="J538" s="100">
        <f t="shared" si="416"/>
        <v>26444.600764255316</v>
      </c>
      <c r="K538" s="100">
        <f t="shared" si="416"/>
        <v>29340.989609787233</v>
      </c>
      <c r="L538" s="100">
        <f t="shared" si="416"/>
        <v>32237.378455319144</v>
      </c>
      <c r="M538" s="100">
        <f t="shared" si="416"/>
        <v>35133.767300851061</v>
      </c>
      <c r="N538" s="100">
        <f t="shared" si="416"/>
        <v>38030.156146382971</v>
      </c>
      <c r="O538" s="100">
        <f t="shared" si="416"/>
        <v>40926.544991914889</v>
      </c>
      <c r="P538" s="100">
        <f t="shared" si="416"/>
        <v>43822.933837446799</v>
      </c>
      <c r="Q538" s="100">
        <f t="shared" si="416"/>
        <v>46719.322682978716</v>
      </c>
      <c r="R538" s="100">
        <f t="shared" si="416"/>
        <v>49615.711528510634</v>
      </c>
      <c r="S538" s="100">
        <f t="shared" si="416"/>
        <v>52512.100374042544</v>
      </c>
      <c r="T538" s="100">
        <f t="shared" si="416"/>
        <v>55408.489219574461</v>
      </c>
      <c r="U538" s="100">
        <f t="shared" si="416"/>
        <v>58304.878065106372</v>
      </c>
      <c r="V538" s="100">
        <f t="shared" si="416"/>
        <v>61201.266910638289</v>
      </c>
      <c r="W538" s="100"/>
    </row>
    <row r="542" spans="1:23" ht="38.25" customHeight="1">
      <c r="A542" s="147" t="s">
        <v>141</v>
      </c>
      <c r="B542" s="148"/>
    </row>
    <row r="543" spans="1:23" ht="54.75" customHeight="1">
      <c r="A543" s="149"/>
      <c r="B543" s="150"/>
    </row>
    <row r="544" spans="1:23">
      <c r="A544" s="48" t="s">
        <v>97</v>
      </c>
      <c r="B544" s="23">
        <v>0</v>
      </c>
      <c r="C544" s="23">
        <v>3</v>
      </c>
      <c r="D544" s="23">
        <v>6</v>
      </c>
      <c r="E544" s="23">
        <v>9</v>
      </c>
      <c r="F544" s="23">
        <v>12</v>
      </c>
      <c r="G544" s="23">
        <v>15</v>
      </c>
      <c r="H544" s="23">
        <v>18</v>
      </c>
      <c r="I544" s="23">
        <v>21</v>
      </c>
      <c r="J544" s="23">
        <v>24</v>
      </c>
      <c r="K544" s="23">
        <v>27</v>
      </c>
      <c r="L544" s="23">
        <v>30</v>
      </c>
      <c r="M544" s="23">
        <v>33</v>
      </c>
      <c r="N544" s="23">
        <v>36</v>
      </c>
      <c r="O544" s="23">
        <v>39</v>
      </c>
      <c r="P544" s="23">
        <v>42</v>
      </c>
      <c r="Q544" s="23">
        <v>45</v>
      </c>
      <c r="R544" s="23">
        <v>48</v>
      </c>
      <c r="S544" s="23">
        <v>51</v>
      </c>
      <c r="T544" s="23">
        <v>54</v>
      </c>
      <c r="U544" s="23">
        <v>57</v>
      </c>
      <c r="V544" s="23">
        <v>60</v>
      </c>
    </row>
    <row r="545" spans="1:22">
      <c r="A545" s="56" t="str">
        <f>A519</f>
        <v>Monobloc Plus 2 - 12MR Baxi</v>
      </c>
      <c r="B545" s="92">
        <f>($C$91+$C$333)+$Q$380*B$416</f>
        <v>14100</v>
      </c>
      <c r="C545" s="49">
        <f>($C$91+$C$333)+$Q$380*C$416</f>
        <v>14954.035170045019</v>
      </c>
      <c r="D545" s="98">
        <f>($C$91+$C$333)+$Q$380*D$416</f>
        <v>15808.07034009004</v>
      </c>
      <c r="E545" s="98">
        <f>($C$91+$C$333)+$Q$380*E$416</f>
        <v>16662.105510135061</v>
      </c>
      <c r="F545" s="98">
        <f>($C$91+$C$333)+$Q$380*F$416</f>
        <v>17516.14068018008</v>
      </c>
      <c r="G545" s="98">
        <f>($C$91+$C$333)+$Q$380*G$416</f>
        <v>18370.1758502251</v>
      </c>
      <c r="H545" s="98">
        <f>($C$91+$C$333)+$Q$380*H$416</f>
        <v>19224.211020270122</v>
      </c>
      <c r="I545" s="98">
        <f>($C$91+$C$333)+$Q$380*I$416</f>
        <v>20078.246190315142</v>
      </c>
      <c r="J545" s="98">
        <f>($C$91+$C$333)+$Q$380*J$416</f>
        <v>20932.281360360161</v>
      </c>
      <c r="K545" s="98">
        <f>($C$91+$C$333)+$Q$380*K$416</f>
        <v>21786.31653040518</v>
      </c>
      <c r="L545" s="98">
        <f>($C$91+$C$333)+$Q$380*L$416</f>
        <v>22640.351700450199</v>
      </c>
      <c r="M545" s="98">
        <f>($C$91+$C$333)+$Q$380*M$416</f>
        <v>23494.386870495222</v>
      </c>
      <c r="N545" s="98">
        <f>($C$91+$C$333)+$Q$380*N$416</f>
        <v>24348.422040540241</v>
      </c>
      <c r="O545" s="98">
        <f>($C$91+$C$333)+$Q$380*O$416</f>
        <v>25202.45721058526</v>
      </c>
      <c r="P545" s="98">
        <f>($C$91+$C$333)+$Q$380*P$416</f>
        <v>26056.492380630283</v>
      </c>
      <c r="Q545" s="98">
        <f>($C$91+$C$333)+$Q$380*Q$416</f>
        <v>26910.527550675302</v>
      </c>
      <c r="R545" s="98">
        <f>($C$91+$C$333)+$Q$380*R$416</f>
        <v>27764.562720720322</v>
      </c>
      <c r="S545" s="98">
        <f>($C$91+$C$333)+$Q$380*S$416</f>
        <v>28618.597890765341</v>
      </c>
      <c r="T545" s="98">
        <f>($C$91+$C$333)+$Q$380*T$416</f>
        <v>29472.63306081036</v>
      </c>
      <c r="U545" s="92">
        <f>($C$91+$C$333)+$Q$380*U$416</f>
        <v>30326.668230855383</v>
      </c>
      <c r="V545" s="98">
        <f>($C$91+$C$333)+$Q$380*V$416</f>
        <v>31180.703400900402</v>
      </c>
    </row>
    <row r="546" spans="1:22">
      <c r="A546" s="57" t="str">
        <f t="shared" ref="A546:A564" si="417">A520</f>
        <v>Monobloc Plus 2 - 16MR Baxi</v>
      </c>
      <c r="B546" s="93">
        <f>($D$91+$C$333)+$Q$381*B$416</f>
        <v>14100</v>
      </c>
      <c r="C546" s="50">
        <f>($D$91+$C$333)+$Q$381*C$416</f>
        <v>15054.748903589361</v>
      </c>
      <c r="D546" s="99">
        <f>($D$91+$C$333)+$Q$381*D$416</f>
        <v>16009.497807178725</v>
      </c>
      <c r="E546" s="99">
        <f>($D$91+$C$333)+$Q$381*E$416</f>
        <v>16964.246710768086</v>
      </c>
      <c r="F546" s="99">
        <f>($D$91+$C$333)+$Q$381*F$416</f>
        <v>17918.995614357449</v>
      </c>
      <c r="G546" s="99">
        <f>($D$91+$C$333)+$Q$381*G$416</f>
        <v>18873.744517946809</v>
      </c>
      <c r="H546" s="99">
        <f>($D$91+$C$333)+$Q$381*H$416</f>
        <v>19828.493421536172</v>
      </c>
      <c r="I546" s="99">
        <f>($D$91+$C$333)+$Q$381*I$416</f>
        <v>20783.242325125535</v>
      </c>
      <c r="J546" s="99">
        <f>($D$91+$C$333)+$Q$381*J$416</f>
        <v>21737.991228714898</v>
      </c>
      <c r="K546" s="99">
        <f>($D$91+$C$333)+$Q$381*K$416</f>
        <v>22692.740132304258</v>
      </c>
      <c r="L546" s="99">
        <f>($D$91+$C$333)+$Q$381*L$416</f>
        <v>23647.489035893617</v>
      </c>
      <c r="M546" s="99">
        <f>($D$91+$C$333)+$Q$381*M$416</f>
        <v>24602.237939482984</v>
      </c>
      <c r="N546" s="99">
        <f>($D$91+$C$333)+$Q$381*N$416</f>
        <v>25556.986843072344</v>
      </c>
      <c r="O546" s="99">
        <f>($D$91+$C$333)+$Q$381*O$416</f>
        <v>26511.735746661703</v>
      </c>
      <c r="P546" s="99">
        <f>($D$91+$C$333)+$Q$381*P$416</f>
        <v>27466.48465025107</v>
      </c>
      <c r="Q546" s="99">
        <f>($D$91+$C$333)+$Q$381*Q$416</f>
        <v>28421.23355384043</v>
      </c>
      <c r="R546" s="99">
        <f>($D$91+$C$333)+$Q$381*R$416</f>
        <v>29375.982457429793</v>
      </c>
      <c r="S546" s="99">
        <f>($D$91+$C$333)+$Q$381*S$416</f>
        <v>30330.731361019156</v>
      </c>
      <c r="T546" s="99">
        <f>($D$91+$C$333)+$Q$381*T$416</f>
        <v>31285.480264608515</v>
      </c>
      <c r="U546" s="99">
        <f>($D$91+$C$333)+$Q$381*U$416</f>
        <v>32240.229168197879</v>
      </c>
      <c r="V546" s="99">
        <f>($D$91+$C$333)+$Q$381*V$416</f>
        <v>33194.978071787235</v>
      </c>
    </row>
    <row r="547" spans="1:22">
      <c r="A547" s="57" t="str">
        <f t="shared" si="417"/>
        <v>Arotherm Split 12 kW Vaillant</v>
      </c>
      <c r="B547" s="93">
        <f>($E$91+$C$333)+$Q$382*B$416</f>
        <v>14724.66</v>
      </c>
      <c r="C547" s="50">
        <f>($E$91+$C$333)+$Q$382*C$416</f>
        <v>15855.908925985179</v>
      </c>
      <c r="D547" s="99">
        <f>($E$91+$C$333)+$Q$382*D$416</f>
        <v>16987.157851970358</v>
      </c>
      <c r="E547" s="99">
        <f>($E$91+$C$333)+$Q$382*E$416</f>
        <v>18118.406777955537</v>
      </c>
      <c r="F547" s="99">
        <f>($E$91+$C$333)+$Q$382*F$416</f>
        <v>19249.65570394072</v>
      </c>
      <c r="G547" s="99">
        <f>($E$91+$C$333)+$Q$382*G$416</f>
        <v>20380.904629925899</v>
      </c>
      <c r="H547" s="99">
        <f>($E$91+$C$333)+$Q$382*H$416</f>
        <v>21512.153555911078</v>
      </c>
      <c r="I547" s="99">
        <f>($E$91+$C$333)+$Q$382*I$416</f>
        <v>22643.402481896257</v>
      </c>
      <c r="J547" s="99">
        <f>($E$91+$C$333)+$Q$382*J$416</f>
        <v>23774.651407881436</v>
      </c>
      <c r="K547" s="99">
        <f>($E$91+$C$333)+$Q$382*K$416</f>
        <v>24905.900333866615</v>
      </c>
      <c r="L547" s="99">
        <f>($E$91+$C$333)+$Q$382*L$416</f>
        <v>26037.149259851794</v>
      </c>
      <c r="M547" s="99">
        <f>($E$91+$C$333)+$Q$382*M$416</f>
        <v>27168.398185836973</v>
      </c>
      <c r="N547" s="99">
        <f>($E$91+$C$333)+$Q$382*N$416</f>
        <v>28299.647111822153</v>
      </c>
      <c r="O547" s="99">
        <f>($E$91+$C$333)+$Q$382*O$416</f>
        <v>29430.896037807332</v>
      </c>
      <c r="P547" s="99">
        <f>($E$91+$C$333)+$Q$382*P$416</f>
        <v>30562.144963792511</v>
      </c>
      <c r="Q547" s="99">
        <f>($E$91+$C$333)+$Q$382*Q$416</f>
        <v>31693.393889777693</v>
      </c>
      <c r="R547" s="99">
        <f>($E$91+$C$333)+$Q$382*R$416</f>
        <v>32824.642815762869</v>
      </c>
      <c r="S547" s="99">
        <f>($E$91+$C$333)+$Q$382*S$416</f>
        <v>33955.891741748055</v>
      </c>
      <c r="T547" s="99">
        <f>($E$91+$C$333)+$Q$382*T$416</f>
        <v>35087.140667733227</v>
      </c>
      <c r="U547" s="99">
        <f>($E$91+$C$333)+$Q$382*U$416</f>
        <v>36218.389593718413</v>
      </c>
      <c r="V547" s="99">
        <f>($E$91+$C$333)+$Q$382*V$416</f>
        <v>37349.638519703585</v>
      </c>
    </row>
    <row r="548" spans="1:22">
      <c r="A548" s="57" t="str">
        <f t="shared" si="417"/>
        <v>Arotherm plus 12 Compacta Vaillant</v>
      </c>
      <c r="B548" s="93">
        <f>($F$91+$C$333)+$Q$383*B$416</f>
        <v>14756.6</v>
      </c>
      <c r="C548" s="50">
        <f>($F$91+$C$333)+$Q$383*C$416</f>
        <v>15678.624132250676</v>
      </c>
      <c r="D548" s="99">
        <f>($F$91+$C$333)+$Q$383*D$416</f>
        <v>16600.648264501349</v>
      </c>
      <c r="E548" s="99">
        <f>($F$91+$C$333)+$Q$383*E$416</f>
        <v>17522.672396752023</v>
      </c>
      <c r="F548" s="99">
        <f>($F$91+$C$333)+$Q$383*F$416</f>
        <v>18444.6965290027</v>
      </c>
      <c r="G548" s="99">
        <f>($F$91+$C$333)+$Q$383*G$416</f>
        <v>19366.720661253374</v>
      </c>
      <c r="H548" s="99">
        <f>($F$91+$C$333)+$Q$383*H$416</f>
        <v>20288.744793504047</v>
      </c>
      <c r="I548" s="99">
        <f>($F$91+$C$333)+$Q$383*I$416</f>
        <v>21210.768925754721</v>
      </c>
      <c r="J548" s="99">
        <f>($F$91+$C$333)+$Q$383*J$416</f>
        <v>22132.793058005394</v>
      </c>
      <c r="K548" s="99">
        <f>($F$91+$C$333)+$Q$383*K$416</f>
        <v>23054.817190256072</v>
      </c>
      <c r="L548" s="99">
        <f>($F$91+$C$333)+$Q$383*L$416</f>
        <v>23976.841322506745</v>
      </c>
      <c r="M548" s="99">
        <f>($F$91+$C$333)+$Q$383*M$416</f>
        <v>24898.865454757419</v>
      </c>
      <c r="N548" s="99">
        <f>($F$91+$C$333)+$Q$383*N$416</f>
        <v>25820.889587008096</v>
      </c>
      <c r="O548" s="99">
        <f>($F$91+$C$333)+$Q$383*O$416</f>
        <v>26742.913719258766</v>
      </c>
      <c r="P548" s="99">
        <f>($F$91+$C$333)+$Q$383*P$416</f>
        <v>27664.937851509443</v>
      </c>
      <c r="Q548" s="99">
        <f>($F$91+$C$333)+$Q$383*Q$416</f>
        <v>28586.961983760117</v>
      </c>
      <c r="R548" s="99">
        <f>($F$91+$C$333)+$Q$383*R$416</f>
        <v>29508.98611601079</v>
      </c>
      <c r="S548" s="99">
        <f>($F$91+$C$333)+$Q$383*S$416</f>
        <v>30431.010248261467</v>
      </c>
      <c r="T548" s="99">
        <f>($F$91+$C$333)+$Q$383*T$416</f>
        <v>31353.034380512137</v>
      </c>
      <c r="U548" s="99">
        <f>($F$91+$C$333)+$Q$383*U$416</f>
        <v>32275.058512762815</v>
      </c>
      <c r="V548" s="99">
        <f>($F$91+$C$333)+$Q$383*V$416</f>
        <v>33197.082645013492</v>
      </c>
    </row>
    <row r="549" spans="1:22">
      <c r="A549" s="57" t="str">
        <f t="shared" si="417"/>
        <v>Arotherm plus 12 Compacta Vaillant</v>
      </c>
      <c r="B549" s="93">
        <f>($G$91+$C$333)+$Q$384*B$416</f>
        <v>19098.88</v>
      </c>
      <c r="C549" s="50">
        <f>($G$91+$C$333)+$Q$384*C$416</f>
        <v>20020.904132250675</v>
      </c>
      <c r="D549" s="99">
        <f>($G$91+$C$333)+$Q$384*D$416</f>
        <v>20942.928264501352</v>
      </c>
      <c r="E549" s="99">
        <f>($G$91+$C$333)+$Q$384*E$416</f>
        <v>21864.952396752025</v>
      </c>
      <c r="F549" s="99">
        <f>($G$91+$C$333)+$Q$384*F$416</f>
        <v>22786.976529002699</v>
      </c>
      <c r="G549" s="99">
        <f>($G$91+$C$333)+$Q$384*G$416</f>
        <v>23709.000661253373</v>
      </c>
      <c r="H549" s="99">
        <f>($G$91+$C$333)+$Q$384*H$416</f>
        <v>24631.024793504046</v>
      </c>
      <c r="I549" s="99">
        <f>($G$91+$C$333)+$Q$384*I$416</f>
        <v>25553.048925754723</v>
      </c>
      <c r="J549" s="99">
        <f>($G$91+$C$333)+$Q$384*J$416</f>
        <v>26475.073058005397</v>
      </c>
      <c r="K549" s="99">
        <f>($G$91+$C$333)+$Q$384*K$416</f>
        <v>27397.09719025607</v>
      </c>
      <c r="L549" s="99">
        <f>($G$91+$C$333)+$Q$384*L$416</f>
        <v>28319.121322506748</v>
      </c>
      <c r="M549" s="99">
        <f>($G$91+$C$333)+$Q$384*M$416</f>
        <v>29241.145454757418</v>
      </c>
      <c r="N549" s="99">
        <f>($G$91+$C$333)+$Q$384*N$416</f>
        <v>30163.169587008095</v>
      </c>
      <c r="O549" s="99">
        <f>($G$91+$C$333)+$Q$384*O$416</f>
        <v>31085.193719258768</v>
      </c>
      <c r="P549" s="99">
        <f>($G$91+$C$333)+$Q$384*P$416</f>
        <v>32007.217851509442</v>
      </c>
      <c r="Q549" s="99">
        <f>($G$91+$C$333)+$Q$384*Q$416</f>
        <v>32929.241983760119</v>
      </c>
      <c r="R549" s="99">
        <f>($G$91+$C$333)+$Q$384*R$416</f>
        <v>33851.266116010796</v>
      </c>
      <c r="S549" s="99">
        <f>($G$91+$C$333)+$Q$384*S$416</f>
        <v>34773.290248261466</v>
      </c>
      <c r="T549" s="99">
        <f>($G$91+$C$333)+$Q$384*T$416</f>
        <v>35695.314380512136</v>
      </c>
      <c r="U549" s="99">
        <f>($G$91+$C$333)+$Q$384*U$416</f>
        <v>36617.338512762813</v>
      </c>
      <c r="V549" s="99">
        <f>($G$91+$C$333)+$Q$384*V$416</f>
        <v>37539.362645013491</v>
      </c>
    </row>
    <row r="550" spans="1:22">
      <c r="A550" s="57" t="str">
        <f t="shared" si="417"/>
        <v>Genia Air Max 12 Saunier Duval</v>
      </c>
      <c r="B550" s="111">
        <f>($H$91+$C$333)+$Q$385*B$416</f>
        <v>18658.25</v>
      </c>
      <c r="C550" s="50">
        <f>($H$91+$C$333)+$Q$385*C$416</f>
        <v>19580.298664273185</v>
      </c>
      <c r="D550" s="99">
        <f>($H$91+$C$333)+$Q$385*D$416</f>
        <v>20502.34732854637</v>
      </c>
      <c r="E550" s="99">
        <f>($H$91+$C$333)+$Q$385*E$416</f>
        <v>21424.395992819555</v>
      </c>
      <c r="F550" s="99">
        <f>($H$91+$C$333)+$Q$385*F$416</f>
        <v>22346.444657092736</v>
      </c>
      <c r="G550" s="99">
        <f>($H$91+$C$333)+$Q$385*G$416</f>
        <v>23268.493321365921</v>
      </c>
      <c r="H550" s="99">
        <f>($H$91+$C$333)+$Q$385*H$416</f>
        <v>24190.541985639105</v>
      </c>
      <c r="I550" s="99">
        <f>($H$91+$C$333)+$Q$385*I$416</f>
        <v>25112.59064991229</v>
      </c>
      <c r="J550" s="99">
        <f>($H$91+$C$333)+$Q$385*J$416</f>
        <v>26034.639314185471</v>
      </c>
      <c r="K550" s="99">
        <f>($H$91+$C$333)+$Q$385*K$416</f>
        <v>26956.687978458656</v>
      </c>
      <c r="L550" s="99">
        <f>($H$91+$C$333)+$Q$385*L$416</f>
        <v>27878.736642731841</v>
      </c>
      <c r="M550" s="99">
        <f>($H$91+$C$333)+$Q$385*M$416</f>
        <v>28800.785307005026</v>
      </c>
      <c r="N550" s="99">
        <f>($H$91+$C$333)+$Q$385*N$416</f>
        <v>29722.833971278211</v>
      </c>
      <c r="O550" s="99">
        <f>($H$91+$C$333)+$Q$385*O$416</f>
        <v>30644.882635551396</v>
      </c>
      <c r="P550" s="99">
        <f>($H$91+$C$333)+$Q$385*P$416</f>
        <v>31566.93129982458</v>
      </c>
      <c r="Q550" s="99">
        <f>($H$91+$C$333)+$Q$385*Q$416</f>
        <v>32488.979964097765</v>
      </c>
      <c r="R550" s="99">
        <f>($H$91+$C$333)+$Q$385*R$416</f>
        <v>33411.028628370943</v>
      </c>
      <c r="S550" s="99">
        <f>($H$91+$C$333)+$Q$385*S$416</f>
        <v>34333.077292644128</v>
      </c>
      <c r="T550" s="99">
        <f>($H$91+$C$333)+$Q$385*T$416</f>
        <v>35255.125956917313</v>
      </c>
      <c r="U550" s="99">
        <f>($H$91+$C$333)+$Q$385*U$416</f>
        <v>36177.174621190497</v>
      </c>
      <c r="V550" s="99">
        <f>($H$91+$C$333)+$Q$385*V$416</f>
        <v>37099.223285463682</v>
      </c>
    </row>
    <row r="551" spans="1:22">
      <c r="A551" s="57" t="str">
        <f t="shared" si="417"/>
        <v>Arotherm plus 12 Compacta Vaillant</v>
      </c>
      <c r="B551" s="93">
        <f>($I$91+$C$333)+$Q$386*B$416</f>
        <v>18989.419999999998</v>
      </c>
      <c r="C551" s="50">
        <f>($I$91+$C$333)+$Q$386*C$416</f>
        <v>19911.444132250672</v>
      </c>
      <c r="D551" s="99">
        <f>($I$91+$C$333)+$Q$386*D$416</f>
        <v>20833.468264501345</v>
      </c>
      <c r="E551" s="99">
        <f>($I$91+$C$333)+$Q$386*E$416</f>
        <v>21755.492396752023</v>
      </c>
      <c r="F551" s="99">
        <f>($I$91+$C$333)+$Q$386*F$416</f>
        <v>22677.516529002696</v>
      </c>
      <c r="G551" s="99">
        <f>($I$91+$C$333)+$Q$386*G$416</f>
        <v>23599.54066125337</v>
      </c>
      <c r="H551" s="99">
        <f>($I$91+$C$333)+$Q$386*H$416</f>
        <v>24521.564793504047</v>
      </c>
      <c r="I551" s="99">
        <f>($I$91+$C$333)+$Q$386*I$416</f>
        <v>25443.588925754721</v>
      </c>
      <c r="J551" s="99">
        <f>($I$91+$C$333)+$Q$386*J$416</f>
        <v>26365.613058005394</v>
      </c>
      <c r="K551" s="99">
        <f>($I$91+$C$333)+$Q$386*K$416</f>
        <v>27287.637190256068</v>
      </c>
      <c r="L551" s="99">
        <f>($I$91+$C$333)+$Q$386*L$416</f>
        <v>28209.661322506741</v>
      </c>
      <c r="M551" s="99">
        <f>($I$91+$C$333)+$Q$386*M$416</f>
        <v>29131.685454757418</v>
      </c>
      <c r="N551" s="99">
        <f>($I$91+$C$333)+$Q$386*N$416</f>
        <v>30053.709587008092</v>
      </c>
      <c r="O551" s="99">
        <f>($I$91+$C$333)+$Q$386*O$416</f>
        <v>30975.733719258766</v>
      </c>
      <c r="P551" s="99">
        <f>($I$91+$C$333)+$Q$386*P$416</f>
        <v>31897.757851509443</v>
      </c>
      <c r="Q551" s="99">
        <f>($I$91+$C$333)+$Q$386*Q$416</f>
        <v>32819.781983760113</v>
      </c>
      <c r="R551" s="99">
        <f>($I$91+$C$333)+$Q$386*R$416</f>
        <v>33741.80611601079</v>
      </c>
      <c r="S551" s="99">
        <f>($I$91+$C$333)+$Q$386*S$416</f>
        <v>34663.830248261467</v>
      </c>
      <c r="T551" s="99">
        <f>($I$91+$C$333)+$Q$386*T$416</f>
        <v>35585.854380512137</v>
      </c>
      <c r="U551" s="99">
        <f>($I$91+$C$333)+$Q$386*U$416</f>
        <v>36507.878512762807</v>
      </c>
      <c r="V551" s="99">
        <f>($I$91+$C$333)+$Q$386*V$416</f>
        <v>37429.902645013484</v>
      </c>
    </row>
    <row r="552" spans="1:22">
      <c r="A552" s="57" t="str">
        <f t="shared" si="417"/>
        <v>Genia Air Max 8 Saunier Duval</v>
      </c>
      <c r="B552" s="93">
        <f>($J$91+$C$333)+$Q$387*B$416</f>
        <v>16548.476900000001</v>
      </c>
      <c r="C552" s="50">
        <f>($J$91+$C$333)+$Q$387*C$416</f>
        <v>17599.265451395455</v>
      </c>
      <c r="D552" s="99">
        <f>($J$91+$C$333)+$Q$387*D$416</f>
        <v>18650.054002790908</v>
      </c>
      <c r="E552" s="99">
        <f>($J$91+$C$333)+$Q$387*E$416</f>
        <v>19700.842554186362</v>
      </c>
      <c r="F552" s="99">
        <f>($J$91+$C$333)+$Q$387*F$416</f>
        <v>20751.631105581815</v>
      </c>
      <c r="G552" s="99">
        <f>($J$91+$C$333)+$Q$387*G$416</f>
        <v>21802.419656977268</v>
      </c>
      <c r="H552" s="99">
        <f>($J$91+$C$333)+$Q$387*H$416</f>
        <v>22853.208208372722</v>
      </c>
      <c r="I552" s="99">
        <f>($J$91+$C$333)+$Q$387*I$416</f>
        <v>23903.996759768175</v>
      </c>
      <c r="J552" s="99">
        <f>($J$91+$C$333)+$Q$387*J$416</f>
        <v>24954.785311163629</v>
      </c>
      <c r="K552" s="99">
        <f>($J$91+$C$333)+$Q$387*K$416</f>
        <v>26005.573862559082</v>
      </c>
      <c r="L552" s="99">
        <f>($J$91+$C$333)+$Q$387*L$416</f>
        <v>27056.362413954535</v>
      </c>
      <c r="M552" s="99">
        <f>($J$91+$C$333)+$Q$387*M$416</f>
        <v>28107.150965349989</v>
      </c>
      <c r="N552" s="99">
        <f>($J$91+$C$333)+$Q$387*N$416</f>
        <v>29157.939516745442</v>
      </c>
      <c r="O552" s="99">
        <f>($J$91+$C$333)+$Q$387*O$416</f>
        <v>30208.728068140896</v>
      </c>
      <c r="P552" s="99">
        <f>($J$91+$C$333)+$Q$387*P$416</f>
        <v>31259.516619536349</v>
      </c>
      <c r="Q552" s="99">
        <f>($J$91+$C$333)+$Q$387*Q$416</f>
        <v>32310.305170931802</v>
      </c>
      <c r="R552" s="99">
        <f>($J$91+$C$333)+$Q$387*R$416</f>
        <v>33361.093722327249</v>
      </c>
      <c r="S552" s="99">
        <f>($J$91+$C$333)+$Q$387*S$416</f>
        <v>34411.882273722702</v>
      </c>
      <c r="T552" s="99">
        <f>($J$91+$C$333)+$Q$387*T$416</f>
        <v>35462.670825118155</v>
      </c>
      <c r="U552" s="99">
        <f>($J$91+$C$333)+$Q$387*U$416</f>
        <v>36513.459376513609</v>
      </c>
      <c r="V552" s="99">
        <f>($J$91+$C$333)+$Q$387*V$416</f>
        <v>37564.247927909062</v>
      </c>
    </row>
    <row r="553" spans="1:22">
      <c r="A553" s="57" t="str">
        <f t="shared" si="417"/>
        <v xml:space="preserve"> Dual Clima 9HT Domusa</v>
      </c>
      <c r="B553" s="93">
        <f>($J$91+$C$333)+$Q$388*B$416</f>
        <v>16548.476900000001</v>
      </c>
      <c r="C553" s="50">
        <f>($J$91+$C$333)+$Q$388*C$416</f>
        <v>17625.302477948841</v>
      </c>
      <c r="D553" s="99">
        <f>($J$91+$C$333)+$Q$388*D$416</f>
        <v>18702.128055897676</v>
      </c>
      <c r="E553" s="99">
        <f>($J$91+$C$333)+$Q$388*E$416</f>
        <v>19778.953633846511</v>
      </c>
      <c r="F553" s="99">
        <f>($J$91+$C$333)+$Q$388*F$416</f>
        <v>20855.77921179535</v>
      </c>
      <c r="G553" s="99">
        <f>($J$91+$C$333)+$Q$388*G$416</f>
        <v>21932.604789744189</v>
      </c>
      <c r="H553" s="99">
        <f>($J$91+$C$333)+$Q$388*H$416</f>
        <v>23009.430367693025</v>
      </c>
      <c r="I553" s="99">
        <f>($J$91+$C$333)+$Q$388*I$416</f>
        <v>24086.25594564186</v>
      </c>
      <c r="J553" s="99">
        <f>($J$91+$C$333)+$Q$388*J$416</f>
        <v>25163.081523590699</v>
      </c>
      <c r="K553" s="99">
        <f>($J$91+$C$333)+$Q$388*K$416</f>
        <v>26239.907101539538</v>
      </c>
      <c r="L553" s="99">
        <f>($J$91+$C$333)+$Q$388*L$416</f>
        <v>27316.732679488374</v>
      </c>
      <c r="M553" s="99">
        <f>($J$91+$C$333)+$Q$388*M$416</f>
        <v>28393.558257437209</v>
      </c>
      <c r="N553" s="99">
        <f>($J$91+$C$333)+$Q$388*N$416</f>
        <v>29470.383835386048</v>
      </c>
      <c r="O553" s="99">
        <f>($J$91+$C$333)+$Q$388*O$416</f>
        <v>30547.209413334887</v>
      </c>
      <c r="P553" s="99">
        <f>($J$91+$C$333)+$Q$388*P$416</f>
        <v>31624.034991283723</v>
      </c>
      <c r="Q553" s="99">
        <f>($J$91+$C$333)+$Q$388*Q$416</f>
        <v>32700.860569232558</v>
      </c>
      <c r="R553" s="99">
        <f>($J$91+$C$333)+$Q$388*R$416</f>
        <v>33777.686147181397</v>
      </c>
      <c r="S553" s="99">
        <f>($J$91+$C$333)+$Q$388*S$416</f>
        <v>34854.511725130236</v>
      </c>
      <c r="T553" s="99">
        <f>($J$91+$C$333)+$Q$388*T$416</f>
        <v>35931.337303079068</v>
      </c>
      <c r="U553" s="99">
        <f>($J$91+$C$333)+$Q$388*U$416</f>
        <v>37008.162881027907</v>
      </c>
      <c r="V553" s="99">
        <f>($J$91+$C$333)+$Q$388*V$416</f>
        <v>38084.988458976746</v>
      </c>
    </row>
    <row r="554" spans="1:22">
      <c r="A554" s="58" t="str">
        <f t="shared" si="417"/>
        <v>Arotherm plus 8 Compacta Vaillant</v>
      </c>
      <c r="B554" s="94">
        <f>($L$91+$C$333)+$Q$389*B$416</f>
        <v>17678.75</v>
      </c>
      <c r="C554" s="51">
        <f>($L$91+$C$333)+$Q$389*C$416</f>
        <v>18737.849654935584</v>
      </c>
      <c r="D554" s="110">
        <f>($L$91+$C$333)+$Q$389*D$416</f>
        <v>19796.949309871165</v>
      </c>
      <c r="E554" s="110">
        <f>($L$91+$C$333)+$Q$389*E$416</f>
        <v>20856.048964806749</v>
      </c>
      <c r="F554" s="110">
        <f>($L$91+$C$333)+$Q$389*F$416</f>
        <v>21915.148619742329</v>
      </c>
      <c r="G554" s="110">
        <f>($L$91+$C$333)+$Q$389*G$416</f>
        <v>22974.248274677913</v>
      </c>
      <c r="H554" s="110">
        <f>($L$91+$C$333)+$Q$389*H$416</f>
        <v>24033.347929613497</v>
      </c>
      <c r="I554" s="110">
        <f>($L$91+$C$333)+$Q$389*I$416</f>
        <v>25092.447584549078</v>
      </c>
      <c r="J554" s="110">
        <f>($L$91+$C$333)+$Q$389*J$416</f>
        <v>26151.547239484662</v>
      </c>
      <c r="K554" s="110">
        <f>($L$91+$C$333)+$Q$389*K$416</f>
        <v>27210.646894420242</v>
      </c>
      <c r="L554" s="110">
        <f>($L$91+$C$333)+$Q$389*L$416</f>
        <v>28269.746549355827</v>
      </c>
      <c r="M554" s="110">
        <f>($L$91+$C$333)+$Q$389*M$416</f>
        <v>29328.846204291411</v>
      </c>
      <c r="N554" s="110">
        <f>($L$91+$C$333)+$Q$389*N$416</f>
        <v>30387.945859226991</v>
      </c>
      <c r="O554" s="110">
        <f>($L$91+$C$333)+$Q$389*O$416</f>
        <v>31447.045514162572</v>
      </c>
      <c r="P554" s="110">
        <f>($L$91+$C$333)+$Q$389*P$416</f>
        <v>32506.145169098156</v>
      </c>
      <c r="Q554" s="110">
        <f>($L$91+$C$333)+$Q$389*Q$416</f>
        <v>33565.24482403374</v>
      </c>
      <c r="R554" s="110">
        <f>($L$91+$C$333)+$Q$389*R$416</f>
        <v>34624.344478969324</v>
      </c>
      <c r="S554" s="110">
        <f>($L$91+$C$333)+$Q$389*S$416</f>
        <v>35683.444133904908</v>
      </c>
      <c r="T554" s="110">
        <f>($L$91+$C$333)+$Q$389*T$416</f>
        <v>36742.543788840485</v>
      </c>
      <c r="U554" s="110">
        <f>($L$91+$C$333)+$Q$389*U$416</f>
        <v>37801.643443776069</v>
      </c>
      <c r="V554" s="110">
        <f>($L$91+$C$333)+$Q$389*V$416</f>
        <v>38860.743098711653</v>
      </c>
    </row>
    <row r="555" spans="1:22">
      <c r="A555" s="57" t="str">
        <f t="shared" si="417"/>
        <v>ecoTEC pure 286 Vaillant</v>
      </c>
      <c r="B555" s="25">
        <f t="shared" ref="B555:V555" si="418">$C$100+B544*$C$98</f>
        <v>3088.74</v>
      </c>
      <c r="C555" s="50">
        <f t="shared" si="418"/>
        <v>5895.5498090721649</v>
      </c>
      <c r="D555" s="99">
        <f t="shared" si="418"/>
        <v>8702.3596181443281</v>
      </c>
      <c r="E555" s="99">
        <f t="shared" si="418"/>
        <v>11509.169427216493</v>
      </c>
      <c r="F555" s="99">
        <f t="shared" si="418"/>
        <v>14315.979236288658</v>
      </c>
      <c r="G555" s="99">
        <f t="shared" si="418"/>
        <v>17122.78904536082</v>
      </c>
      <c r="H555" s="99">
        <f t="shared" si="418"/>
        <v>19929.598854432988</v>
      </c>
      <c r="I555" s="99">
        <f t="shared" si="418"/>
        <v>22736.40866350515</v>
      </c>
      <c r="J555" s="99">
        <f t="shared" si="418"/>
        <v>25543.218472577319</v>
      </c>
      <c r="K555" s="99">
        <f t="shared" si="418"/>
        <v>28350.02828164948</v>
      </c>
      <c r="L555" s="99">
        <f t="shared" si="418"/>
        <v>31156.838090721641</v>
      </c>
      <c r="M555" s="99">
        <f t="shared" si="418"/>
        <v>33963.64789979381</v>
      </c>
      <c r="N555" s="99">
        <f t="shared" si="418"/>
        <v>36770.457708865972</v>
      </c>
      <c r="O555" s="99">
        <f t="shared" si="418"/>
        <v>39577.267517938133</v>
      </c>
      <c r="P555" s="99">
        <f t="shared" si="418"/>
        <v>42384.077327010302</v>
      </c>
      <c r="Q555" s="99">
        <f t="shared" si="418"/>
        <v>45190.887136082463</v>
      </c>
      <c r="R555" s="99">
        <f t="shared" si="418"/>
        <v>47997.696945154632</v>
      </c>
      <c r="S555" s="99">
        <f t="shared" si="418"/>
        <v>50804.506754226793</v>
      </c>
      <c r="T555" s="99">
        <f t="shared" si="418"/>
        <v>53611.316563298962</v>
      </c>
      <c r="U555" s="99">
        <f t="shared" si="418"/>
        <v>56418.126372371124</v>
      </c>
      <c r="V555" s="99">
        <f t="shared" si="418"/>
        <v>59224.936181443285</v>
      </c>
    </row>
    <row r="556" spans="1:22">
      <c r="A556" s="57" t="str">
        <f t="shared" si="417"/>
        <v>Puma Condens 24-28 MKV Protherm</v>
      </c>
      <c r="B556" s="27">
        <f t="shared" ref="B556:V556" si="419">$D$100+B544*$D$98</f>
        <v>2799.75</v>
      </c>
      <c r="C556" s="50">
        <f t="shared" si="419"/>
        <v>5727.2828116129031</v>
      </c>
      <c r="D556" s="99">
        <f t="shared" si="419"/>
        <v>8654.8156232258061</v>
      </c>
      <c r="E556" s="99">
        <f t="shared" si="419"/>
        <v>11582.348434838708</v>
      </c>
      <c r="F556" s="99">
        <f t="shared" si="419"/>
        <v>14509.881246451612</v>
      </c>
      <c r="G556" s="99">
        <f t="shared" si="419"/>
        <v>17437.414058064514</v>
      </c>
      <c r="H556" s="99">
        <f t="shared" si="419"/>
        <v>20364.946869677417</v>
      </c>
      <c r="I556" s="99">
        <f t="shared" si="419"/>
        <v>23292.479681290322</v>
      </c>
      <c r="J556" s="99">
        <f t="shared" si="419"/>
        <v>26220.012492903224</v>
      </c>
      <c r="K556" s="99">
        <f t="shared" si="419"/>
        <v>29147.545304516127</v>
      </c>
      <c r="L556" s="99">
        <f t="shared" si="419"/>
        <v>32075.078116129029</v>
      </c>
      <c r="M556" s="99">
        <f t="shared" si="419"/>
        <v>35002.610927741931</v>
      </c>
      <c r="N556" s="99">
        <f t="shared" si="419"/>
        <v>37930.143739354833</v>
      </c>
      <c r="O556" s="99">
        <f t="shared" si="419"/>
        <v>40857.676550967735</v>
      </c>
      <c r="P556" s="99">
        <f t="shared" si="419"/>
        <v>43785.209362580645</v>
      </c>
      <c r="Q556" s="99">
        <f t="shared" si="419"/>
        <v>46712.742174193547</v>
      </c>
      <c r="R556" s="99">
        <f t="shared" si="419"/>
        <v>49640.274985806449</v>
      </c>
      <c r="S556" s="99">
        <f t="shared" si="419"/>
        <v>52567.807797419351</v>
      </c>
      <c r="T556" s="99">
        <f t="shared" si="419"/>
        <v>55495.340609032253</v>
      </c>
      <c r="U556" s="99">
        <f t="shared" si="419"/>
        <v>58422.873420645155</v>
      </c>
      <c r="V556" s="99">
        <f t="shared" si="419"/>
        <v>61350.406232258058</v>
      </c>
    </row>
    <row r="557" spans="1:22">
      <c r="A557" s="57" t="str">
        <f t="shared" si="417"/>
        <v>VMW 32CS 1-5 ecoTEC plus Vaillant</v>
      </c>
      <c r="B557" s="27">
        <f t="shared" ref="B557:V557" si="420">$E$100+B544*$E$98</f>
        <v>3921.96</v>
      </c>
      <c r="C557" s="50">
        <f t="shared" si="420"/>
        <v>6705.8102196319014</v>
      </c>
      <c r="D557" s="99">
        <f t="shared" si="420"/>
        <v>9489.6604392638037</v>
      </c>
      <c r="E557" s="99">
        <f t="shared" si="420"/>
        <v>12273.510658895706</v>
      </c>
      <c r="F557" s="99">
        <f t="shared" si="420"/>
        <v>15057.360878527608</v>
      </c>
      <c r="G557" s="99">
        <f t="shared" si="420"/>
        <v>17841.211098159511</v>
      </c>
      <c r="H557" s="99">
        <f t="shared" si="420"/>
        <v>20625.061317791409</v>
      </c>
      <c r="I557" s="99">
        <f t="shared" si="420"/>
        <v>23408.911537423312</v>
      </c>
      <c r="J557" s="99">
        <f t="shared" si="420"/>
        <v>26192.761757055214</v>
      </c>
      <c r="K557" s="99">
        <f t="shared" si="420"/>
        <v>28976.611976687116</v>
      </c>
      <c r="L557" s="99">
        <f t="shared" si="420"/>
        <v>31760.462196319018</v>
      </c>
      <c r="M557" s="99">
        <f t="shared" si="420"/>
        <v>34544.312415950924</v>
      </c>
      <c r="N557" s="99">
        <f t="shared" si="420"/>
        <v>37328.162635582819</v>
      </c>
      <c r="O557" s="99">
        <f t="shared" si="420"/>
        <v>40112.012855214722</v>
      </c>
      <c r="P557" s="99">
        <f t="shared" si="420"/>
        <v>42895.863074846624</v>
      </c>
      <c r="Q557" s="99">
        <f t="shared" si="420"/>
        <v>45679.713294478526</v>
      </c>
      <c r="R557" s="99">
        <f t="shared" si="420"/>
        <v>48463.563514110429</v>
      </c>
      <c r="S557" s="99">
        <f t="shared" si="420"/>
        <v>51247.413733742331</v>
      </c>
      <c r="T557" s="99">
        <f t="shared" si="420"/>
        <v>54031.263953374233</v>
      </c>
      <c r="U557" s="99">
        <f t="shared" si="420"/>
        <v>56815.114173006135</v>
      </c>
      <c r="V557" s="99">
        <f t="shared" si="420"/>
        <v>59598.964392638038</v>
      </c>
    </row>
    <row r="558" spans="1:22">
      <c r="A558" s="57" t="str">
        <f t="shared" si="417"/>
        <v>MicraPlus Condens 30 Hermann</v>
      </c>
      <c r="B558" s="27">
        <f t="shared" ref="B558:V558" si="421">$F$100+B544*$F$98</f>
        <v>2931.76</v>
      </c>
      <c r="C558" s="50">
        <f t="shared" si="421"/>
        <v>5828.148845531915</v>
      </c>
      <c r="D558" s="99">
        <f t="shared" si="421"/>
        <v>8724.5376910638297</v>
      </c>
      <c r="E558" s="99">
        <f t="shared" si="421"/>
        <v>11620.926536595744</v>
      </c>
      <c r="F558" s="99">
        <f t="shared" si="421"/>
        <v>14517.315382127659</v>
      </c>
      <c r="G558" s="99">
        <f t="shared" si="421"/>
        <v>17413.704227659575</v>
      </c>
      <c r="H558" s="99">
        <f t="shared" si="421"/>
        <v>20310.093073191485</v>
      </c>
      <c r="I558" s="99">
        <f t="shared" si="421"/>
        <v>23206.481918723402</v>
      </c>
      <c r="J558" s="99">
        <f t="shared" si="421"/>
        <v>26102.87076425532</v>
      </c>
      <c r="K558" s="99">
        <f t="shared" si="421"/>
        <v>28999.25960978723</v>
      </c>
      <c r="L558" s="99">
        <f t="shared" si="421"/>
        <v>31895.648455319148</v>
      </c>
      <c r="M558" s="99">
        <f t="shared" si="421"/>
        <v>34792.037300851058</v>
      </c>
      <c r="N558" s="99">
        <f t="shared" si="421"/>
        <v>37688.426146382975</v>
      </c>
      <c r="O558" s="99">
        <f t="shared" si="421"/>
        <v>40584.814991914893</v>
      </c>
      <c r="P558" s="99">
        <f t="shared" si="421"/>
        <v>43481.203837446803</v>
      </c>
      <c r="Q558" s="99">
        <f t="shared" si="421"/>
        <v>46377.59268297872</v>
      </c>
      <c r="R558" s="99">
        <f t="shared" si="421"/>
        <v>49273.981528510638</v>
      </c>
      <c r="S558" s="99">
        <f t="shared" si="421"/>
        <v>52170.370374042548</v>
      </c>
      <c r="T558" s="99">
        <f t="shared" si="421"/>
        <v>55066.759219574466</v>
      </c>
      <c r="U558" s="99">
        <f t="shared" si="421"/>
        <v>57963.148065106376</v>
      </c>
      <c r="V558" s="99">
        <f t="shared" si="421"/>
        <v>60859.536910638293</v>
      </c>
    </row>
    <row r="559" spans="1:22">
      <c r="A559" s="57" t="str">
        <f t="shared" si="417"/>
        <v xml:space="preserve">Semia Condens 30 Saunier Duval </v>
      </c>
      <c r="B559" s="29">
        <f t="shared" ref="B559:V559" si="422">$G$100+B544*$G$98</f>
        <v>3229.76</v>
      </c>
      <c r="C559" s="50">
        <f t="shared" si="422"/>
        <v>6002.2707075356411</v>
      </c>
      <c r="D559" s="99">
        <f t="shared" si="422"/>
        <v>8774.7814150712838</v>
      </c>
      <c r="E559" s="99">
        <f t="shared" si="422"/>
        <v>11547.292122606925</v>
      </c>
      <c r="F559" s="99">
        <f t="shared" si="422"/>
        <v>14319.802830142566</v>
      </c>
      <c r="G559" s="99">
        <f t="shared" si="422"/>
        <v>17092.313537678208</v>
      </c>
      <c r="H559" s="99">
        <f t="shared" si="422"/>
        <v>19864.824245213851</v>
      </c>
      <c r="I559" s="99">
        <f t="shared" si="422"/>
        <v>22637.334952749494</v>
      </c>
      <c r="J559" s="99">
        <f t="shared" si="422"/>
        <v>25409.845660285129</v>
      </c>
      <c r="K559" s="99">
        <f t="shared" si="422"/>
        <v>28182.356367820772</v>
      </c>
      <c r="L559" s="99">
        <f t="shared" si="422"/>
        <v>30954.867075356415</v>
      </c>
      <c r="M559" s="99">
        <f t="shared" si="422"/>
        <v>33727.377782892057</v>
      </c>
      <c r="N559" s="99">
        <f t="shared" si="422"/>
        <v>36499.8884904277</v>
      </c>
      <c r="O559" s="99">
        <f t="shared" si="422"/>
        <v>39272.399197963343</v>
      </c>
      <c r="P559" s="99">
        <f t="shared" si="422"/>
        <v>42044.909905498986</v>
      </c>
      <c r="Q559" s="99">
        <f t="shared" si="422"/>
        <v>44817.420613034621</v>
      </c>
      <c r="R559" s="99">
        <f t="shared" si="422"/>
        <v>47589.931320570264</v>
      </c>
      <c r="S559" s="99">
        <f t="shared" si="422"/>
        <v>50362.442028105907</v>
      </c>
      <c r="T559" s="99">
        <f t="shared" si="422"/>
        <v>53134.952735641549</v>
      </c>
      <c r="U559" s="99">
        <f t="shared" si="422"/>
        <v>55907.463443177192</v>
      </c>
      <c r="V559" s="99">
        <f t="shared" si="422"/>
        <v>58679.974150712835</v>
      </c>
    </row>
    <row r="560" spans="1:22">
      <c r="A560" s="57" t="str">
        <f t="shared" si="417"/>
        <v>Caldera Thema Condens 31-CS/1 (N-ES) Saunier Duval</v>
      </c>
      <c r="B560" s="29">
        <f t="shared" ref="B560:V560" si="423">$H$100+B544*$H$98</f>
        <v>3842.75</v>
      </c>
      <c r="C560" s="50">
        <f t="shared" si="423"/>
        <v>6620.9188926530614</v>
      </c>
      <c r="D560" s="99">
        <f t="shared" si="423"/>
        <v>9399.0877853061229</v>
      </c>
      <c r="E560" s="99">
        <f t="shared" si="423"/>
        <v>12177.256677959183</v>
      </c>
      <c r="F560" s="99">
        <f t="shared" si="423"/>
        <v>14955.425570612246</v>
      </c>
      <c r="G560" s="99">
        <f t="shared" si="423"/>
        <v>17733.594463265305</v>
      </c>
      <c r="H560" s="99">
        <f t="shared" si="423"/>
        <v>20511.763355918367</v>
      </c>
      <c r="I560" s="99">
        <f t="shared" si="423"/>
        <v>23289.932248571429</v>
      </c>
      <c r="J560" s="99">
        <f t="shared" si="423"/>
        <v>26068.101141224492</v>
      </c>
      <c r="K560" s="99">
        <f t="shared" si="423"/>
        <v>28846.27003387755</v>
      </c>
      <c r="L560" s="99">
        <f t="shared" si="423"/>
        <v>31624.438926530613</v>
      </c>
      <c r="M560" s="99">
        <f t="shared" si="423"/>
        <v>34402.607819183671</v>
      </c>
      <c r="N560" s="99">
        <f t="shared" si="423"/>
        <v>37180.776711836734</v>
      </c>
      <c r="O560" s="99">
        <f t="shared" si="423"/>
        <v>39958.945604489796</v>
      </c>
      <c r="P560" s="99">
        <f t="shared" si="423"/>
        <v>42737.114497142858</v>
      </c>
      <c r="Q560" s="99">
        <f t="shared" si="423"/>
        <v>45515.283389795921</v>
      </c>
      <c r="R560" s="99">
        <f t="shared" si="423"/>
        <v>48293.452282448983</v>
      </c>
      <c r="S560" s="99">
        <f t="shared" si="423"/>
        <v>51071.621175102038</v>
      </c>
      <c r="T560" s="99">
        <f t="shared" si="423"/>
        <v>53849.790067755101</v>
      </c>
      <c r="U560" s="99">
        <f t="shared" si="423"/>
        <v>56627.958960408163</v>
      </c>
      <c r="V560" s="99">
        <f t="shared" si="423"/>
        <v>59406.127853061225</v>
      </c>
    </row>
    <row r="561" spans="1:22">
      <c r="A561" s="57" t="str">
        <f t="shared" si="417"/>
        <v>NEODENS PLUS 28/28 F ECO Baxi</v>
      </c>
      <c r="B561" s="27">
        <f t="shared" ref="B561:V561" si="424">$I$100+B544*$I$98</f>
        <v>2860.7</v>
      </c>
      <c r="C561" s="50">
        <f t="shared" si="424"/>
        <v>5958.0896641638219</v>
      </c>
      <c r="D561" s="99">
        <f t="shared" si="424"/>
        <v>9055.4793283276449</v>
      </c>
      <c r="E561" s="99">
        <f t="shared" si="424"/>
        <v>12152.868992491465</v>
      </c>
      <c r="F561" s="99">
        <f t="shared" si="424"/>
        <v>15250.258656655289</v>
      </c>
      <c r="G561" s="99">
        <f t="shared" si="424"/>
        <v>18347.648320819109</v>
      </c>
      <c r="H561" s="99">
        <f t="shared" si="424"/>
        <v>21445.037984982933</v>
      </c>
      <c r="I561" s="99">
        <f t="shared" si="424"/>
        <v>24542.427649146754</v>
      </c>
      <c r="J561" s="99">
        <f t="shared" si="424"/>
        <v>27639.817313310577</v>
      </c>
      <c r="K561" s="99">
        <f t="shared" si="424"/>
        <v>30737.206977474398</v>
      </c>
      <c r="L561" s="99">
        <f t="shared" si="424"/>
        <v>33834.596641638214</v>
      </c>
      <c r="M561" s="99">
        <f t="shared" si="424"/>
        <v>36931.986305802035</v>
      </c>
      <c r="N561" s="99">
        <f t="shared" si="424"/>
        <v>40029.375969965862</v>
      </c>
      <c r="O561" s="99">
        <f t="shared" si="424"/>
        <v>43126.765634129682</v>
      </c>
      <c r="P561" s="99">
        <f t="shared" si="424"/>
        <v>46224.155298293503</v>
      </c>
      <c r="Q561" s="99">
        <f t="shared" si="424"/>
        <v>49321.544962457323</v>
      </c>
      <c r="R561" s="99">
        <f t="shared" si="424"/>
        <v>52418.934626621151</v>
      </c>
      <c r="S561" s="99">
        <f t="shared" si="424"/>
        <v>55516.324290784971</v>
      </c>
      <c r="T561" s="99">
        <f t="shared" si="424"/>
        <v>58613.713954948791</v>
      </c>
      <c r="U561" s="99">
        <f t="shared" si="424"/>
        <v>61711.103619112611</v>
      </c>
      <c r="V561" s="99">
        <f t="shared" si="424"/>
        <v>64808.493283276432</v>
      </c>
    </row>
    <row r="562" spans="1:22">
      <c r="A562" s="57" t="str">
        <f t="shared" si="417"/>
        <v>NEODENS PLUS 33/33 F ECO Baxi</v>
      </c>
      <c r="B562" s="27">
        <f t="shared" ref="B562:V562" si="425">$J$100+B544*$J$98</f>
        <v>2939.75</v>
      </c>
      <c r="C562" s="50">
        <f t="shared" si="425"/>
        <v>6030.1081325766172</v>
      </c>
      <c r="D562" s="99">
        <f t="shared" si="425"/>
        <v>9120.4662651532344</v>
      </c>
      <c r="E562" s="99">
        <f t="shared" si="425"/>
        <v>12210.824397729852</v>
      </c>
      <c r="F562" s="99">
        <f t="shared" si="425"/>
        <v>15301.182530306469</v>
      </c>
      <c r="G562" s="99">
        <f t="shared" si="425"/>
        <v>18391.540662883082</v>
      </c>
      <c r="H562" s="99">
        <f t="shared" si="425"/>
        <v>21481.898795459703</v>
      </c>
      <c r="I562" s="99">
        <f t="shared" si="425"/>
        <v>24572.25692803632</v>
      </c>
      <c r="J562" s="99">
        <f t="shared" si="425"/>
        <v>27662.615060612938</v>
      </c>
      <c r="K562" s="99">
        <f t="shared" si="425"/>
        <v>30752.973193189551</v>
      </c>
      <c r="L562" s="99">
        <f t="shared" si="425"/>
        <v>33843.331325766165</v>
      </c>
      <c r="M562" s="99">
        <f t="shared" si="425"/>
        <v>36933.689458342786</v>
      </c>
      <c r="N562" s="99">
        <f t="shared" si="425"/>
        <v>40024.047590919407</v>
      </c>
      <c r="O562" s="99">
        <f t="shared" si="425"/>
        <v>43114.40572349602</v>
      </c>
      <c r="P562" s="99">
        <f t="shared" si="425"/>
        <v>46204.763856072641</v>
      </c>
      <c r="Q562" s="99">
        <f t="shared" si="425"/>
        <v>49295.121988649254</v>
      </c>
      <c r="R562" s="99">
        <f t="shared" si="425"/>
        <v>52385.480121225875</v>
      </c>
      <c r="S562" s="99">
        <f t="shared" si="425"/>
        <v>55475.838253802489</v>
      </c>
      <c r="T562" s="99">
        <f t="shared" si="425"/>
        <v>58566.196386379102</v>
      </c>
      <c r="U562" s="99">
        <f t="shared" si="425"/>
        <v>61656.554518955723</v>
      </c>
      <c r="V562" s="99">
        <f t="shared" si="425"/>
        <v>64746.912651532337</v>
      </c>
    </row>
    <row r="563" spans="1:22">
      <c r="A563" s="57" t="str">
        <f t="shared" si="417"/>
        <v xml:space="preserve"> 6000 25-28 Bosch</v>
      </c>
      <c r="B563" s="27">
        <f t="shared" ref="B563:V563" si="426">$K$100+B544*$K$98</f>
        <v>3193.29</v>
      </c>
      <c r="C563" s="50">
        <f t="shared" si="426"/>
        <v>6089.6788455319147</v>
      </c>
      <c r="D563" s="99">
        <f t="shared" si="426"/>
        <v>8986.0676910638285</v>
      </c>
      <c r="E563" s="99">
        <f t="shared" si="426"/>
        <v>11882.456536595742</v>
      </c>
      <c r="F563" s="99">
        <f t="shared" si="426"/>
        <v>14778.84538212766</v>
      </c>
      <c r="G563" s="99">
        <f t="shared" si="426"/>
        <v>17675.234227659574</v>
      </c>
      <c r="H563" s="99">
        <f t="shared" si="426"/>
        <v>20571.623073191487</v>
      </c>
      <c r="I563" s="99">
        <f t="shared" si="426"/>
        <v>23468.011918723401</v>
      </c>
      <c r="J563" s="99">
        <f t="shared" si="426"/>
        <v>26364.400764255319</v>
      </c>
      <c r="K563" s="99">
        <f t="shared" si="426"/>
        <v>29260.789609787233</v>
      </c>
      <c r="L563" s="99">
        <f t="shared" si="426"/>
        <v>32157.178455319146</v>
      </c>
      <c r="M563" s="99">
        <f t="shared" si="426"/>
        <v>35053.567300851057</v>
      </c>
      <c r="N563" s="99">
        <f t="shared" si="426"/>
        <v>37949.956146382974</v>
      </c>
      <c r="O563" s="99">
        <f t="shared" si="426"/>
        <v>40846.344991914892</v>
      </c>
      <c r="P563" s="99">
        <f t="shared" si="426"/>
        <v>43742.733837446802</v>
      </c>
      <c r="Q563" s="99">
        <f t="shared" si="426"/>
        <v>46639.122682978719</v>
      </c>
      <c r="R563" s="99">
        <f t="shared" si="426"/>
        <v>49535.511528510637</v>
      </c>
      <c r="S563" s="99">
        <f t="shared" si="426"/>
        <v>52431.900374042547</v>
      </c>
      <c r="T563" s="99">
        <f t="shared" si="426"/>
        <v>55328.289219574464</v>
      </c>
      <c r="U563" s="99">
        <f t="shared" si="426"/>
        <v>58224.678065106375</v>
      </c>
      <c r="V563" s="99">
        <f t="shared" si="426"/>
        <v>61121.066910638292</v>
      </c>
    </row>
    <row r="564" spans="1:22">
      <c r="A564" s="58" t="str">
        <f t="shared" si="417"/>
        <v>6000 25-32 Bosch</v>
      </c>
      <c r="B564" s="30">
        <f t="shared" ref="B564:V564" si="427">$L$100+B544*$L$98</f>
        <v>3273.49</v>
      </c>
      <c r="C564" s="52">
        <f t="shared" si="427"/>
        <v>6169.8788455319145</v>
      </c>
      <c r="D564" s="100">
        <f t="shared" si="427"/>
        <v>9066.2676910638293</v>
      </c>
      <c r="E564" s="100">
        <f t="shared" si="427"/>
        <v>11962.656536595743</v>
      </c>
      <c r="F564" s="100">
        <f t="shared" si="427"/>
        <v>14859.045382127659</v>
      </c>
      <c r="G564" s="100">
        <f t="shared" si="427"/>
        <v>17755.434227659571</v>
      </c>
      <c r="H564" s="100">
        <f t="shared" si="427"/>
        <v>20651.823073191488</v>
      </c>
      <c r="I564" s="100">
        <f t="shared" si="427"/>
        <v>23548.211918723398</v>
      </c>
      <c r="J564" s="100">
        <f t="shared" si="427"/>
        <v>26444.600764255316</v>
      </c>
      <c r="K564" s="100">
        <f t="shared" si="427"/>
        <v>29340.989609787233</v>
      </c>
      <c r="L564" s="100">
        <f t="shared" si="427"/>
        <v>32237.378455319144</v>
      </c>
      <c r="M564" s="100">
        <f t="shared" si="427"/>
        <v>35133.767300851061</v>
      </c>
      <c r="N564" s="100">
        <f t="shared" si="427"/>
        <v>38030.156146382971</v>
      </c>
      <c r="O564" s="100">
        <f t="shared" si="427"/>
        <v>40926.544991914889</v>
      </c>
      <c r="P564" s="100">
        <f t="shared" si="427"/>
        <v>43822.933837446799</v>
      </c>
      <c r="Q564" s="100">
        <f t="shared" si="427"/>
        <v>46719.322682978716</v>
      </c>
      <c r="R564" s="100">
        <f t="shared" si="427"/>
        <v>49615.711528510634</v>
      </c>
      <c r="S564" s="100">
        <f t="shared" si="427"/>
        <v>52512.100374042544</v>
      </c>
      <c r="T564" s="100">
        <f t="shared" si="427"/>
        <v>55408.489219574461</v>
      </c>
      <c r="U564" s="100">
        <f t="shared" si="427"/>
        <v>58304.878065106372</v>
      </c>
      <c r="V564" s="100">
        <f t="shared" si="427"/>
        <v>61201.266910638289</v>
      </c>
    </row>
    <row r="567" spans="1:22">
      <c r="A567" s="147" t="s">
        <v>142</v>
      </c>
      <c r="B567" s="151"/>
    </row>
    <row r="568" spans="1:22" ht="63" customHeight="1">
      <c r="A568" s="152"/>
      <c r="B568" s="153"/>
    </row>
    <row r="569" spans="1:22">
      <c r="A569" s="23" t="s">
        <v>97</v>
      </c>
      <c r="B569" s="23">
        <v>0</v>
      </c>
      <c r="C569" s="23">
        <v>3</v>
      </c>
      <c r="D569" s="23">
        <v>6</v>
      </c>
      <c r="E569" s="23">
        <v>9</v>
      </c>
      <c r="F569" s="23">
        <v>12</v>
      </c>
      <c r="G569" s="23">
        <v>15</v>
      </c>
      <c r="H569" s="23">
        <v>18</v>
      </c>
      <c r="I569" s="23">
        <v>21</v>
      </c>
      <c r="J569" s="23">
        <v>24</v>
      </c>
      <c r="K569" s="23">
        <v>27</v>
      </c>
      <c r="L569" s="23">
        <v>30</v>
      </c>
      <c r="M569" s="23">
        <v>33</v>
      </c>
      <c r="N569" s="23">
        <v>36</v>
      </c>
      <c r="O569" s="23">
        <v>39</v>
      </c>
      <c r="P569" s="23">
        <v>42</v>
      </c>
      <c r="Q569" s="23">
        <v>45</v>
      </c>
      <c r="R569" s="23">
        <v>48</v>
      </c>
      <c r="S569" s="23">
        <v>51</v>
      </c>
      <c r="T569" s="23">
        <v>54</v>
      </c>
      <c r="U569" s="23">
        <v>57</v>
      </c>
      <c r="V569" s="23">
        <v>60</v>
      </c>
    </row>
    <row r="570" spans="1:22">
      <c r="A570" s="7" t="str">
        <f>A545</f>
        <v>Monobloc Plus 2 - 12MR Baxi</v>
      </c>
      <c r="B570" s="112">
        <f>($C$91+$B$333)+$R380*B$416</f>
        <v>17900</v>
      </c>
      <c r="C570" s="49">
        <f>($C$91+$B$333)+$R380*C$416</f>
        <v>18560.734181973967</v>
      </c>
      <c r="D570" s="98">
        <f>($C$91+$B$333)+$R380*D$416</f>
        <v>19221.468363947934</v>
      </c>
      <c r="E570" s="98">
        <f>($C$91+$B$333)+$R380*E$416</f>
        <v>19882.2025459219</v>
      </c>
      <c r="F570" s="98">
        <f>($C$91+$B$333)+$R380*F$416</f>
        <v>20542.936727895867</v>
      </c>
      <c r="G570" s="98">
        <f>($C$91+$B$333)+$R380*G$416</f>
        <v>21203.670909869834</v>
      </c>
      <c r="H570" s="98">
        <f>($C$91+$B$333)+$R380*H$416</f>
        <v>21864.405091843801</v>
      </c>
      <c r="I570" s="98">
        <f>($C$91+$B$333)+$R380*I$416</f>
        <v>22525.139273817767</v>
      </c>
      <c r="J570" s="98">
        <f>($C$91+$B$333)+$R380*J$416</f>
        <v>23185.873455791734</v>
      </c>
      <c r="K570" s="98">
        <f>($C$91+$B$333)+$R380*K$416</f>
        <v>23846.607637765701</v>
      </c>
      <c r="L570" s="98">
        <f>($C$91+$B$333)+$R380*L$416</f>
        <v>24507.341819739668</v>
      </c>
      <c r="M570" s="98">
        <f>($C$91+$B$333)+$R380*M$416</f>
        <v>25168.076001713634</v>
      </c>
      <c r="N570" s="98">
        <f>($C$91+$B$333)+$R380*N$416</f>
        <v>25828.810183687601</v>
      </c>
      <c r="O570" s="98">
        <f>($C$91+$B$333)+$R380*O$416</f>
        <v>26489.544365661568</v>
      </c>
      <c r="P570" s="98">
        <f>($C$91+$B$333)+$R380*P$416</f>
        <v>27150.278547635535</v>
      </c>
      <c r="Q570" s="98">
        <f>($C$91+$B$333)+$R380*Q$416</f>
        <v>27811.012729609502</v>
      </c>
      <c r="R570" s="98">
        <f>($C$91+$B$333)+$R380*R$416</f>
        <v>28471.746911583468</v>
      </c>
      <c r="S570" s="98">
        <f>($C$91+$B$333)+$R380*S$416</f>
        <v>29132.481093557435</v>
      </c>
      <c r="T570" s="98">
        <f>($C$91+$B$333)+$R380*T$416</f>
        <v>29793.215275531402</v>
      </c>
      <c r="U570" s="92">
        <f>($C$91+$B$333)+$R380*U$416</f>
        <v>30453.949457505369</v>
      </c>
      <c r="V570" s="98">
        <f>($C$91+$B$333)+$R380*V$416</f>
        <v>31114.683639479335</v>
      </c>
    </row>
    <row r="571" spans="1:22">
      <c r="A571" s="7" t="str">
        <f t="shared" ref="A571:A589" si="428">A546</f>
        <v>Monobloc Plus 2 - 16MR Baxi</v>
      </c>
      <c r="B571" s="113">
        <f>($D$91+$B$333)+$R381*B$416</f>
        <v>17900</v>
      </c>
      <c r="C571" s="50">
        <f>($D$91+$B$333)+$R381*C$416</f>
        <v>18638.652526183909</v>
      </c>
      <c r="D571" s="99">
        <f>($D$91+$B$333)+$R381*D$416</f>
        <v>19377.305052367818</v>
      </c>
      <c r="E571" s="99">
        <f>($D$91+$B$333)+$R381*E$416</f>
        <v>20115.95757855173</v>
      </c>
      <c r="F571" s="99">
        <f>($D$91+$B$333)+$R381*F$416</f>
        <v>20854.610104735639</v>
      </c>
      <c r="G571" s="99">
        <f>($D$91+$B$333)+$R381*G$416</f>
        <v>21593.262630919548</v>
      </c>
      <c r="H571" s="99">
        <f>($D$91+$B$333)+$R381*H$416</f>
        <v>22331.915157103456</v>
      </c>
      <c r="I571" s="99">
        <f>($D$91+$B$333)+$R381*I$416</f>
        <v>23070.567683287365</v>
      </c>
      <c r="J571" s="99">
        <f>($D$91+$B$333)+$R381*J$416</f>
        <v>23809.220209471277</v>
      </c>
      <c r="K571" s="99">
        <f>($D$91+$B$333)+$R381*K$416</f>
        <v>24547.872735655186</v>
      </c>
      <c r="L571" s="99">
        <f>($D$91+$B$333)+$R381*L$416</f>
        <v>25286.525261839095</v>
      </c>
      <c r="M571" s="99">
        <f>($D$91+$B$333)+$R381*M$416</f>
        <v>26025.177788023004</v>
      </c>
      <c r="N571" s="99">
        <f>($D$91+$B$333)+$R381*N$416</f>
        <v>26763.830314206913</v>
      </c>
      <c r="O571" s="99">
        <f>($D$91+$B$333)+$R381*O$416</f>
        <v>27502.482840390825</v>
      </c>
      <c r="P571" s="99">
        <f>($D$91+$B$333)+$R381*P$416</f>
        <v>28241.13536657473</v>
      </c>
      <c r="Q571" s="99">
        <f>($D$91+$B$333)+$R381*Q$416</f>
        <v>28979.787892758643</v>
      </c>
      <c r="R571" s="99">
        <f>($D$91+$B$333)+$R381*R$416</f>
        <v>29718.440418942551</v>
      </c>
      <c r="S571" s="99">
        <f>($D$91+$B$333)+$R381*S$416</f>
        <v>30457.09294512646</v>
      </c>
      <c r="T571" s="99">
        <f>($D$91+$B$333)+$R381*T$416</f>
        <v>31195.745471310373</v>
      </c>
      <c r="U571" s="99">
        <f>($D$91+$B$333)+$R381*U$416</f>
        <v>31934.397997494278</v>
      </c>
      <c r="V571" s="99">
        <f>($D$91+$B$333)+$R381*V$416</f>
        <v>32673.05052367819</v>
      </c>
    </row>
    <row r="572" spans="1:22">
      <c r="A572" s="7" t="str">
        <f t="shared" si="428"/>
        <v>Arotherm Split 12 kW Vaillant</v>
      </c>
      <c r="B572" s="113">
        <f>($E$91+$B$333)+$R382*B$416</f>
        <v>18524.66</v>
      </c>
      <c r="C572" s="50">
        <f>($E$91+$B$333)+$R382*C$416</f>
        <v>19399.863808855254</v>
      </c>
      <c r="D572" s="99">
        <f>($E$91+$B$333)+$R382*D$416</f>
        <v>20275.067617710509</v>
      </c>
      <c r="E572" s="99">
        <f>($E$91+$B$333)+$R382*E$416</f>
        <v>21150.271426565763</v>
      </c>
      <c r="F572" s="99">
        <f>($E$91+$B$333)+$R382*F$416</f>
        <v>22025.475235421014</v>
      </c>
      <c r="G572" s="99">
        <f>($E$91+$B$333)+$R382*G$416</f>
        <v>22900.679044276272</v>
      </c>
      <c r="H572" s="99">
        <f>($E$91+$B$333)+$R382*H$416</f>
        <v>23775.882853131523</v>
      </c>
      <c r="I572" s="99">
        <f>($E$91+$B$333)+$R382*I$416</f>
        <v>24651.086661986777</v>
      </c>
      <c r="J572" s="99">
        <f>($E$91+$B$333)+$R382*J$416</f>
        <v>25526.290470842032</v>
      </c>
      <c r="K572" s="99">
        <f>($E$91+$B$333)+$R382*K$416</f>
        <v>26401.494279697286</v>
      </c>
      <c r="L572" s="99">
        <f>($E$91+$B$333)+$R382*L$416</f>
        <v>27276.698088552541</v>
      </c>
      <c r="M572" s="99">
        <f>($E$91+$B$333)+$R382*M$416</f>
        <v>28151.901897407795</v>
      </c>
      <c r="N572" s="99">
        <f>($E$91+$B$333)+$R382*N$416</f>
        <v>29027.10570626305</v>
      </c>
      <c r="O572" s="99">
        <f>($E$91+$B$333)+$R382*O$416</f>
        <v>29902.309515118301</v>
      </c>
      <c r="P572" s="99">
        <f>($E$91+$B$333)+$R382*P$416</f>
        <v>30777.513323973559</v>
      </c>
      <c r="Q572" s="99">
        <f>($E$91+$B$333)+$R382*Q$416</f>
        <v>31652.71713282881</v>
      </c>
      <c r="R572" s="99">
        <f>($E$91+$B$333)+$R382*R$416</f>
        <v>32527.920941684064</v>
      </c>
      <c r="S572" s="99">
        <f>($E$91+$B$333)+$R382*S$416</f>
        <v>33403.124750539318</v>
      </c>
      <c r="T572" s="99">
        <f>($E$91+$B$333)+$R382*T$416</f>
        <v>34278.328559394577</v>
      </c>
      <c r="U572" s="99">
        <f>($E$91+$B$333)+$R382*U$416</f>
        <v>35153.532368249827</v>
      </c>
      <c r="V572" s="99">
        <f>($E$91+$B$333)+$R382*V$416</f>
        <v>36028.736177105078</v>
      </c>
    </row>
    <row r="573" spans="1:22">
      <c r="A573" s="7" t="str">
        <f t="shared" si="428"/>
        <v>Arotherm plus 12 Compacta Vaillant</v>
      </c>
      <c r="B573" s="113">
        <f>($F$91+$B$333)+$R383*B$416</f>
        <v>18556.599999999999</v>
      </c>
      <c r="C573" s="50">
        <f>($F$91+$B$333)+$R383*C$416</f>
        <v>19269.934628538529</v>
      </c>
      <c r="D573" s="99">
        <f>($F$91+$B$333)+$R383*D$416</f>
        <v>19983.26925707706</v>
      </c>
      <c r="E573" s="99">
        <f>($F$91+$B$333)+$R383*E$416</f>
        <v>20696.603885615594</v>
      </c>
      <c r="F573" s="99">
        <f>($F$91+$B$333)+$R383*F$416</f>
        <v>21409.938514154124</v>
      </c>
      <c r="G573" s="99">
        <f>($F$91+$B$333)+$R383*G$416</f>
        <v>22123.273142692655</v>
      </c>
      <c r="H573" s="99">
        <f>($F$91+$B$333)+$R383*H$416</f>
        <v>22836.607771231189</v>
      </c>
      <c r="I573" s="99">
        <f>($F$91+$B$333)+$R383*I$416</f>
        <v>23549.942399769719</v>
      </c>
      <c r="J573" s="99">
        <f>($F$91+$B$333)+$R383*J$416</f>
        <v>24263.27702830825</v>
      </c>
      <c r="K573" s="99">
        <f>($F$91+$B$333)+$R383*K$416</f>
        <v>24976.611656846781</v>
      </c>
      <c r="L573" s="99">
        <f>($F$91+$B$333)+$R383*L$416</f>
        <v>25689.946285385311</v>
      </c>
      <c r="M573" s="99">
        <f>($F$91+$B$333)+$R383*M$416</f>
        <v>26403.280913923845</v>
      </c>
      <c r="N573" s="99">
        <f>($F$91+$B$333)+$R383*N$416</f>
        <v>27116.615542462376</v>
      </c>
      <c r="O573" s="99">
        <f>($F$91+$B$333)+$R383*O$416</f>
        <v>27829.950171000906</v>
      </c>
      <c r="P573" s="99">
        <f>($F$91+$B$333)+$R383*P$416</f>
        <v>28543.28479953944</v>
      </c>
      <c r="Q573" s="99">
        <f>($F$91+$B$333)+$R383*Q$416</f>
        <v>29256.619428077967</v>
      </c>
      <c r="R573" s="99">
        <f>($F$91+$B$333)+$R383*R$416</f>
        <v>29969.954056616501</v>
      </c>
      <c r="S573" s="99">
        <f>($F$91+$B$333)+$R383*S$416</f>
        <v>30683.288685155032</v>
      </c>
      <c r="T573" s="99">
        <f>($F$91+$B$333)+$R383*T$416</f>
        <v>31396.623313693563</v>
      </c>
      <c r="U573" s="99">
        <f>($F$91+$B$333)+$R383*U$416</f>
        <v>32109.957942232097</v>
      </c>
      <c r="V573" s="99">
        <f>($F$91+$B$333)+$R383*V$416</f>
        <v>32823.292570770631</v>
      </c>
    </row>
    <row r="574" spans="1:22">
      <c r="A574" s="7" t="str">
        <f t="shared" si="428"/>
        <v>Arotherm plus 12 Compacta Vaillant</v>
      </c>
      <c r="B574" s="113">
        <f>($G$91+$B$333)+$R384*B$416</f>
        <v>22898.880000000001</v>
      </c>
      <c r="C574" s="50">
        <f>($G$91+$B$333)+$R384*C$416</f>
        <v>23612.214628538532</v>
      </c>
      <c r="D574" s="99">
        <f>($G$91+$B$333)+$R384*D$416</f>
        <v>24325.549257077066</v>
      </c>
      <c r="E574" s="99">
        <f>($G$91+$B$333)+$R384*E$416</f>
        <v>25038.883885615596</v>
      </c>
      <c r="F574" s="99">
        <f>($G$91+$B$333)+$R384*F$416</f>
        <v>25752.218514154127</v>
      </c>
      <c r="G574" s="99">
        <f>($G$91+$B$333)+$R384*G$416</f>
        <v>26465.553142692657</v>
      </c>
      <c r="H574" s="99">
        <f>($G$91+$B$333)+$R384*H$416</f>
        <v>27178.887771231188</v>
      </c>
      <c r="I574" s="99">
        <f>($G$91+$B$333)+$R384*I$416</f>
        <v>27892.222399769722</v>
      </c>
      <c r="J574" s="99">
        <f>($G$91+$B$333)+$R384*J$416</f>
        <v>28605.557028308252</v>
      </c>
      <c r="K574" s="99">
        <f>($G$91+$B$333)+$R384*K$416</f>
        <v>29318.891656846783</v>
      </c>
      <c r="L574" s="99">
        <f>($G$91+$B$333)+$R384*L$416</f>
        <v>30032.226285385317</v>
      </c>
      <c r="M574" s="99">
        <f>($G$91+$B$333)+$R384*M$416</f>
        <v>30745.560913923848</v>
      </c>
      <c r="N574" s="99">
        <f>($G$91+$B$333)+$R384*N$416</f>
        <v>31458.895542462378</v>
      </c>
      <c r="O574" s="99">
        <f>($G$91+$B$333)+$R384*O$416</f>
        <v>32172.230171000909</v>
      </c>
      <c r="P574" s="99">
        <f>($G$91+$B$333)+$R384*P$416</f>
        <v>32885.564799539439</v>
      </c>
      <c r="Q574" s="99">
        <f>($G$91+$B$333)+$R384*Q$416</f>
        <v>33598.899428077973</v>
      </c>
      <c r="R574" s="99">
        <f>($G$91+$B$333)+$R384*R$416</f>
        <v>34312.234056616508</v>
      </c>
      <c r="S574" s="99">
        <f>($G$91+$B$333)+$R384*S$416</f>
        <v>35025.568685155034</v>
      </c>
      <c r="T574" s="99">
        <f>($G$91+$B$333)+$R384*T$416</f>
        <v>35738.903313693569</v>
      </c>
      <c r="U574" s="99">
        <f>($G$91+$B$333)+$R384*U$416</f>
        <v>36452.237942232096</v>
      </c>
      <c r="V574" s="99">
        <f>($G$91+$B$333)+$R384*V$416</f>
        <v>37165.57257077063</v>
      </c>
    </row>
    <row r="575" spans="1:22">
      <c r="A575" s="7" t="str">
        <f t="shared" si="428"/>
        <v>Genia Air Max 12 Saunier Duval</v>
      </c>
      <c r="B575" s="116">
        <f>($H$91+$B$333)+$R385*B$416</f>
        <v>22458.25</v>
      </c>
      <c r="C575" s="50">
        <f>($H$91+$B$333)+$R385*C$416</f>
        <v>23171.603608021338</v>
      </c>
      <c r="D575" s="99">
        <f>($H$91+$B$333)+$R385*D$416</f>
        <v>23884.957216042672</v>
      </c>
      <c r="E575" s="99">
        <f>($H$91+$B$333)+$R385*E$416</f>
        <v>24598.31082406401</v>
      </c>
      <c r="F575" s="99">
        <f>($H$91+$B$333)+$R385*F$416</f>
        <v>25311.664432085348</v>
      </c>
      <c r="G575" s="99">
        <f>($H$91+$B$333)+$R385*G$416</f>
        <v>26025.018040106686</v>
      </c>
      <c r="H575" s="99">
        <f>($H$91+$B$333)+$R385*H$416</f>
        <v>26738.371648128021</v>
      </c>
      <c r="I575" s="99">
        <f>($H$91+$B$333)+$R385*I$416</f>
        <v>27451.725256149359</v>
      </c>
      <c r="J575" s="99">
        <f>($H$91+$B$333)+$R385*J$416</f>
        <v>28165.078864170697</v>
      </c>
      <c r="K575" s="99">
        <f>($H$91+$B$333)+$R385*K$416</f>
        <v>28878.432472192035</v>
      </c>
      <c r="L575" s="99">
        <f>($H$91+$B$333)+$R385*L$416</f>
        <v>29591.786080213369</v>
      </c>
      <c r="M575" s="99">
        <f>($H$91+$B$333)+$R385*M$416</f>
        <v>30305.139688234707</v>
      </c>
      <c r="N575" s="99">
        <f>($H$91+$B$333)+$R385*N$416</f>
        <v>31018.493296256042</v>
      </c>
      <c r="O575" s="99">
        <f>($H$91+$B$333)+$R385*O$416</f>
        <v>31731.84690427738</v>
      </c>
      <c r="P575" s="99">
        <f>($H$91+$B$333)+$R385*P$416</f>
        <v>32445.200512298718</v>
      </c>
      <c r="Q575" s="99">
        <f>($H$91+$B$333)+$R385*Q$416</f>
        <v>33158.554120320056</v>
      </c>
      <c r="R575" s="99">
        <f>($H$91+$B$333)+$R385*R$416</f>
        <v>33871.907728341394</v>
      </c>
      <c r="S575" s="99">
        <f>($H$91+$B$333)+$R385*S$416</f>
        <v>34585.261336362732</v>
      </c>
      <c r="T575" s="99">
        <f>($H$91+$B$333)+$R385*T$416</f>
        <v>35298.61494438407</v>
      </c>
      <c r="U575" s="99">
        <f>($H$91+$B$333)+$R385*U$416</f>
        <v>36011.968552405408</v>
      </c>
      <c r="V575" s="99">
        <f>($H$91+$B$333)+$R385*V$416</f>
        <v>36725.322160426738</v>
      </c>
    </row>
    <row r="576" spans="1:22">
      <c r="A576" s="7" t="str">
        <f t="shared" si="428"/>
        <v>Arotherm plus 12 Compacta Vaillant</v>
      </c>
      <c r="B576" s="113">
        <f>($I$91+$B$333)+$R386*B$416</f>
        <v>22789.42</v>
      </c>
      <c r="C576" s="50">
        <f>($I$91+$B$333)+$R386*C$416</f>
        <v>23502.754628538529</v>
      </c>
      <c r="D576" s="99">
        <f>($I$91+$B$333)+$R386*D$416</f>
        <v>24216.089257077059</v>
      </c>
      <c r="E576" s="99">
        <f>($I$91+$B$333)+$R386*E$416</f>
        <v>24929.423885615593</v>
      </c>
      <c r="F576" s="99">
        <f>($I$91+$B$333)+$R386*F$416</f>
        <v>25642.758514154124</v>
      </c>
      <c r="G576" s="99">
        <f>($I$91+$B$333)+$R386*G$416</f>
        <v>26356.093142692655</v>
      </c>
      <c r="H576" s="99">
        <f>($I$91+$B$333)+$R386*H$416</f>
        <v>27069.427771231189</v>
      </c>
      <c r="I576" s="99">
        <f>($I$91+$B$333)+$R386*I$416</f>
        <v>27782.762399769719</v>
      </c>
      <c r="J576" s="99">
        <f>($I$91+$B$333)+$R386*J$416</f>
        <v>28496.09702830825</v>
      </c>
      <c r="K576" s="99">
        <f>($I$91+$B$333)+$R386*K$416</f>
        <v>29209.43165684678</v>
      </c>
      <c r="L576" s="99">
        <f>($I$91+$B$333)+$R386*L$416</f>
        <v>29922.766285385311</v>
      </c>
      <c r="M576" s="99">
        <f>($I$91+$B$333)+$R386*M$416</f>
        <v>30636.100913923845</v>
      </c>
      <c r="N576" s="99">
        <f>($I$91+$B$333)+$R386*N$416</f>
        <v>31349.435542462375</v>
      </c>
      <c r="O576" s="99">
        <f>($I$91+$B$333)+$R386*O$416</f>
        <v>32062.770171000906</v>
      </c>
      <c r="P576" s="99">
        <f>($I$91+$B$333)+$R386*P$416</f>
        <v>32776.10479953944</v>
      </c>
      <c r="Q576" s="99">
        <f>($I$91+$B$333)+$R386*Q$416</f>
        <v>33489.439428077967</v>
      </c>
      <c r="R576" s="99">
        <f>($I$91+$B$333)+$R386*R$416</f>
        <v>34202.774056616501</v>
      </c>
      <c r="S576" s="99">
        <f>($I$91+$B$333)+$R386*S$416</f>
        <v>34916.108685155035</v>
      </c>
      <c r="T576" s="99">
        <f>($I$91+$B$333)+$R386*T$416</f>
        <v>35629.443313693562</v>
      </c>
      <c r="U576" s="99">
        <f>($I$91+$B$333)+$R386*U$416</f>
        <v>36342.777942232096</v>
      </c>
      <c r="V576" s="99">
        <f>($I$91+$B$333)+$R386*V$416</f>
        <v>37056.112570770623</v>
      </c>
    </row>
    <row r="577" spans="1:22">
      <c r="A577" s="7" t="str">
        <f t="shared" si="428"/>
        <v>Genia Air Max 8 Saunier Duval</v>
      </c>
      <c r="B577" s="113">
        <f>($J$91+$B$333)+$R387*B$416</f>
        <v>20348.476900000001</v>
      </c>
      <c r="C577" s="50">
        <f>($J$91+$B$333)+$R387*C$416</f>
        <v>21161.431609929903</v>
      </c>
      <c r="D577" s="99">
        <f>($J$91+$B$333)+$R387*D$416</f>
        <v>21974.386319859808</v>
      </c>
      <c r="E577" s="99">
        <f>($J$91+$B$333)+$R387*E$416</f>
        <v>22787.34102978971</v>
      </c>
      <c r="F577" s="99">
        <f>($J$91+$B$333)+$R387*F$416</f>
        <v>23600.295739719611</v>
      </c>
      <c r="G577" s="99">
        <f>($J$91+$B$333)+$R387*G$416</f>
        <v>24413.250449649513</v>
      </c>
      <c r="H577" s="99">
        <f>($J$91+$B$333)+$R387*H$416</f>
        <v>25226.205159579418</v>
      </c>
      <c r="I577" s="99">
        <f>($J$91+$B$333)+$R387*I$416</f>
        <v>26039.15986950932</v>
      </c>
      <c r="J577" s="99">
        <f>($J$91+$B$333)+$R387*J$416</f>
        <v>26852.114579439221</v>
      </c>
      <c r="K577" s="99">
        <f>($J$91+$B$333)+$R387*K$416</f>
        <v>27665.069289369123</v>
      </c>
      <c r="L577" s="99">
        <f>($J$91+$B$333)+$R387*L$416</f>
        <v>28478.023999299028</v>
      </c>
      <c r="M577" s="99">
        <f>($J$91+$B$333)+$R387*M$416</f>
        <v>29290.97870922893</v>
      </c>
      <c r="N577" s="99">
        <f>($J$91+$B$333)+$R387*N$416</f>
        <v>30103.933419158835</v>
      </c>
      <c r="O577" s="99">
        <f>($J$91+$B$333)+$R387*O$416</f>
        <v>30916.888129088737</v>
      </c>
      <c r="P577" s="99">
        <f>($J$91+$B$333)+$R387*P$416</f>
        <v>31729.842839018638</v>
      </c>
      <c r="Q577" s="99">
        <f>($J$91+$B$333)+$R387*Q$416</f>
        <v>32542.79754894854</v>
      </c>
      <c r="R577" s="99">
        <f>($J$91+$B$333)+$R387*R$416</f>
        <v>33355.752258878441</v>
      </c>
      <c r="S577" s="99">
        <f>($J$91+$B$333)+$R387*S$416</f>
        <v>34168.706968808343</v>
      </c>
      <c r="T577" s="99">
        <f>($J$91+$B$333)+$R387*T$416</f>
        <v>34981.661678738252</v>
      </c>
      <c r="U577" s="99">
        <f>($J$91+$B$333)+$R387*U$416</f>
        <v>35794.616388668153</v>
      </c>
      <c r="V577" s="99">
        <f>($J$91+$B$333)+$R387*V$416</f>
        <v>36607.571098598055</v>
      </c>
    </row>
    <row r="578" spans="1:22">
      <c r="A578" s="7" t="str">
        <f t="shared" si="428"/>
        <v xml:space="preserve"> Dual Clima 9HT Domusa</v>
      </c>
      <c r="B578" s="113">
        <f>($K$91+$B$333)+$R388*B$416</f>
        <v>15338</v>
      </c>
      <c r="C578" s="50">
        <f>($K$91+$B$333)+$R388*C$416</f>
        <v>16171.098556511628</v>
      </c>
      <c r="D578" s="99">
        <f>($K$91+$B$333)+$R388*D$416</f>
        <v>17004.197113023256</v>
      </c>
      <c r="E578" s="99">
        <f>($K$91+$B$333)+$R388*E$416</f>
        <v>17837.295669534884</v>
      </c>
      <c r="F578" s="99">
        <f>($K$91+$B$333)+$R388*F$416</f>
        <v>18670.394226046512</v>
      </c>
      <c r="G578" s="99">
        <f>($K$91+$B$333)+$R388*G$416</f>
        <v>19503.49278255814</v>
      </c>
      <c r="H578" s="99">
        <f>($K$91+$B$333)+$R388*H$416</f>
        <v>20336.591339069768</v>
      </c>
      <c r="I578" s="99">
        <f>($K$91+$B$333)+$R388*I$416</f>
        <v>21169.689895581396</v>
      </c>
      <c r="J578" s="99">
        <f>($K$91+$B$333)+$R388*J$416</f>
        <v>22002.788452093024</v>
      </c>
      <c r="K578" s="99">
        <f>($K$91+$B$333)+$R388*K$416</f>
        <v>22835.887008604652</v>
      </c>
      <c r="L578" s="99">
        <f>($K$91+$B$333)+$R388*L$416</f>
        <v>23668.98556511628</v>
      </c>
      <c r="M578" s="99">
        <f>($K$91+$B$333)+$R388*M$416</f>
        <v>24502.084121627908</v>
      </c>
      <c r="N578" s="99">
        <f>($K$91+$B$333)+$R388*N$416</f>
        <v>25335.182678139536</v>
      </c>
      <c r="O578" s="99">
        <f>($K$91+$B$333)+$R388*O$416</f>
        <v>26168.281234651164</v>
      </c>
      <c r="P578" s="99">
        <f>($K$91+$B$333)+$R388*P$416</f>
        <v>27001.379791162792</v>
      </c>
      <c r="Q578" s="99">
        <f>($K$91+$B$333)+$R388*Q$416</f>
        <v>27834.47834767442</v>
      </c>
      <c r="R578" s="99">
        <f>($K$91+$B$333)+$R388*R$416</f>
        <v>28667.576904186048</v>
      </c>
      <c r="S578" s="99">
        <f>($K$91+$B$333)+$R388*S$416</f>
        <v>29500.675460697676</v>
      </c>
      <c r="T578" s="99">
        <f>($K$91+$B$333)+$R388*T$416</f>
        <v>30333.774017209304</v>
      </c>
      <c r="U578" s="99">
        <f>($K$91+$B$333)+$R388*U$416</f>
        <v>31166.872573720932</v>
      </c>
      <c r="V578" s="99">
        <f>($K$91+$B$333)+$R388*V$416</f>
        <v>31999.97113023256</v>
      </c>
    </row>
    <row r="579" spans="1:22">
      <c r="A579" s="18" t="str">
        <f t="shared" si="428"/>
        <v>Arotherm plus 8 Compacta Vaillant</v>
      </c>
      <c r="B579" s="115">
        <f>($L$91+$B$333)+$R389*B$416</f>
        <v>21478.75</v>
      </c>
      <c r="C579" s="51">
        <f>($L$91+$B$333)+$R389*C$416</f>
        <v>22298.134691260297</v>
      </c>
      <c r="D579" s="110">
        <f>($L$91+$B$333)+$R389*D$416</f>
        <v>23117.51938252059</v>
      </c>
      <c r="E579" s="110">
        <f>($L$91+$B$333)+$R389*E$416</f>
        <v>23936.904073780886</v>
      </c>
      <c r="F579" s="110">
        <f>($L$91+$B$333)+$R389*F$416</f>
        <v>24756.288765041183</v>
      </c>
      <c r="G579" s="110">
        <f>($L$91+$B$333)+$R389*G$416</f>
        <v>25575.673456301476</v>
      </c>
      <c r="H579" s="110">
        <f>($L$91+$B$333)+$R389*H$416</f>
        <v>26395.058147561773</v>
      </c>
      <c r="I579" s="110">
        <f>($L$91+$B$333)+$R389*I$416</f>
        <v>27214.442838822069</v>
      </c>
      <c r="J579" s="110">
        <f>($L$91+$B$333)+$R389*J$416</f>
        <v>28033.827530082363</v>
      </c>
      <c r="K579" s="110">
        <f>($L$91+$B$333)+$R389*K$416</f>
        <v>28853.212221342659</v>
      </c>
      <c r="L579" s="110">
        <f>($L$91+$B$333)+$R389*L$416</f>
        <v>29672.596912602952</v>
      </c>
      <c r="M579" s="110">
        <f>($L$91+$B$333)+$R389*M$416</f>
        <v>30491.981603863249</v>
      </c>
      <c r="N579" s="110">
        <f>($L$91+$B$333)+$R389*N$416</f>
        <v>31311.366295123546</v>
      </c>
      <c r="O579" s="110">
        <f>($L$91+$B$333)+$R389*O$416</f>
        <v>32130.750986383842</v>
      </c>
      <c r="P579" s="110">
        <f>($L$91+$B$333)+$R389*P$416</f>
        <v>32950.135677644139</v>
      </c>
      <c r="Q579" s="110">
        <f>($L$91+$B$333)+$R389*Q$416</f>
        <v>33769.520368904428</v>
      </c>
      <c r="R579" s="110">
        <f>($L$91+$B$333)+$R389*R$416</f>
        <v>34588.905060164725</v>
      </c>
      <c r="S579" s="110">
        <f>($L$91+$B$333)+$R389*S$416</f>
        <v>35408.289751425022</v>
      </c>
      <c r="T579" s="110">
        <f>($L$91+$B$333)+$R389*T$416</f>
        <v>36227.674442685318</v>
      </c>
      <c r="U579" s="110">
        <f>($L$91+$B$333)+$R389*U$416</f>
        <v>37047.059133945615</v>
      </c>
      <c r="V579" s="110">
        <f>($L$91+$B$333)+$R389*V$416</f>
        <v>37866.443825205904</v>
      </c>
    </row>
    <row r="580" spans="1:22">
      <c r="A580" s="7" t="str">
        <f t="shared" si="428"/>
        <v>ecoTEC pure 286 Vaillant</v>
      </c>
      <c r="B580" s="112">
        <f t="shared" ref="B580:V580" si="429">$C$100+B569*$C$97*$M$71</f>
        <v>3088.74</v>
      </c>
      <c r="C580" s="50">
        <f t="shared" si="429"/>
        <v>6689.4031237113395</v>
      </c>
      <c r="D580" s="99">
        <f t="shared" si="429"/>
        <v>10290.066247422681</v>
      </c>
      <c r="E580" s="99">
        <f t="shared" si="429"/>
        <v>13890.729371134021</v>
      </c>
      <c r="F580" s="99">
        <f t="shared" si="429"/>
        <v>17491.39249484536</v>
      </c>
      <c r="G580" s="99">
        <f t="shared" si="429"/>
        <v>21092.055618556697</v>
      </c>
      <c r="H580" s="99">
        <f t="shared" si="429"/>
        <v>24692.718742268044</v>
      </c>
      <c r="I580" s="99">
        <f t="shared" si="429"/>
        <v>28293.381865979376</v>
      </c>
      <c r="J580" s="99">
        <f t="shared" si="429"/>
        <v>31894.044989690723</v>
      </c>
      <c r="K580" s="99">
        <f t="shared" si="429"/>
        <v>35494.708113402063</v>
      </c>
      <c r="L580" s="99">
        <f t="shared" si="429"/>
        <v>39095.371237113395</v>
      </c>
      <c r="M580" s="99">
        <f t="shared" si="429"/>
        <v>42696.034360824735</v>
      </c>
      <c r="N580" s="99">
        <f t="shared" si="429"/>
        <v>46296.697484536082</v>
      </c>
      <c r="O580" s="99">
        <f t="shared" si="429"/>
        <v>49897.360608247414</v>
      </c>
      <c r="P580" s="99">
        <f t="shared" si="429"/>
        <v>53498.023731958754</v>
      </c>
      <c r="Q580" s="99">
        <f t="shared" si="429"/>
        <v>57098.686855670101</v>
      </c>
      <c r="R580" s="99">
        <f t="shared" si="429"/>
        <v>60699.349979381441</v>
      </c>
      <c r="S580" s="99">
        <f t="shared" si="429"/>
        <v>64300.013103092773</v>
      </c>
      <c r="T580" s="99">
        <f t="shared" si="429"/>
        <v>67900.67622680412</v>
      </c>
      <c r="U580" s="99">
        <f t="shared" si="429"/>
        <v>71501.339350515467</v>
      </c>
      <c r="V580" s="99">
        <f t="shared" si="429"/>
        <v>75102.0024742268</v>
      </c>
    </row>
    <row r="581" spans="1:22">
      <c r="A581" s="7" t="str">
        <f t="shared" si="428"/>
        <v>Puma Condens 24-28 MKV Protherm</v>
      </c>
      <c r="B581" s="113">
        <f t="shared" ref="B581:V581" si="430">$D$100+B569*$D$97*$M$71</f>
        <v>2799.75</v>
      </c>
      <c r="C581" s="50">
        <f t="shared" si="430"/>
        <v>6555.2803548387092</v>
      </c>
      <c r="D581" s="99">
        <f t="shared" si="430"/>
        <v>10310.810709677418</v>
      </c>
      <c r="E581" s="99">
        <f t="shared" si="430"/>
        <v>14066.341064516129</v>
      </c>
      <c r="F581" s="99">
        <f t="shared" si="430"/>
        <v>17821.871419354837</v>
      </c>
      <c r="G581" s="99">
        <f t="shared" si="430"/>
        <v>21577.401774193546</v>
      </c>
      <c r="H581" s="99">
        <f t="shared" si="430"/>
        <v>25332.932129032259</v>
      </c>
      <c r="I581" s="99">
        <f t="shared" si="430"/>
        <v>29088.462483870968</v>
      </c>
      <c r="J581" s="99">
        <f t="shared" si="430"/>
        <v>32843.992838709673</v>
      </c>
      <c r="K581" s="99">
        <f t="shared" si="430"/>
        <v>36599.523193548383</v>
      </c>
      <c r="L581" s="99">
        <f t="shared" si="430"/>
        <v>40355.053548387092</v>
      </c>
      <c r="M581" s="99">
        <f t="shared" si="430"/>
        <v>44110.583903225808</v>
      </c>
      <c r="N581" s="99">
        <f t="shared" si="430"/>
        <v>47866.114258064517</v>
      </c>
      <c r="O581" s="99">
        <f t="shared" si="430"/>
        <v>51621.644612903227</v>
      </c>
      <c r="P581" s="99">
        <f t="shared" si="430"/>
        <v>55377.174967741936</v>
      </c>
      <c r="Q581" s="99">
        <f t="shared" si="430"/>
        <v>59132.705322580645</v>
      </c>
      <c r="R581" s="99">
        <f t="shared" si="430"/>
        <v>62888.235677419347</v>
      </c>
      <c r="S581" s="99">
        <f t="shared" si="430"/>
        <v>66643.766032258049</v>
      </c>
      <c r="T581" s="99">
        <f t="shared" si="430"/>
        <v>70399.296387096765</v>
      </c>
      <c r="U581" s="99">
        <f t="shared" si="430"/>
        <v>74154.826741935482</v>
      </c>
      <c r="V581" s="99">
        <f t="shared" si="430"/>
        <v>77910.357096774183</v>
      </c>
    </row>
    <row r="582" spans="1:22">
      <c r="A582" s="7" t="str">
        <f t="shared" si="428"/>
        <v>VMW 32CS 1-5 ecoTEC plus Vaillant</v>
      </c>
      <c r="B582" s="113">
        <f t="shared" ref="B582:V582" si="431">$E$100+B569*$E$97*$M$71</f>
        <v>3921.96</v>
      </c>
      <c r="C582" s="50">
        <f t="shared" si="431"/>
        <v>7493.1698466257676</v>
      </c>
      <c r="D582" s="99">
        <f t="shared" si="431"/>
        <v>11064.379693251534</v>
      </c>
      <c r="E582" s="99">
        <f t="shared" si="431"/>
        <v>14635.589539877299</v>
      </c>
      <c r="F582" s="99">
        <f t="shared" si="431"/>
        <v>18206.799386503069</v>
      </c>
      <c r="G582" s="99">
        <f t="shared" si="431"/>
        <v>21778.009233128832</v>
      </c>
      <c r="H582" s="99">
        <f t="shared" si="431"/>
        <v>25349.219079754599</v>
      </c>
      <c r="I582" s="99">
        <f t="shared" si="431"/>
        <v>28920.428926380366</v>
      </c>
      <c r="J582" s="99">
        <f t="shared" si="431"/>
        <v>32491.638773006136</v>
      </c>
      <c r="K582" s="99">
        <f t="shared" si="431"/>
        <v>36062.848619631906</v>
      </c>
      <c r="L582" s="99">
        <f t="shared" si="431"/>
        <v>39634.058466257666</v>
      </c>
      <c r="M582" s="99">
        <f t="shared" si="431"/>
        <v>43205.268312883432</v>
      </c>
      <c r="N582" s="99">
        <f t="shared" si="431"/>
        <v>46776.478159509199</v>
      </c>
      <c r="O582" s="99">
        <f t="shared" si="431"/>
        <v>50347.688006134973</v>
      </c>
      <c r="P582" s="99">
        <f t="shared" si="431"/>
        <v>53918.897852760732</v>
      </c>
      <c r="Q582" s="99">
        <f t="shared" si="431"/>
        <v>57490.107699386499</v>
      </c>
      <c r="R582" s="99">
        <f t="shared" si="431"/>
        <v>61061.317546012273</v>
      </c>
      <c r="S582" s="99">
        <f t="shared" si="431"/>
        <v>64632.52739263804</v>
      </c>
      <c r="T582" s="99">
        <f t="shared" si="431"/>
        <v>68203.737239263806</v>
      </c>
      <c r="U582" s="99">
        <f t="shared" si="431"/>
        <v>71774.94708588958</v>
      </c>
      <c r="V582" s="99">
        <f t="shared" si="431"/>
        <v>75346.15693251534</v>
      </c>
    </row>
    <row r="583" spans="1:22">
      <c r="A583" s="7" t="str">
        <f t="shared" si="428"/>
        <v>MicraPlus Condens 30 Hermann</v>
      </c>
      <c r="B583" s="113">
        <f t="shared" ref="B583:V583" si="432">$F$100+B569*$F$97*$M$71</f>
        <v>2931.76</v>
      </c>
      <c r="C583" s="50">
        <f t="shared" si="432"/>
        <v>6647.3379042553188</v>
      </c>
      <c r="D583" s="99">
        <f t="shared" si="432"/>
        <v>10362.915808510637</v>
      </c>
      <c r="E583" s="99">
        <f t="shared" si="432"/>
        <v>14078.493712765956</v>
      </c>
      <c r="F583" s="99">
        <f t="shared" si="432"/>
        <v>17794.071617021276</v>
      </c>
      <c r="G583" s="99">
        <f t="shared" si="432"/>
        <v>21509.649521276595</v>
      </c>
      <c r="H583" s="99">
        <f t="shared" si="432"/>
        <v>25225.227425531913</v>
      </c>
      <c r="I583" s="99">
        <f t="shared" si="432"/>
        <v>28940.805329787232</v>
      </c>
      <c r="J583" s="99">
        <f t="shared" si="432"/>
        <v>32656.383234042551</v>
      </c>
      <c r="K583" s="99">
        <f t="shared" si="432"/>
        <v>36371.961138297869</v>
      </c>
      <c r="L583" s="99">
        <f t="shared" si="432"/>
        <v>40087.539042553188</v>
      </c>
      <c r="M583" s="99">
        <f t="shared" si="432"/>
        <v>43803.116946808514</v>
      </c>
      <c r="N583" s="99">
        <f t="shared" si="432"/>
        <v>47518.694851063825</v>
      </c>
      <c r="O583" s="99">
        <f t="shared" si="432"/>
        <v>51234.272755319143</v>
      </c>
      <c r="P583" s="99">
        <f t="shared" si="432"/>
        <v>54949.850659574469</v>
      </c>
      <c r="Q583" s="99">
        <f t="shared" si="432"/>
        <v>58665.428563829788</v>
      </c>
      <c r="R583" s="99">
        <f t="shared" si="432"/>
        <v>62381.006468085099</v>
      </c>
      <c r="S583" s="99">
        <f t="shared" si="432"/>
        <v>66096.58437234041</v>
      </c>
      <c r="T583" s="99">
        <f t="shared" si="432"/>
        <v>69812.162276595729</v>
      </c>
      <c r="U583" s="99">
        <f t="shared" si="432"/>
        <v>73527.740180851048</v>
      </c>
      <c r="V583" s="99">
        <f t="shared" si="432"/>
        <v>77243.318085106366</v>
      </c>
    </row>
    <row r="584" spans="1:22">
      <c r="A584" s="7" t="str">
        <f t="shared" si="428"/>
        <v xml:space="preserve">Semia Condens 30 Saunier Duval </v>
      </c>
      <c r="B584" s="114">
        <f t="shared" ref="B584:V584" si="433">$G$100+B569*$G$97*$M$71</f>
        <v>3229.76</v>
      </c>
      <c r="C584" s="50">
        <f t="shared" si="433"/>
        <v>6786.4231670061099</v>
      </c>
      <c r="D584" s="99">
        <f t="shared" si="433"/>
        <v>10343.08633401222</v>
      </c>
      <c r="E584" s="99">
        <f t="shared" si="433"/>
        <v>13899.74950101833</v>
      </c>
      <c r="F584" s="99">
        <f t="shared" si="433"/>
        <v>17456.412668024437</v>
      </c>
      <c r="G584" s="99">
        <f t="shared" si="433"/>
        <v>21013.075835030548</v>
      </c>
      <c r="H584" s="99">
        <f t="shared" si="433"/>
        <v>24569.739002036658</v>
      </c>
      <c r="I584" s="99">
        <f t="shared" si="433"/>
        <v>28126.402169042769</v>
      </c>
      <c r="J584" s="99">
        <f t="shared" si="433"/>
        <v>31683.06533604888</v>
      </c>
      <c r="K584" s="99">
        <f t="shared" si="433"/>
        <v>35239.72850305499</v>
      </c>
      <c r="L584" s="99">
        <f t="shared" si="433"/>
        <v>38796.391670061101</v>
      </c>
      <c r="M584" s="99">
        <f t="shared" si="433"/>
        <v>42353.054837067211</v>
      </c>
      <c r="N584" s="99">
        <f t="shared" si="433"/>
        <v>45909.718004073322</v>
      </c>
      <c r="O584" s="99">
        <f t="shared" si="433"/>
        <v>49466.381171079433</v>
      </c>
      <c r="P584" s="99">
        <f t="shared" si="433"/>
        <v>53023.044338085536</v>
      </c>
      <c r="Q584" s="99">
        <f t="shared" si="433"/>
        <v>56579.707505091654</v>
      </c>
      <c r="R584" s="99">
        <f t="shared" si="433"/>
        <v>60136.370672097757</v>
      </c>
      <c r="S584" s="99">
        <f t="shared" si="433"/>
        <v>63693.033839103868</v>
      </c>
      <c r="T584" s="99">
        <f t="shared" si="433"/>
        <v>67249.697006109971</v>
      </c>
      <c r="U584" s="99">
        <f t="shared" si="433"/>
        <v>70806.360173116074</v>
      </c>
      <c r="V584" s="99">
        <f t="shared" si="433"/>
        <v>74363.023340122192</v>
      </c>
    </row>
    <row r="585" spans="1:22">
      <c r="A585" s="7" t="str">
        <f t="shared" si="428"/>
        <v>Caldera Thema Condens 31-CS/1 (N-ES) Saunier Duval</v>
      </c>
      <c r="B585" s="114">
        <f t="shared" ref="B585:V585" si="434">$H$100+B569*$H$97*$M$71</f>
        <v>3842.75</v>
      </c>
      <c r="C585" s="50">
        <f t="shared" si="434"/>
        <v>7406.6716632653061</v>
      </c>
      <c r="D585" s="99">
        <f t="shared" si="434"/>
        <v>10970.593326530612</v>
      </c>
      <c r="E585" s="99">
        <f t="shared" si="434"/>
        <v>14534.514989795918</v>
      </c>
      <c r="F585" s="99">
        <f t="shared" si="434"/>
        <v>18098.436653061224</v>
      </c>
      <c r="G585" s="99">
        <f t="shared" si="434"/>
        <v>21662.358316326532</v>
      </c>
      <c r="H585" s="99">
        <f t="shared" si="434"/>
        <v>25226.279979591836</v>
      </c>
      <c r="I585" s="99">
        <f t="shared" si="434"/>
        <v>28790.201642857141</v>
      </c>
      <c r="J585" s="99">
        <f t="shared" si="434"/>
        <v>32354.123306122452</v>
      </c>
      <c r="K585" s="99">
        <f t="shared" si="434"/>
        <v>35918.04496938776</v>
      </c>
      <c r="L585" s="99">
        <f t="shared" si="434"/>
        <v>39481.966632653064</v>
      </c>
      <c r="M585" s="99">
        <f t="shared" si="434"/>
        <v>43045.888295918368</v>
      </c>
      <c r="N585" s="99">
        <f t="shared" si="434"/>
        <v>46609.809959183673</v>
      </c>
      <c r="O585" s="99">
        <f t="shared" si="434"/>
        <v>50173.731622448984</v>
      </c>
      <c r="P585" s="99">
        <f t="shared" si="434"/>
        <v>53737.653285714281</v>
      </c>
      <c r="Q585" s="99">
        <f t="shared" si="434"/>
        <v>57301.574948979593</v>
      </c>
      <c r="R585" s="99">
        <f t="shared" si="434"/>
        <v>60865.496612244904</v>
      </c>
      <c r="S585" s="99">
        <f t="shared" si="434"/>
        <v>64429.418275510201</v>
      </c>
      <c r="T585" s="99">
        <f t="shared" si="434"/>
        <v>67993.33993877552</v>
      </c>
      <c r="U585" s="99">
        <f t="shared" si="434"/>
        <v>71557.261602040817</v>
      </c>
      <c r="V585" s="99">
        <f t="shared" si="434"/>
        <v>75121.183265306128</v>
      </c>
    </row>
    <row r="586" spans="1:22">
      <c r="A586" s="7" t="str">
        <f t="shared" si="428"/>
        <v>NEODENS PLUS 28/28 F ECO Baxi</v>
      </c>
      <c r="B586" s="113">
        <f t="shared" ref="B586:V586" si="435">$I$100+B569*$I$97*$M$71</f>
        <v>2860.7</v>
      </c>
      <c r="C586" s="50">
        <f t="shared" si="435"/>
        <v>6834.1280204778159</v>
      </c>
      <c r="D586" s="99">
        <f t="shared" si="435"/>
        <v>10807.556040955631</v>
      </c>
      <c r="E586" s="99">
        <f t="shared" si="435"/>
        <v>14780.984061433446</v>
      </c>
      <c r="F586" s="99">
        <f t="shared" si="435"/>
        <v>18754.412081911261</v>
      </c>
      <c r="G586" s="99">
        <f t="shared" si="435"/>
        <v>22727.840102389076</v>
      </c>
      <c r="H586" s="99">
        <f t="shared" si="435"/>
        <v>26701.268122866892</v>
      </c>
      <c r="I586" s="99">
        <f t="shared" si="435"/>
        <v>30674.696143344707</v>
      </c>
      <c r="J586" s="99">
        <f t="shared" si="435"/>
        <v>34648.124163822526</v>
      </c>
      <c r="K586" s="99">
        <f t="shared" si="435"/>
        <v>38621.55218430033</v>
      </c>
      <c r="L586" s="99">
        <f t="shared" si="435"/>
        <v>42594.980204778149</v>
      </c>
      <c r="M586" s="99">
        <f t="shared" si="435"/>
        <v>46568.408225255967</v>
      </c>
      <c r="N586" s="99">
        <f t="shared" si="435"/>
        <v>50541.836245733779</v>
      </c>
      <c r="O586" s="99">
        <f t="shared" si="435"/>
        <v>54515.264266211598</v>
      </c>
      <c r="P586" s="99">
        <f t="shared" si="435"/>
        <v>58488.692286689409</v>
      </c>
      <c r="Q586" s="99">
        <f t="shared" si="435"/>
        <v>62462.120307167228</v>
      </c>
      <c r="R586" s="99">
        <f t="shared" si="435"/>
        <v>66435.548327645054</v>
      </c>
      <c r="S586" s="99">
        <f t="shared" si="435"/>
        <v>70408.976348122844</v>
      </c>
      <c r="T586" s="99">
        <f t="shared" si="435"/>
        <v>74382.404368600663</v>
      </c>
      <c r="U586" s="99">
        <f t="shared" si="435"/>
        <v>78355.832389078496</v>
      </c>
      <c r="V586" s="99">
        <f t="shared" si="435"/>
        <v>82329.2604095563</v>
      </c>
    </row>
    <row r="587" spans="1:22">
      <c r="A587" s="7" t="str">
        <f t="shared" si="428"/>
        <v>NEODENS PLUS 33/33 F ECO Baxi</v>
      </c>
      <c r="B587" s="113">
        <f t="shared" ref="B587:V587" si="436">$J$100+B569*$J$97*$M$71</f>
        <v>2939.75</v>
      </c>
      <c r="C587" s="50">
        <f t="shared" si="436"/>
        <v>6904.157752553916</v>
      </c>
      <c r="D587" s="99">
        <f t="shared" si="436"/>
        <v>10868.565505107832</v>
      </c>
      <c r="E587" s="99">
        <f t="shared" si="436"/>
        <v>14832.973257661748</v>
      </c>
      <c r="F587" s="99">
        <f t="shared" si="436"/>
        <v>18797.381010215664</v>
      </c>
      <c r="G587" s="99">
        <f t="shared" si="436"/>
        <v>22761.788762769578</v>
      </c>
      <c r="H587" s="99">
        <f t="shared" si="436"/>
        <v>26726.196515323496</v>
      </c>
      <c r="I587" s="99">
        <f t="shared" si="436"/>
        <v>30690.60426787741</v>
      </c>
      <c r="J587" s="99">
        <f t="shared" si="436"/>
        <v>34655.012020431328</v>
      </c>
      <c r="K587" s="99">
        <f t="shared" si="436"/>
        <v>38619.419772985246</v>
      </c>
      <c r="L587" s="99">
        <f t="shared" si="436"/>
        <v>42583.827525539156</v>
      </c>
      <c r="M587" s="99">
        <f t="shared" si="436"/>
        <v>46548.235278093074</v>
      </c>
      <c r="N587" s="99">
        <f t="shared" si="436"/>
        <v>50512.643030646992</v>
      </c>
      <c r="O587" s="99">
        <f t="shared" si="436"/>
        <v>54477.05078320091</v>
      </c>
      <c r="P587" s="99">
        <f t="shared" si="436"/>
        <v>58441.45853575482</v>
      </c>
      <c r="Q587" s="99">
        <f t="shared" si="436"/>
        <v>62405.866288308738</v>
      </c>
      <c r="R587" s="99">
        <f t="shared" si="436"/>
        <v>66370.274040862656</v>
      </c>
      <c r="S587" s="99">
        <f t="shared" si="436"/>
        <v>70334.681793416574</v>
      </c>
      <c r="T587" s="99">
        <f t="shared" si="436"/>
        <v>74299.089545970492</v>
      </c>
      <c r="U587" s="99">
        <f t="shared" si="436"/>
        <v>78263.497298524395</v>
      </c>
      <c r="V587" s="99">
        <f t="shared" si="436"/>
        <v>82227.905051078313</v>
      </c>
    </row>
    <row r="588" spans="1:22">
      <c r="A588" s="7" t="str">
        <f t="shared" si="428"/>
        <v xml:space="preserve"> 6000 25-28 Bosch</v>
      </c>
      <c r="B588" s="113">
        <f t="shared" ref="B588:V588" si="437">$K$100+B569*$K$97*$M$71</f>
        <v>3193.29</v>
      </c>
      <c r="C588" s="50">
        <f t="shared" si="437"/>
        <v>6908.8679042553185</v>
      </c>
      <c r="D588" s="99">
        <f t="shared" si="437"/>
        <v>10624.445808510638</v>
      </c>
      <c r="E588" s="99">
        <f t="shared" si="437"/>
        <v>14340.023712765957</v>
      </c>
      <c r="F588" s="99">
        <f t="shared" si="437"/>
        <v>18055.601617021275</v>
      </c>
      <c r="G588" s="99">
        <f t="shared" si="437"/>
        <v>21771.179521276594</v>
      </c>
      <c r="H588" s="99">
        <f t="shared" si="437"/>
        <v>25486.757425531912</v>
      </c>
      <c r="I588" s="99">
        <f t="shared" si="437"/>
        <v>29202.335329787235</v>
      </c>
      <c r="J588" s="99">
        <f t="shared" si="437"/>
        <v>32917.913234042549</v>
      </c>
      <c r="K588" s="99">
        <f t="shared" si="437"/>
        <v>36633.491138297868</v>
      </c>
      <c r="L588" s="99">
        <f t="shared" si="437"/>
        <v>40349.069042553187</v>
      </c>
      <c r="M588" s="99">
        <f t="shared" si="437"/>
        <v>44064.646946808512</v>
      </c>
      <c r="N588" s="99">
        <f t="shared" si="437"/>
        <v>47780.224851063824</v>
      </c>
      <c r="O588" s="99">
        <f t="shared" si="437"/>
        <v>51495.802755319142</v>
      </c>
      <c r="P588" s="99">
        <f t="shared" si="437"/>
        <v>55211.380659574468</v>
      </c>
      <c r="Q588" s="99">
        <f t="shared" si="437"/>
        <v>58926.958563829787</v>
      </c>
      <c r="R588" s="99">
        <f t="shared" si="437"/>
        <v>62642.536468085098</v>
      </c>
      <c r="S588" s="99">
        <f t="shared" si="437"/>
        <v>66358.114372340409</v>
      </c>
      <c r="T588" s="99">
        <f t="shared" si="437"/>
        <v>70073.692276595728</v>
      </c>
      <c r="U588" s="99">
        <f t="shared" si="437"/>
        <v>73789.270180851046</v>
      </c>
      <c r="V588" s="99">
        <f t="shared" si="437"/>
        <v>77504.848085106365</v>
      </c>
    </row>
    <row r="589" spans="1:22">
      <c r="A589" s="18" t="str">
        <f t="shared" si="428"/>
        <v>6000 25-32 Bosch</v>
      </c>
      <c r="B589" s="115">
        <f t="shared" ref="B589:V589" si="438">$L$100+B569*$L$97*$M$71</f>
        <v>3273.49</v>
      </c>
      <c r="C589" s="52">
        <f t="shared" si="438"/>
        <v>6989.0679042553184</v>
      </c>
      <c r="D589" s="100">
        <f t="shared" si="438"/>
        <v>10704.645808510637</v>
      </c>
      <c r="E589" s="100">
        <f t="shared" si="438"/>
        <v>14420.223712765955</v>
      </c>
      <c r="F589" s="100">
        <f t="shared" si="438"/>
        <v>18135.801617021272</v>
      </c>
      <c r="G589" s="100">
        <f t="shared" si="438"/>
        <v>21851.379521276591</v>
      </c>
      <c r="H589" s="100">
        <f t="shared" si="438"/>
        <v>25566.957425531909</v>
      </c>
      <c r="I589" s="100">
        <f t="shared" si="438"/>
        <v>29282.535329787235</v>
      </c>
      <c r="J589" s="100">
        <f t="shared" si="438"/>
        <v>32998.113234042547</v>
      </c>
      <c r="K589" s="100">
        <f t="shared" si="438"/>
        <v>36713.691138297865</v>
      </c>
      <c r="L589" s="100">
        <f t="shared" si="438"/>
        <v>40429.269042553184</v>
      </c>
      <c r="M589" s="100">
        <f t="shared" si="438"/>
        <v>44144.84694680851</v>
      </c>
      <c r="N589" s="100">
        <f t="shared" si="438"/>
        <v>47860.424851063821</v>
      </c>
      <c r="O589" s="100">
        <f t="shared" si="438"/>
        <v>51576.002755319139</v>
      </c>
      <c r="P589" s="100">
        <f t="shared" si="438"/>
        <v>55291.580659574465</v>
      </c>
      <c r="Q589" s="100">
        <f t="shared" si="438"/>
        <v>59007.158563829784</v>
      </c>
      <c r="R589" s="100">
        <f t="shared" si="438"/>
        <v>62722.736468085095</v>
      </c>
      <c r="S589" s="100">
        <f t="shared" si="438"/>
        <v>66438.314372340421</v>
      </c>
      <c r="T589" s="100">
        <f t="shared" si="438"/>
        <v>70153.89227659574</v>
      </c>
      <c r="U589" s="100">
        <f t="shared" si="438"/>
        <v>73869.470180851058</v>
      </c>
      <c r="V589" s="100">
        <f t="shared" si="438"/>
        <v>77585.048085106377</v>
      </c>
    </row>
    <row r="592" spans="1:22">
      <c r="A592" s="147" t="s">
        <v>143</v>
      </c>
      <c r="B592" s="151"/>
    </row>
    <row r="593" spans="1:22" ht="59.25" customHeight="1">
      <c r="A593" s="152"/>
      <c r="B593" s="153"/>
    </row>
    <row r="594" spans="1:22">
      <c r="A594" s="23" t="s">
        <v>97</v>
      </c>
      <c r="B594" s="23">
        <v>0</v>
      </c>
      <c r="C594" s="23">
        <v>3</v>
      </c>
      <c r="D594" s="23">
        <v>6</v>
      </c>
      <c r="E594" s="23">
        <v>9</v>
      </c>
      <c r="F594" s="23">
        <v>12</v>
      </c>
      <c r="G594" s="23">
        <v>15</v>
      </c>
      <c r="H594" s="23">
        <v>18</v>
      </c>
      <c r="I594" s="23">
        <v>21</v>
      </c>
      <c r="J594" s="23">
        <v>24</v>
      </c>
      <c r="K594" s="23">
        <v>27</v>
      </c>
      <c r="L594" s="23">
        <v>30</v>
      </c>
      <c r="M594" s="23">
        <v>33</v>
      </c>
      <c r="N594" s="23">
        <v>36</v>
      </c>
      <c r="O594" s="23">
        <v>39</v>
      </c>
      <c r="P594" s="23">
        <v>42</v>
      </c>
      <c r="Q594" s="23">
        <v>45</v>
      </c>
      <c r="R594" s="23">
        <v>48</v>
      </c>
      <c r="S594" s="23">
        <v>51</v>
      </c>
      <c r="T594" s="23">
        <v>54</v>
      </c>
      <c r="U594" s="23">
        <v>57</v>
      </c>
      <c r="V594" s="23">
        <v>60</v>
      </c>
    </row>
    <row r="595" spans="1:22">
      <c r="A595" s="7" t="str">
        <f t="shared" ref="A595:A614" si="439">A570</f>
        <v>Monobloc Plus 2 - 12MR Baxi</v>
      </c>
      <c r="B595" s="112">
        <f>($C$91+$C$333)+$R380*B$416</f>
        <v>14100</v>
      </c>
      <c r="C595" s="49">
        <f>($C$91+$C$333)+$R380*C$416</f>
        <v>14760.734181973967</v>
      </c>
      <c r="D595" s="98">
        <f>($C$91+$C$333)+$R380*D$416</f>
        <v>15421.468363947934</v>
      </c>
      <c r="E595" s="98">
        <f>($C$91+$C$333)+$R380*E$416</f>
        <v>16082.2025459219</v>
      </c>
      <c r="F595" s="98">
        <f>($C$91+$C$333)+$R380*F$416</f>
        <v>16742.936727895867</v>
      </c>
      <c r="G595" s="98">
        <f>($C$91+$C$333)+$R380*G$416</f>
        <v>17403.670909869834</v>
      </c>
      <c r="H595" s="98">
        <f>($C$91+$C$333)+$R380*H$416</f>
        <v>18064.405091843801</v>
      </c>
      <c r="I595" s="98">
        <f>($C$91+$C$333)+$R380*I$416</f>
        <v>18725.139273817767</v>
      </c>
      <c r="J595" s="98">
        <f>($C$91+$C$333)+$R380*J$416</f>
        <v>19385.873455791734</v>
      </c>
      <c r="K595" s="98">
        <f>($C$91+$C$333)+$R380*K$416</f>
        <v>20046.607637765701</v>
      </c>
      <c r="L595" s="98">
        <f>($C$91+$C$333)+$R380*L$416</f>
        <v>20707.341819739668</v>
      </c>
      <c r="M595" s="98">
        <f>($C$91+$C$333)+$R380*M$416</f>
        <v>21368.076001713634</v>
      </c>
      <c r="N595" s="98">
        <f>($C$91+$C$333)+$R380*N$416</f>
        <v>22028.810183687601</v>
      </c>
      <c r="O595" s="98">
        <f>($C$91+$C$333)+$R380*O$416</f>
        <v>22689.544365661568</v>
      </c>
      <c r="P595" s="98">
        <f>($C$91+$C$333)+$R380*P$416</f>
        <v>23350.278547635535</v>
      </c>
      <c r="Q595" s="98">
        <f>($C$91+$C$333)+$R380*Q$416</f>
        <v>24011.012729609502</v>
      </c>
      <c r="R595" s="98">
        <f>($C$91+$C$333)+$R380*R$416</f>
        <v>24671.746911583468</v>
      </c>
      <c r="S595" s="98">
        <f>($C$91+$C$333)+$R380*S$416</f>
        <v>25332.481093557435</v>
      </c>
      <c r="T595" s="98">
        <f>($C$91+$C$333)+$R380*T$416</f>
        <v>25993.215275531402</v>
      </c>
      <c r="U595" s="92">
        <f>($C$91+$C$333)+$R380*U$416</f>
        <v>26653.949457505369</v>
      </c>
      <c r="V595" s="98">
        <f>($C$91+$C$333)+$R380*V$416</f>
        <v>27314.683639479335</v>
      </c>
    </row>
    <row r="596" spans="1:22">
      <c r="A596" s="7" t="str">
        <f t="shared" si="439"/>
        <v>Monobloc Plus 2 - 16MR Baxi</v>
      </c>
      <c r="B596" s="113">
        <f>($D$91+$C$333)+$R381*B$416</f>
        <v>14100</v>
      </c>
      <c r="C596" s="50">
        <f>($D$91+$C$333)+$R381*C$416</f>
        <v>14838.652526183909</v>
      </c>
      <c r="D596" s="99">
        <f>($D$91+$C$333)+$R381*D$416</f>
        <v>15577.305052367819</v>
      </c>
      <c r="E596" s="99">
        <f>($D$91+$C$333)+$R381*E$416</f>
        <v>16315.957578551728</v>
      </c>
      <c r="F596" s="99">
        <f>($D$91+$C$333)+$R381*F$416</f>
        <v>17054.610104735639</v>
      </c>
      <c r="G596" s="99">
        <f>($D$91+$C$333)+$R381*G$416</f>
        <v>17793.262630919548</v>
      </c>
      <c r="H596" s="99">
        <f>($D$91+$C$333)+$R381*H$416</f>
        <v>18531.915157103456</v>
      </c>
      <c r="I596" s="99">
        <f>($D$91+$C$333)+$R381*I$416</f>
        <v>19270.567683287365</v>
      </c>
      <c r="J596" s="99">
        <f>($D$91+$C$333)+$R381*J$416</f>
        <v>20009.220209471277</v>
      </c>
      <c r="K596" s="99">
        <f>($D$91+$C$333)+$R381*K$416</f>
        <v>20747.872735655186</v>
      </c>
      <c r="L596" s="99">
        <f>($D$91+$C$333)+$R381*L$416</f>
        <v>21486.525261839095</v>
      </c>
      <c r="M596" s="99">
        <f>($D$91+$C$333)+$R381*M$416</f>
        <v>22225.177788023004</v>
      </c>
      <c r="N596" s="99">
        <f>($D$91+$C$333)+$R381*N$416</f>
        <v>22963.830314206913</v>
      </c>
      <c r="O596" s="99">
        <f>($D$91+$C$333)+$R381*O$416</f>
        <v>23702.482840390825</v>
      </c>
      <c r="P596" s="99">
        <f>($D$91+$C$333)+$R381*P$416</f>
        <v>24441.13536657473</v>
      </c>
      <c r="Q596" s="99">
        <f>($D$91+$C$333)+$R381*Q$416</f>
        <v>25179.787892758643</v>
      </c>
      <c r="R596" s="99">
        <f>($D$91+$C$333)+$R381*R$416</f>
        <v>25918.440418942551</v>
      </c>
      <c r="S596" s="99">
        <f>($D$91+$C$333)+$R381*S$416</f>
        <v>26657.09294512646</v>
      </c>
      <c r="T596" s="99">
        <f>($D$91+$C$333)+$R381*T$416</f>
        <v>27395.745471310373</v>
      </c>
      <c r="U596" s="99">
        <f>($D$91+$C$333)+$R381*U$416</f>
        <v>28134.397997494278</v>
      </c>
      <c r="V596" s="99">
        <f>($D$91+$C$333)+$R381*V$416</f>
        <v>28873.05052367819</v>
      </c>
    </row>
    <row r="597" spans="1:22">
      <c r="A597" s="7" t="str">
        <f t="shared" si="439"/>
        <v>Arotherm Split 12 kW Vaillant</v>
      </c>
      <c r="B597" s="113">
        <f>($E$91+$C$333)+$R382*B$416</f>
        <v>14724.66</v>
      </c>
      <c r="C597" s="50">
        <f>($E$91+$C$333)+$R382*C$416</f>
        <v>15599.863808855254</v>
      </c>
      <c r="D597" s="99">
        <f>($E$91+$C$333)+$R382*D$416</f>
        <v>16475.067617710509</v>
      </c>
      <c r="E597" s="99">
        <f>($E$91+$C$333)+$R382*E$416</f>
        <v>17350.271426565763</v>
      </c>
      <c r="F597" s="99">
        <f>($E$91+$C$333)+$R382*F$416</f>
        <v>18225.475235421014</v>
      </c>
      <c r="G597" s="99">
        <f>($E$91+$C$333)+$R382*G$416</f>
        <v>19100.679044276272</v>
      </c>
      <c r="H597" s="99">
        <f>($E$91+$C$333)+$R382*H$416</f>
        <v>19975.882853131523</v>
      </c>
      <c r="I597" s="99">
        <f>($E$91+$C$333)+$R382*I$416</f>
        <v>20851.086661986777</v>
      </c>
      <c r="J597" s="99">
        <f>($E$91+$C$333)+$R382*J$416</f>
        <v>21726.290470842032</v>
      </c>
      <c r="K597" s="99">
        <f>($E$91+$C$333)+$R382*K$416</f>
        <v>22601.494279697286</v>
      </c>
      <c r="L597" s="99">
        <f>($E$91+$C$333)+$R382*L$416</f>
        <v>23476.698088552541</v>
      </c>
      <c r="M597" s="99">
        <f>($E$91+$C$333)+$R382*M$416</f>
        <v>24351.901897407795</v>
      </c>
      <c r="N597" s="99">
        <f>($E$91+$C$333)+$R382*N$416</f>
        <v>25227.10570626305</v>
      </c>
      <c r="O597" s="99">
        <f>($E$91+$C$333)+$R382*O$416</f>
        <v>26102.309515118301</v>
      </c>
      <c r="P597" s="99">
        <f>($E$91+$C$333)+$R382*P$416</f>
        <v>26977.513323973559</v>
      </c>
      <c r="Q597" s="99">
        <f>($E$91+$C$333)+$R382*Q$416</f>
        <v>27852.71713282881</v>
      </c>
      <c r="R597" s="99">
        <f>($E$91+$C$333)+$R382*R$416</f>
        <v>28727.920941684064</v>
      </c>
      <c r="S597" s="99">
        <f>($E$91+$C$333)+$R382*S$416</f>
        <v>29603.124750539318</v>
      </c>
      <c r="T597" s="99">
        <f>($E$91+$C$333)+$R382*T$416</f>
        <v>30478.328559394573</v>
      </c>
      <c r="U597" s="99">
        <f>($E$91+$C$333)+$R382*U$416</f>
        <v>31353.532368249827</v>
      </c>
      <c r="V597" s="99">
        <f>($E$91+$C$333)+$R382*V$416</f>
        <v>32228.736177105082</v>
      </c>
    </row>
    <row r="598" spans="1:22">
      <c r="A598" s="7" t="str">
        <f t="shared" si="439"/>
        <v>Arotherm plus 12 Compacta Vaillant</v>
      </c>
      <c r="B598" s="113">
        <f>($F$91+$C$333)+$R383*B$416</f>
        <v>14756.6</v>
      </c>
      <c r="C598" s="50">
        <f>($F$91+$C$333)+$R383*C$416</f>
        <v>15469.934628538533</v>
      </c>
      <c r="D598" s="99">
        <f>($F$91+$C$333)+$R383*D$416</f>
        <v>16183.269257077063</v>
      </c>
      <c r="E598" s="99">
        <f>($F$91+$C$333)+$R383*E$416</f>
        <v>16896.603885615594</v>
      </c>
      <c r="F598" s="99">
        <f>($F$91+$C$333)+$R383*F$416</f>
        <v>17609.938514154128</v>
      </c>
      <c r="G598" s="99">
        <f>($F$91+$C$333)+$R383*G$416</f>
        <v>18323.273142692658</v>
      </c>
      <c r="H598" s="99">
        <f>($F$91+$C$333)+$R383*H$416</f>
        <v>19036.607771231189</v>
      </c>
      <c r="I598" s="99">
        <f>($F$91+$C$333)+$R383*I$416</f>
        <v>19749.942399769719</v>
      </c>
      <c r="J598" s="99">
        <f>($F$91+$C$333)+$R383*J$416</f>
        <v>20463.27702830825</v>
      </c>
      <c r="K598" s="99">
        <f>($F$91+$C$333)+$R383*K$416</f>
        <v>21176.611656846784</v>
      </c>
      <c r="L598" s="99">
        <f>($F$91+$C$333)+$R383*L$416</f>
        <v>21889.946285385315</v>
      </c>
      <c r="M598" s="99">
        <f>($F$91+$C$333)+$R383*M$416</f>
        <v>22603.280913923845</v>
      </c>
      <c r="N598" s="99">
        <f>($F$91+$C$333)+$R383*N$416</f>
        <v>23316.615542462379</v>
      </c>
      <c r="O598" s="99">
        <f>($F$91+$C$333)+$R383*O$416</f>
        <v>24029.950171000906</v>
      </c>
      <c r="P598" s="99">
        <f>($F$91+$C$333)+$R383*P$416</f>
        <v>24743.28479953944</v>
      </c>
      <c r="Q598" s="99">
        <f>($F$91+$C$333)+$R383*Q$416</f>
        <v>25456.619428077971</v>
      </c>
      <c r="R598" s="99">
        <f>($F$91+$C$333)+$R383*R$416</f>
        <v>26169.954056616501</v>
      </c>
      <c r="S598" s="99">
        <f>($F$91+$C$333)+$R383*S$416</f>
        <v>26883.288685155036</v>
      </c>
      <c r="T598" s="99">
        <f>($F$91+$C$333)+$R383*T$416</f>
        <v>27596.623313693566</v>
      </c>
      <c r="U598" s="99">
        <f>($F$91+$C$333)+$R383*U$416</f>
        <v>28309.957942232097</v>
      </c>
      <c r="V598" s="99">
        <f>($F$91+$C$333)+$R383*V$416</f>
        <v>29023.292570770631</v>
      </c>
    </row>
    <row r="599" spans="1:22">
      <c r="A599" s="7" t="str">
        <f t="shared" si="439"/>
        <v>Arotherm plus 12 Compacta Vaillant</v>
      </c>
      <c r="B599" s="113">
        <f>($G$91+$C$333)+$R384*B$416</f>
        <v>19098.88</v>
      </c>
      <c r="C599" s="50">
        <f>($G$91+$C$333)+$R384*C$416</f>
        <v>19812.214628538532</v>
      </c>
      <c r="D599" s="99">
        <f>($G$91+$C$333)+$R384*D$416</f>
        <v>20525.549257077066</v>
      </c>
      <c r="E599" s="99">
        <f>($G$91+$C$333)+$R384*E$416</f>
        <v>21238.883885615596</v>
      </c>
      <c r="F599" s="99">
        <f>($G$91+$C$333)+$R384*F$416</f>
        <v>21952.218514154127</v>
      </c>
      <c r="G599" s="99">
        <f>($G$91+$C$333)+$R384*G$416</f>
        <v>22665.553142692657</v>
      </c>
      <c r="H599" s="99">
        <f>($G$91+$C$333)+$R384*H$416</f>
        <v>23378.887771231188</v>
      </c>
      <c r="I599" s="99">
        <f>($G$91+$C$333)+$R384*I$416</f>
        <v>24092.222399769722</v>
      </c>
      <c r="J599" s="99">
        <f>($G$91+$C$333)+$R384*J$416</f>
        <v>24805.557028308252</v>
      </c>
      <c r="K599" s="99">
        <f>($G$91+$C$333)+$R384*K$416</f>
        <v>25518.891656846783</v>
      </c>
      <c r="L599" s="99">
        <f>($G$91+$C$333)+$R384*L$416</f>
        <v>26232.226285385317</v>
      </c>
      <c r="M599" s="99">
        <f>($G$91+$C$333)+$R384*M$416</f>
        <v>26945.560913923848</v>
      </c>
      <c r="N599" s="99">
        <f>($G$91+$C$333)+$R384*N$416</f>
        <v>27658.895542462378</v>
      </c>
      <c r="O599" s="99">
        <f>($G$91+$C$333)+$R384*O$416</f>
        <v>28372.230171000909</v>
      </c>
      <c r="P599" s="99">
        <f>($G$91+$C$333)+$R384*P$416</f>
        <v>29085.564799539439</v>
      </c>
      <c r="Q599" s="99">
        <f>($G$91+$C$333)+$R384*Q$416</f>
        <v>29798.899428077973</v>
      </c>
      <c r="R599" s="99">
        <f>($G$91+$C$333)+$R384*R$416</f>
        <v>30512.234056616504</v>
      </c>
      <c r="S599" s="99">
        <f>($G$91+$C$333)+$R384*S$416</f>
        <v>31225.568685155034</v>
      </c>
      <c r="T599" s="99">
        <f>($G$91+$C$333)+$R384*T$416</f>
        <v>31938.903313693569</v>
      </c>
      <c r="U599" s="99">
        <f>($G$91+$C$333)+$R384*U$416</f>
        <v>32652.237942232096</v>
      </c>
      <c r="V599" s="99">
        <f>($G$91+$C$333)+$R384*V$416</f>
        <v>33365.57257077063</v>
      </c>
    </row>
    <row r="600" spans="1:22">
      <c r="A600" s="7" t="str">
        <f t="shared" si="439"/>
        <v>Genia Air Max 12 Saunier Duval</v>
      </c>
      <c r="B600" s="116">
        <f>($H$91+$C$333)+$R385*B$416</f>
        <v>18658.25</v>
      </c>
      <c r="C600" s="50">
        <f>($H$91+$C$333)+$R385*C$416</f>
        <v>19371.603608021338</v>
      </c>
      <c r="D600" s="99">
        <f>($H$91+$C$333)+$R385*D$416</f>
        <v>20084.957216042672</v>
      </c>
      <c r="E600" s="99">
        <f>($H$91+$C$333)+$R385*E$416</f>
        <v>20798.31082406401</v>
      </c>
      <c r="F600" s="99">
        <f>($H$91+$C$333)+$R385*F$416</f>
        <v>21511.664432085348</v>
      </c>
      <c r="G600" s="99">
        <f>($H$91+$C$333)+$R385*G$416</f>
        <v>22225.018040106686</v>
      </c>
      <c r="H600" s="99">
        <f>($H$91+$C$333)+$R385*H$416</f>
        <v>22938.371648128021</v>
      </c>
      <c r="I600" s="99">
        <f>($H$91+$C$333)+$R385*I$416</f>
        <v>23651.725256149359</v>
      </c>
      <c r="J600" s="99">
        <f>($H$91+$C$333)+$R385*J$416</f>
        <v>24365.078864170697</v>
      </c>
      <c r="K600" s="99">
        <f>($H$91+$C$333)+$R385*K$416</f>
        <v>25078.432472192035</v>
      </c>
      <c r="L600" s="99">
        <f>($H$91+$C$333)+$R385*L$416</f>
        <v>25791.786080213369</v>
      </c>
      <c r="M600" s="99">
        <f>($H$91+$C$333)+$R385*M$416</f>
        <v>26505.139688234707</v>
      </c>
      <c r="N600" s="99">
        <f>($H$91+$C$333)+$R385*N$416</f>
        <v>27218.493296256042</v>
      </c>
      <c r="O600" s="99">
        <f>($H$91+$C$333)+$R385*O$416</f>
        <v>27931.84690427738</v>
      </c>
      <c r="P600" s="99">
        <f>($H$91+$C$333)+$R385*P$416</f>
        <v>28645.200512298718</v>
      </c>
      <c r="Q600" s="99">
        <f>($H$91+$C$333)+$R385*Q$416</f>
        <v>29358.554120320056</v>
      </c>
      <c r="R600" s="99">
        <f>($H$91+$C$333)+$R385*R$416</f>
        <v>30071.907728341394</v>
      </c>
      <c r="S600" s="99">
        <f>($H$91+$C$333)+$R385*S$416</f>
        <v>30785.261336362732</v>
      </c>
      <c r="T600" s="99">
        <f>($H$91+$C$333)+$R385*T$416</f>
        <v>31498.614944384066</v>
      </c>
      <c r="U600" s="99">
        <f>($H$91+$C$333)+$R385*U$416</f>
        <v>32211.968552405404</v>
      </c>
      <c r="V600" s="99">
        <f>($H$91+$C$333)+$R385*V$416</f>
        <v>32925.322160426738</v>
      </c>
    </row>
    <row r="601" spans="1:22">
      <c r="A601" s="7" t="str">
        <f t="shared" si="439"/>
        <v>Arotherm plus 12 Compacta Vaillant</v>
      </c>
      <c r="B601" s="113">
        <f>($I$91+$C$333)+$R386*B$416</f>
        <v>18989.419999999998</v>
      </c>
      <c r="C601" s="50">
        <f>($I$91+$C$333)+$R386*C$416</f>
        <v>19702.754628538529</v>
      </c>
      <c r="D601" s="99">
        <f>($I$91+$C$333)+$R386*D$416</f>
        <v>20416.089257077059</v>
      </c>
      <c r="E601" s="99">
        <f>($I$91+$C$333)+$R386*E$416</f>
        <v>21129.423885615593</v>
      </c>
      <c r="F601" s="99">
        <f>($I$91+$C$333)+$R386*F$416</f>
        <v>21842.758514154124</v>
      </c>
      <c r="G601" s="99">
        <f>($I$91+$C$333)+$R386*G$416</f>
        <v>22556.093142692655</v>
      </c>
      <c r="H601" s="99">
        <f>($I$91+$C$333)+$R386*H$416</f>
        <v>23269.427771231189</v>
      </c>
      <c r="I601" s="99">
        <f>($I$91+$C$333)+$R386*I$416</f>
        <v>23982.762399769719</v>
      </c>
      <c r="J601" s="99">
        <f>($I$91+$C$333)+$R386*J$416</f>
        <v>24696.09702830825</v>
      </c>
      <c r="K601" s="99">
        <f>($I$91+$C$333)+$R386*K$416</f>
        <v>25409.43165684678</v>
      </c>
      <c r="L601" s="99">
        <f>($I$91+$C$333)+$R386*L$416</f>
        <v>26122.766285385311</v>
      </c>
      <c r="M601" s="99">
        <f>($I$91+$C$333)+$R386*M$416</f>
        <v>26836.100913923845</v>
      </c>
      <c r="N601" s="99">
        <f>($I$91+$C$333)+$R386*N$416</f>
        <v>27549.435542462375</v>
      </c>
      <c r="O601" s="99">
        <f>($I$91+$C$333)+$R386*O$416</f>
        <v>28262.770171000906</v>
      </c>
      <c r="P601" s="99">
        <f>($I$91+$C$333)+$R386*P$416</f>
        <v>28976.10479953944</v>
      </c>
      <c r="Q601" s="99">
        <f>($I$91+$C$333)+$R386*Q$416</f>
        <v>29689.439428077967</v>
      </c>
      <c r="R601" s="99">
        <f>($I$91+$C$333)+$R386*R$416</f>
        <v>30402.774056616501</v>
      </c>
      <c r="S601" s="99">
        <f>($I$91+$C$333)+$R386*S$416</f>
        <v>31116.108685155032</v>
      </c>
      <c r="T601" s="99">
        <f>($I$91+$C$333)+$R386*T$416</f>
        <v>31829.443313693562</v>
      </c>
      <c r="U601" s="99">
        <f>($I$91+$C$333)+$R386*U$416</f>
        <v>32542.777942232096</v>
      </c>
      <c r="V601" s="99">
        <f>($I$91+$C$333)+$R386*V$416</f>
        <v>33256.112570770623</v>
      </c>
    </row>
    <row r="602" spans="1:22">
      <c r="A602" s="7" t="str">
        <f t="shared" si="439"/>
        <v>Genia Air Max 8 Saunier Duval</v>
      </c>
      <c r="B602" s="113">
        <f>($J$91+$C$333)+$R387*B$416</f>
        <v>16548.476900000001</v>
      </c>
      <c r="C602" s="50">
        <f>($J$91+$C$333)+$R387*C$416</f>
        <v>17361.431609929903</v>
      </c>
      <c r="D602" s="99">
        <f>($J$91+$C$333)+$R387*D$416</f>
        <v>18174.386319859808</v>
      </c>
      <c r="E602" s="99">
        <f>($J$91+$C$333)+$R387*E$416</f>
        <v>18987.34102978971</v>
      </c>
      <c r="F602" s="99">
        <f>($J$91+$C$333)+$R387*F$416</f>
        <v>19800.295739719611</v>
      </c>
      <c r="G602" s="99">
        <f>($J$91+$C$333)+$R387*G$416</f>
        <v>20613.250449649513</v>
      </c>
      <c r="H602" s="99">
        <f>($J$91+$C$333)+$R387*H$416</f>
        <v>21426.205159579418</v>
      </c>
      <c r="I602" s="99">
        <f>($J$91+$C$333)+$R387*I$416</f>
        <v>22239.15986950932</v>
      </c>
      <c r="J602" s="99">
        <f>($J$91+$C$333)+$R387*J$416</f>
        <v>23052.114579439221</v>
      </c>
      <c r="K602" s="99">
        <f>($J$91+$C$333)+$R387*K$416</f>
        <v>23865.069289369123</v>
      </c>
      <c r="L602" s="99">
        <f>($J$91+$C$333)+$R387*L$416</f>
        <v>24678.023999299028</v>
      </c>
      <c r="M602" s="99">
        <f>($J$91+$C$333)+$R387*M$416</f>
        <v>25490.97870922893</v>
      </c>
      <c r="N602" s="99">
        <f>($J$91+$C$333)+$R387*N$416</f>
        <v>26303.933419158835</v>
      </c>
      <c r="O602" s="99">
        <f>($J$91+$C$333)+$R387*O$416</f>
        <v>27116.888129088737</v>
      </c>
      <c r="P602" s="99">
        <f>($J$91+$C$333)+$R387*P$416</f>
        <v>27929.842839018638</v>
      </c>
      <c r="Q602" s="99">
        <f>($J$91+$C$333)+$R387*Q$416</f>
        <v>28742.79754894854</v>
      </c>
      <c r="R602" s="99">
        <f>($J$91+$C$333)+$R387*R$416</f>
        <v>29555.752258878441</v>
      </c>
      <c r="S602" s="99">
        <f>($J$91+$C$333)+$R387*S$416</f>
        <v>30368.706968808347</v>
      </c>
      <c r="T602" s="99">
        <f>($J$91+$C$333)+$R387*T$416</f>
        <v>31181.661678738248</v>
      </c>
      <c r="U602" s="99">
        <f>($J$91+$C$333)+$R387*U$416</f>
        <v>31994.616388668153</v>
      </c>
      <c r="V602" s="99">
        <f>($J$91+$C$333)+$R387*V$416</f>
        <v>32807.571098598055</v>
      </c>
    </row>
    <row r="603" spans="1:22">
      <c r="A603" s="7" t="str">
        <f t="shared" si="439"/>
        <v xml:space="preserve"> Dual Clima 9HT Domusa</v>
      </c>
      <c r="B603" s="113">
        <f>($K$91+$C$333)+$R388*B$416</f>
        <v>11538</v>
      </c>
      <c r="C603" s="50">
        <f>($K$91+$C$333)+$R388*C$416</f>
        <v>12371.098556511628</v>
      </c>
      <c r="D603" s="99">
        <f>($K$91+$C$333)+$R388*D$416</f>
        <v>13204.197113023256</v>
      </c>
      <c r="E603" s="99">
        <f>($K$91+$C$333)+$R388*E$416</f>
        <v>14037.295669534884</v>
      </c>
      <c r="F603" s="99">
        <f>($K$91+$C$333)+$R388*F$416</f>
        <v>14870.394226046512</v>
      </c>
      <c r="G603" s="99">
        <f>($K$91+$C$333)+$R388*G$416</f>
        <v>15703.49278255814</v>
      </c>
      <c r="H603" s="99">
        <f>($K$91+$C$333)+$R388*H$416</f>
        <v>16536.591339069768</v>
      </c>
      <c r="I603" s="99">
        <f>($K$91+$C$333)+$R388*I$416</f>
        <v>17369.689895581396</v>
      </c>
      <c r="J603" s="99">
        <f>($K$91+$C$333)+$R388*J$416</f>
        <v>18202.788452093024</v>
      </c>
      <c r="K603" s="99">
        <f>($K$91+$C$333)+$R388*K$416</f>
        <v>19035.887008604652</v>
      </c>
      <c r="L603" s="99">
        <f>($K$91+$C$333)+$R388*L$416</f>
        <v>19868.98556511628</v>
      </c>
      <c r="M603" s="99">
        <f>($K$91+$C$333)+$R388*M$416</f>
        <v>20702.084121627908</v>
      </c>
      <c r="N603" s="99">
        <f>($K$91+$C$333)+$R388*N$416</f>
        <v>21535.182678139536</v>
      </c>
      <c r="O603" s="99">
        <f>($K$91+$C$333)+$R388*O$416</f>
        <v>22368.281234651164</v>
      </c>
      <c r="P603" s="99">
        <f>($K$91+$C$333)+$R388*P$416</f>
        <v>23201.379791162792</v>
      </c>
      <c r="Q603" s="99">
        <f>($K$91+$C$333)+$R388*Q$416</f>
        <v>24034.47834767442</v>
      </c>
      <c r="R603" s="99">
        <f>($K$91+$C$333)+$R388*R$416</f>
        <v>24867.576904186048</v>
      </c>
      <c r="S603" s="99">
        <f>($K$91+$C$333)+$R388*S$416</f>
        <v>25700.675460697676</v>
      </c>
      <c r="T603" s="99">
        <f>($K$91+$C$333)+$R388*T$416</f>
        <v>26533.774017209304</v>
      </c>
      <c r="U603" s="99">
        <f>($K$91+$C$333)+$R388*U$416</f>
        <v>27366.872573720932</v>
      </c>
      <c r="V603" s="99">
        <f>($K$91+$C$333)+$R388*V$416</f>
        <v>28199.97113023256</v>
      </c>
    </row>
    <row r="604" spans="1:22">
      <c r="A604" s="18" t="str">
        <f t="shared" si="439"/>
        <v>Arotherm plus 8 Compacta Vaillant</v>
      </c>
      <c r="B604" s="115">
        <f>($L$91+$C$333)+$R389*B$416</f>
        <v>17678.75</v>
      </c>
      <c r="C604" s="51">
        <f>($L$91+$C$333)+$R389*C$416</f>
        <v>18498.134691260297</v>
      </c>
      <c r="D604" s="110">
        <f>($L$91+$C$333)+$R389*D$416</f>
        <v>19317.51938252059</v>
      </c>
      <c r="E604" s="110">
        <f>($L$91+$C$333)+$R389*E$416</f>
        <v>20136.904073780886</v>
      </c>
      <c r="F604" s="110">
        <f>($L$91+$C$333)+$R389*F$416</f>
        <v>20956.288765041183</v>
      </c>
      <c r="G604" s="110">
        <f>($L$91+$C$333)+$R389*G$416</f>
        <v>21775.673456301476</v>
      </c>
      <c r="H604" s="110">
        <f>($L$91+$C$333)+$R389*H$416</f>
        <v>22595.058147561773</v>
      </c>
      <c r="I604" s="110">
        <f>($L$91+$C$333)+$R389*I$416</f>
        <v>23414.442838822069</v>
      </c>
      <c r="J604" s="110">
        <f>($L$91+$C$333)+$R389*J$416</f>
        <v>24233.827530082363</v>
      </c>
      <c r="K604" s="110">
        <f>($L$91+$C$333)+$R389*K$416</f>
        <v>25053.212221342659</v>
      </c>
      <c r="L604" s="110">
        <f>($L$91+$C$333)+$R389*L$416</f>
        <v>25872.596912602952</v>
      </c>
      <c r="M604" s="110">
        <f>($L$91+$C$333)+$R389*M$416</f>
        <v>26691.981603863249</v>
      </c>
      <c r="N604" s="110">
        <f>($L$91+$C$333)+$R389*N$416</f>
        <v>27511.366295123546</v>
      </c>
      <c r="O604" s="110">
        <f>($L$91+$C$333)+$R389*O$416</f>
        <v>28330.750986383842</v>
      </c>
      <c r="P604" s="110">
        <f>($L$91+$C$333)+$R389*P$416</f>
        <v>29150.135677644135</v>
      </c>
      <c r="Q604" s="110">
        <f>($L$91+$C$333)+$R389*Q$416</f>
        <v>29969.520368904432</v>
      </c>
      <c r="R604" s="110">
        <f>($L$91+$C$333)+$R389*R$416</f>
        <v>30788.905060164725</v>
      </c>
      <c r="S604" s="110">
        <f>($L$91+$C$333)+$R389*S$416</f>
        <v>31608.289751425022</v>
      </c>
      <c r="T604" s="110">
        <f>($L$91+$C$333)+$R389*T$416</f>
        <v>32427.674442685318</v>
      </c>
      <c r="U604" s="110">
        <f>($L$91+$C$333)+$R389*U$416</f>
        <v>33247.059133945615</v>
      </c>
      <c r="V604" s="110">
        <f>($L$91+$C$333)+$R389*V$416</f>
        <v>34066.443825205904</v>
      </c>
    </row>
    <row r="605" spans="1:22">
      <c r="A605" s="7" t="str">
        <f t="shared" si="439"/>
        <v>ecoTEC pure 286 Vaillant</v>
      </c>
      <c r="B605" s="112">
        <f t="shared" ref="B605:V605" si="440">$C$100+B594*$C$97*$M$71</f>
        <v>3088.74</v>
      </c>
      <c r="C605" s="50">
        <f t="shared" si="440"/>
        <v>6689.4031237113395</v>
      </c>
      <c r="D605" s="99">
        <f t="shared" si="440"/>
        <v>10290.066247422681</v>
      </c>
      <c r="E605" s="99">
        <f t="shared" si="440"/>
        <v>13890.729371134021</v>
      </c>
      <c r="F605" s="99">
        <f t="shared" si="440"/>
        <v>17491.39249484536</v>
      </c>
      <c r="G605" s="99">
        <f t="shared" si="440"/>
        <v>21092.055618556697</v>
      </c>
      <c r="H605" s="99">
        <f t="shared" si="440"/>
        <v>24692.718742268044</v>
      </c>
      <c r="I605" s="99">
        <f t="shared" si="440"/>
        <v>28293.381865979376</v>
      </c>
      <c r="J605" s="99">
        <f t="shared" si="440"/>
        <v>31894.044989690723</v>
      </c>
      <c r="K605" s="99">
        <f t="shared" si="440"/>
        <v>35494.708113402063</v>
      </c>
      <c r="L605" s="99">
        <f t="shared" si="440"/>
        <v>39095.371237113395</v>
      </c>
      <c r="M605" s="99">
        <f t="shared" si="440"/>
        <v>42696.034360824735</v>
      </c>
      <c r="N605" s="99">
        <f t="shared" si="440"/>
        <v>46296.697484536082</v>
      </c>
      <c r="O605" s="99">
        <f t="shared" si="440"/>
        <v>49897.360608247414</v>
      </c>
      <c r="P605" s="99">
        <f t="shared" si="440"/>
        <v>53498.023731958754</v>
      </c>
      <c r="Q605" s="99">
        <f t="shared" si="440"/>
        <v>57098.686855670101</v>
      </c>
      <c r="R605" s="99">
        <f t="shared" si="440"/>
        <v>60699.349979381441</v>
      </c>
      <c r="S605" s="99">
        <f t="shared" si="440"/>
        <v>64300.013103092773</v>
      </c>
      <c r="T605" s="99">
        <f t="shared" si="440"/>
        <v>67900.67622680412</v>
      </c>
      <c r="U605" s="99">
        <f t="shared" si="440"/>
        <v>71501.339350515467</v>
      </c>
      <c r="V605" s="99">
        <f t="shared" si="440"/>
        <v>75102.0024742268</v>
      </c>
    </row>
    <row r="606" spans="1:22">
      <c r="A606" s="7" t="str">
        <f t="shared" si="439"/>
        <v>Puma Condens 24-28 MKV Protherm</v>
      </c>
      <c r="B606" s="113">
        <f t="shared" ref="B606:V606" si="441">$D$100+B594*$D$97*$M$71</f>
        <v>2799.75</v>
      </c>
      <c r="C606" s="50">
        <f t="shared" si="441"/>
        <v>6555.2803548387092</v>
      </c>
      <c r="D606" s="99">
        <f t="shared" si="441"/>
        <v>10310.810709677418</v>
      </c>
      <c r="E606" s="99">
        <f t="shared" si="441"/>
        <v>14066.341064516129</v>
      </c>
      <c r="F606" s="99">
        <f t="shared" si="441"/>
        <v>17821.871419354837</v>
      </c>
      <c r="G606" s="99">
        <f t="shared" si="441"/>
        <v>21577.401774193546</v>
      </c>
      <c r="H606" s="99">
        <f t="shared" si="441"/>
        <v>25332.932129032259</v>
      </c>
      <c r="I606" s="99">
        <f t="shared" si="441"/>
        <v>29088.462483870968</v>
      </c>
      <c r="J606" s="99">
        <f t="shared" si="441"/>
        <v>32843.992838709673</v>
      </c>
      <c r="K606" s="99">
        <f t="shared" si="441"/>
        <v>36599.523193548383</v>
      </c>
      <c r="L606" s="99">
        <f t="shared" si="441"/>
        <v>40355.053548387092</v>
      </c>
      <c r="M606" s="99">
        <f t="shared" si="441"/>
        <v>44110.583903225808</v>
      </c>
      <c r="N606" s="99">
        <f t="shared" si="441"/>
        <v>47866.114258064517</v>
      </c>
      <c r="O606" s="99">
        <f t="shared" si="441"/>
        <v>51621.644612903227</v>
      </c>
      <c r="P606" s="99">
        <f t="shared" si="441"/>
        <v>55377.174967741936</v>
      </c>
      <c r="Q606" s="99">
        <f t="shared" si="441"/>
        <v>59132.705322580645</v>
      </c>
      <c r="R606" s="99">
        <f t="shared" si="441"/>
        <v>62888.235677419347</v>
      </c>
      <c r="S606" s="99">
        <f t="shared" si="441"/>
        <v>66643.766032258049</v>
      </c>
      <c r="T606" s="99">
        <f t="shared" si="441"/>
        <v>70399.296387096765</v>
      </c>
      <c r="U606" s="99">
        <f t="shared" si="441"/>
        <v>74154.826741935482</v>
      </c>
      <c r="V606" s="99">
        <f t="shared" si="441"/>
        <v>77910.357096774183</v>
      </c>
    </row>
    <row r="607" spans="1:22">
      <c r="A607" s="7" t="str">
        <f t="shared" si="439"/>
        <v>VMW 32CS 1-5 ecoTEC plus Vaillant</v>
      </c>
      <c r="B607" s="113">
        <f t="shared" ref="B607:V607" si="442">$E$100+B594*$E$97*$M$71</f>
        <v>3921.96</v>
      </c>
      <c r="C607" s="50">
        <f t="shared" si="442"/>
        <v>7493.1698466257676</v>
      </c>
      <c r="D607" s="99">
        <f t="shared" si="442"/>
        <v>11064.379693251534</v>
      </c>
      <c r="E607" s="99">
        <f t="shared" si="442"/>
        <v>14635.589539877299</v>
      </c>
      <c r="F607" s="99">
        <f t="shared" si="442"/>
        <v>18206.799386503069</v>
      </c>
      <c r="G607" s="99">
        <f t="shared" si="442"/>
        <v>21778.009233128832</v>
      </c>
      <c r="H607" s="99">
        <f t="shared" si="442"/>
        <v>25349.219079754599</v>
      </c>
      <c r="I607" s="99">
        <f t="shared" si="442"/>
        <v>28920.428926380366</v>
      </c>
      <c r="J607" s="99">
        <f t="shared" si="442"/>
        <v>32491.638773006136</v>
      </c>
      <c r="K607" s="99">
        <f t="shared" si="442"/>
        <v>36062.848619631906</v>
      </c>
      <c r="L607" s="99">
        <f t="shared" si="442"/>
        <v>39634.058466257666</v>
      </c>
      <c r="M607" s="99">
        <f t="shared" si="442"/>
        <v>43205.268312883432</v>
      </c>
      <c r="N607" s="99">
        <f t="shared" si="442"/>
        <v>46776.478159509199</v>
      </c>
      <c r="O607" s="99">
        <f t="shared" si="442"/>
        <v>50347.688006134973</v>
      </c>
      <c r="P607" s="99">
        <f t="shared" si="442"/>
        <v>53918.897852760732</v>
      </c>
      <c r="Q607" s="99">
        <f t="shared" si="442"/>
        <v>57490.107699386499</v>
      </c>
      <c r="R607" s="99">
        <f t="shared" si="442"/>
        <v>61061.317546012273</v>
      </c>
      <c r="S607" s="99">
        <f t="shared" si="442"/>
        <v>64632.52739263804</v>
      </c>
      <c r="T607" s="99">
        <f t="shared" si="442"/>
        <v>68203.737239263806</v>
      </c>
      <c r="U607" s="99">
        <f t="shared" si="442"/>
        <v>71774.94708588958</v>
      </c>
      <c r="V607" s="99">
        <f t="shared" si="442"/>
        <v>75346.15693251534</v>
      </c>
    </row>
    <row r="608" spans="1:22">
      <c r="A608" s="7" t="str">
        <f t="shared" si="439"/>
        <v>MicraPlus Condens 30 Hermann</v>
      </c>
      <c r="B608" s="113">
        <f t="shared" ref="B608:V608" si="443">$F$100+B594*$F$97*$M$71</f>
        <v>2931.76</v>
      </c>
      <c r="C608" s="50">
        <f t="shared" si="443"/>
        <v>6647.3379042553188</v>
      </c>
      <c r="D608" s="99">
        <f t="shared" si="443"/>
        <v>10362.915808510637</v>
      </c>
      <c r="E608" s="99">
        <f t="shared" si="443"/>
        <v>14078.493712765956</v>
      </c>
      <c r="F608" s="99">
        <f t="shared" si="443"/>
        <v>17794.071617021276</v>
      </c>
      <c r="G608" s="99">
        <f t="shared" si="443"/>
        <v>21509.649521276595</v>
      </c>
      <c r="H608" s="99">
        <f t="shared" si="443"/>
        <v>25225.227425531913</v>
      </c>
      <c r="I608" s="99">
        <f t="shared" si="443"/>
        <v>28940.805329787232</v>
      </c>
      <c r="J608" s="99">
        <f t="shared" si="443"/>
        <v>32656.383234042551</v>
      </c>
      <c r="K608" s="99">
        <f t="shared" si="443"/>
        <v>36371.961138297869</v>
      </c>
      <c r="L608" s="99">
        <f t="shared" si="443"/>
        <v>40087.539042553188</v>
      </c>
      <c r="M608" s="99">
        <f t="shared" si="443"/>
        <v>43803.116946808514</v>
      </c>
      <c r="N608" s="99">
        <f t="shared" si="443"/>
        <v>47518.694851063825</v>
      </c>
      <c r="O608" s="99">
        <f t="shared" si="443"/>
        <v>51234.272755319143</v>
      </c>
      <c r="P608" s="99">
        <f t="shared" si="443"/>
        <v>54949.850659574469</v>
      </c>
      <c r="Q608" s="99">
        <f t="shared" si="443"/>
        <v>58665.428563829788</v>
      </c>
      <c r="R608" s="99">
        <f t="shared" si="443"/>
        <v>62381.006468085099</v>
      </c>
      <c r="S608" s="99">
        <f t="shared" si="443"/>
        <v>66096.58437234041</v>
      </c>
      <c r="T608" s="99">
        <f t="shared" si="443"/>
        <v>69812.162276595729</v>
      </c>
      <c r="U608" s="99">
        <f t="shared" si="443"/>
        <v>73527.740180851048</v>
      </c>
      <c r="V608" s="99">
        <f t="shared" si="443"/>
        <v>77243.318085106366</v>
      </c>
    </row>
    <row r="609" spans="1:22">
      <c r="A609" s="7" t="str">
        <f t="shared" si="439"/>
        <v xml:space="preserve">Semia Condens 30 Saunier Duval </v>
      </c>
      <c r="B609" s="114">
        <f t="shared" ref="B609:V609" si="444">$G$100+B594*$G$97*$M$71</f>
        <v>3229.76</v>
      </c>
      <c r="C609" s="50">
        <f t="shared" si="444"/>
        <v>6786.4231670061099</v>
      </c>
      <c r="D609" s="99">
        <f t="shared" si="444"/>
        <v>10343.08633401222</v>
      </c>
      <c r="E609" s="99">
        <f t="shared" si="444"/>
        <v>13899.74950101833</v>
      </c>
      <c r="F609" s="99">
        <f t="shared" si="444"/>
        <v>17456.412668024437</v>
      </c>
      <c r="G609" s="99">
        <f t="shared" si="444"/>
        <v>21013.075835030548</v>
      </c>
      <c r="H609" s="99">
        <f t="shared" si="444"/>
        <v>24569.739002036658</v>
      </c>
      <c r="I609" s="99">
        <f t="shared" si="444"/>
        <v>28126.402169042769</v>
      </c>
      <c r="J609" s="99">
        <f t="shared" si="444"/>
        <v>31683.06533604888</v>
      </c>
      <c r="K609" s="99">
        <f t="shared" si="444"/>
        <v>35239.72850305499</v>
      </c>
      <c r="L609" s="99">
        <f t="shared" si="444"/>
        <v>38796.391670061101</v>
      </c>
      <c r="M609" s="99">
        <f t="shared" si="444"/>
        <v>42353.054837067211</v>
      </c>
      <c r="N609" s="99">
        <f t="shared" si="444"/>
        <v>45909.718004073322</v>
      </c>
      <c r="O609" s="99">
        <f t="shared" si="444"/>
        <v>49466.381171079433</v>
      </c>
      <c r="P609" s="99">
        <f t="shared" si="444"/>
        <v>53023.044338085536</v>
      </c>
      <c r="Q609" s="99">
        <f t="shared" si="444"/>
        <v>56579.707505091654</v>
      </c>
      <c r="R609" s="99">
        <f t="shared" si="444"/>
        <v>60136.370672097757</v>
      </c>
      <c r="S609" s="99">
        <f t="shared" si="444"/>
        <v>63693.033839103868</v>
      </c>
      <c r="T609" s="99">
        <f t="shared" si="444"/>
        <v>67249.697006109971</v>
      </c>
      <c r="U609" s="99">
        <f t="shared" si="444"/>
        <v>70806.360173116074</v>
      </c>
      <c r="V609" s="99">
        <f t="shared" si="444"/>
        <v>74363.023340122192</v>
      </c>
    </row>
    <row r="610" spans="1:22">
      <c r="A610" s="7" t="str">
        <f t="shared" si="439"/>
        <v>Caldera Thema Condens 31-CS/1 (N-ES) Saunier Duval</v>
      </c>
      <c r="B610" s="114">
        <f t="shared" ref="B610:V610" si="445">$H$100+B594*$H$97*$M$71</f>
        <v>3842.75</v>
      </c>
      <c r="C610" s="50">
        <f t="shared" si="445"/>
        <v>7406.6716632653061</v>
      </c>
      <c r="D610" s="99">
        <f t="shared" si="445"/>
        <v>10970.593326530612</v>
      </c>
      <c r="E610" s="99">
        <f t="shared" si="445"/>
        <v>14534.514989795918</v>
      </c>
      <c r="F610" s="99">
        <f t="shared" si="445"/>
        <v>18098.436653061224</v>
      </c>
      <c r="G610" s="99">
        <f t="shared" si="445"/>
        <v>21662.358316326532</v>
      </c>
      <c r="H610" s="99">
        <f t="shared" si="445"/>
        <v>25226.279979591836</v>
      </c>
      <c r="I610" s="99">
        <f t="shared" si="445"/>
        <v>28790.201642857141</v>
      </c>
      <c r="J610" s="99">
        <f t="shared" si="445"/>
        <v>32354.123306122452</v>
      </c>
      <c r="K610" s="99">
        <f t="shared" si="445"/>
        <v>35918.04496938776</v>
      </c>
      <c r="L610" s="99">
        <f t="shared" si="445"/>
        <v>39481.966632653064</v>
      </c>
      <c r="M610" s="99">
        <f t="shared" si="445"/>
        <v>43045.888295918368</v>
      </c>
      <c r="N610" s="99">
        <f t="shared" si="445"/>
        <v>46609.809959183673</v>
      </c>
      <c r="O610" s="99">
        <f t="shared" si="445"/>
        <v>50173.731622448984</v>
      </c>
      <c r="P610" s="99">
        <f t="shared" si="445"/>
        <v>53737.653285714281</v>
      </c>
      <c r="Q610" s="99">
        <f t="shared" si="445"/>
        <v>57301.574948979593</v>
      </c>
      <c r="R610" s="99">
        <f t="shared" si="445"/>
        <v>60865.496612244904</v>
      </c>
      <c r="S610" s="99">
        <f t="shared" si="445"/>
        <v>64429.418275510201</v>
      </c>
      <c r="T610" s="99">
        <f t="shared" si="445"/>
        <v>67993.33993877552</v>
      </c>
      <c r="U610" s="99">
        <f t="shared" si="445"/>
        <v>71557.261602040817</v>
      </c>
      <c r="V610" s="99">
        <f t="shared" si="445"/>
        <v>75121.183265306128</v>
      </c>
    </row>
    <row r="611" spans="1:22">
      <c r="A611" s="7" t="str">
        <f t="shared" si="439"/>
        <v>NEODENS PLUS 28/28 F ECO Baxi</v>
      </c>
      <c r="B611" s="113">
        <f t="shared" ref="B611:V611" si="446">$I$100+B594*$I$97*$M$71</f>
        <v>2860.7</v>
      </c>
      <c r="C611" s="50">
        <f t="shared" si="446"/>
        <v>6834.1280204778159</v>
      </c>
      <c r="D611" s="99">
        <f t="shared" si="446"/>
        <v>10807.556040955631</v>
      </c>
      <c r="E611" s="99">
        <f t="shared" si="446"/>
        <v>14780.984061433446</v>
      </c>
      <c r="F611" s="99">
        <f t="shared" si="446"/>
        <v>18754.412081911261</v>
      </c>
      <c r="G611" s="99">
        <f t="shared" si="446"/>
        <v>22727.840102389076</v>
      </c>
      <c r="H611" s="99">
        <f t="shared" si="446"/>
        <v>26701.268122866892</v>
      </c>
      <c r="I611" s="99">
        <f t="shared" si="446"/>
        <v>30674.696143344707</v>
      </c>
      <c r="J611" s="99">
        <f t="shared" si="446"/>
        <v>34648.124163822526</v>
      </c>
      <c r="K611" s="99">
        <f t="shared" si="446"/>
        <v>38621.55218430033</v>
      </c>
      <c r="L611" s="99">
        <f t="shared" si="446"/>
        <v>42594.980204778149</v>
      </c>
      <c r="M611" s="99">
        <f t="shared" si="446"/>
        <v>46568.408225255967</v>
      </c>
      <c r="N611" s="99">
        <f t="shared" si="446"/>
        <v>50541.836245733779</v>
      </c>
      <c r="O611" s="99">
        <f t="shared" si="446"/>
        <v>54515.264266211598</v>
      </c>
      <c r="P611" s="99">
        <f t="shared" si="446"/>
        <v>58488.692286689409</v>
      </c>
      <c r="Q611" s="99">
        <f t="shared" si="446"/>
        <v>62462.120307167228</v>
      </c>
      <c r="R611" s="99">
        <f t="shared" si="446"/>
        <v>66435.548327645054</v>
      </c>
      <c r="S611" s="99">
        <f t="shared" si="446"/>
        <v>70408.976348122844</v>
      </c>
      <c r="T611" s="99">
        <f t="shared" si="446"/>
        <v>74382.404368600663</v>
      </c>
      <c r="U611" s="99">
        <f t="shared" si="446"/>
        <v>78355.832389078496</v>
      </c>
      <c r="V611" s="99">
        <f t="shared" si="446"/>
        <v>82329.2604095563</v>
      </c>
    </row>
    <row r="612" spans="1:22">
      <c r="A612" s="7" t="str">
        <f t="shared" si="439"/>
        <v>NEODENS PLUS 33/33 F ECO Baxi</v>
      </c>
      <c r="B612" s="113">
        <f t="shared" ref="B612:V612" si="447">$J$100+B594*$J$97*$M$71</f>
        <v>2939.75</v>
      </c>
      <c r="C612" s="50">
        <f t="shared" si="447"/>
        <v>6904.157752553916</v>
      </c>
      <c r="D612" s="99">
        <f t="shared" si="447"/>
        <v>10868.565505107832</v>
      </c>
      <c r="E612" s="99">
        <f t="shared" si="447"/>
        <v>14832.973257661748</v>
      </c>
      <c r="F612" s="99">
        <f t="shared" si="447"/>
        <v>18797.381010215664</v>
      </c>
      <c r="G612" s="99">
        <f t="shared" si="447"/>
        <v>22761.788762769578</v>
      </c>
      <c r="H612" s="99">
        <f t="shared" si="447"/>
        <v>26726.196515323496</v>
      </c>
      <c r="I612" s="99">
        <f t="shared" si="447"/>
        <v>30690.60426787741</v>
      </c>
      <c r="J612" s="99">
        <f t="shared" si="447"/>
        <v>34655.012020431328</v>
      </c>
      <c r="K612" s="99">
        <f t="shared" si="447"/>
        <v>38619.419772985246</v>
      </c>
      <c r="L612" s="99">
        <f t="shared" si="447"/>
        <v>42583.827525539156</v>
      </c>
      <c r="M612" s="99">
        <f t="shared" si="447"/>
        <v>46548.235278093074</v>
      </c>
      <c r="N612" s="99">
        <f t="shared" si="447"/>
        <v>50512.643030646992</v>
      </c>
      <c r="O612" s="99">
        <f t="shared" si="447"/>
        <v>54477.05078320091</v>
      </c>
      <c r="P612" s="99">
        <f t="shared" si="447"/>
        <v>58441.45853575482</v>
      </c>
      <c r="Q612" s="99">
        <f t="shared" si="447"/>
        <v>62405.866288308738</v>
      </c>
      <c r="R612" s="99">
        <f t="shared" si="447"/>
        <v>66370.274040862656</v>
      </c>
      <c r="S612" s="99">
        <f t="shared" si="447"/>
        <v>70334.681793416574</v>
      </c>
      <c r="T612" s="99">
        <f t="shared" si="447"/>
        <v>74299.089545970492</v>
      </c>
      <c r="U612" s="99">
        <f t="shared" si="447"/>
        <v>78263.497298524395</v>
      </c>
      <c r="V612" s="99">
        <f t="shared" si="447"/>
        <v>82227.905051078313</v>
      </c>
    </row>
    <row r="613" spans="1:22">
      <c r="A613" s="7" t="str">
        <f t="shared" si="439"/>
        <v xml:space="preserve"> 6000 25-28 Bosch</v>
      </c>
      <c r="B613" s="113">
        <f t="shared" ref="B613:V613" si="448">$K$100+B594*$K$97*$M$71</f>
        <v>3193.29</v>
      </c>
      <c r="C613" s="50">
        <f t="shared" si="448"/>
        <v>6908.8679042553185</v>
      </c>
      <c r="D613" s="99">
        <f t="shared" si="448"/>
        <v>10624.445808510638</v>
      </c>
      <c r="E613" s="99">
        <f t="shared" si="448"/>
        <v>14340.023712765957</v>
      </c>
      <c r="F613" s="99">
        <f t="shared" si="448"/>
        <v>18055.601617021275</v>
      </c>
      <c r="G613" s="99">
        <f t="shared" si="448"/>
        <v>21771.179521276594</v>
      </c>
      <c r="H613" s="99">
        <f t="shared" si="448"/>
        <v>25486.757425531912</v>
      </c>
      <c r="I613" s="99">
        <f t="shared" si="448"/>
        <v>29202.335329787235</v>
      </c>
      <c r="J613" s="99">
        <f t="shared" si="448"/>
        <v>32917.913234042549</v>
      </c>
      <c r="K613" s="99">
        <f t="shared" si="448"/>
        <v>36633.491138297868</v>
      </c>
      <c r="L613" s="99">
        <f t="shared" si="448"/>
        <v>40349.069042553187</v>
      </c>
      <c r="M613" s="99">
        <f t="shared" si="448"/>
        <v>44064.646946808512</v>
      </c>
      <c r="N613" s="99">
        <f t="shared" si="448"/>
        <v>47780.224851063824</v>
      </c>
      <c r="O613" s="99">
        <f t="shared" si="448"/>
        <v>51495.802755319142</v>
      </c>
      <c r="P613" s="99">
        <f t="shared" si="448"/>
        <v>55211.380659574468</v>
      </c>
      <c r="Q613" s="99">
        <f t="shared" si="448"/>
        <v>58926.958563829787</v>
      </c>
      <c r="R613" s="99">
        <f t="shared" si="448"/>
        <v>62642.536468085098</v>
      </c>
      <c r="S613" s="99">
        <f t="shared" si="448"/>
        <v>66358.114372340409</v>
      </c>
      <c r="T613" s="99">
        <f t="shared" si="448"/>
        <v>70073.692276595728</v>
      </c>
      <c r="U613" s="99">
        <f t="shared" si="448"/>
        <v>73789.270180851046</v>
      </c>
      <c r="V613" s="99">
        <f t="shared" si="448"/>
        <v>77504.848085106365</v>
      </c>
    </row>
    <row r="614" spans="1:22">
      <c r="A614" s="18" t="str">
        <f t="shared" si="439"/>
        <v>6000 25-32 Bosch</v>
      </c>
      <c r="B614" s="115">
        <f t="shared" ref="B614:V614" si="449">$L$100+B594*$L$97*$M$71</f>
        <v>3273.49</v>
      </c>
      <c r="C614" s="52">
        <f t="shared" si="449"/>
        <v>6989.0679042553184</v>
      </c>
      <c r="D614" s="100">
        <f t="shared" si="449"/>
        <v>10704.645808510637</v>
      </c>
      <c r="E614" s="100">
        <f t="shared" si="449"/>
        <v>14420.223712765955</v>
      </c>
      <c r="F614" s="100">
        <f t="shared" si="449"/>
        <v>18135.801617021272</v>
      </c>
      <c r="G614" s="100">
        <f t="shared" si="449"/>
        <v>21851.379521276591</v>
      </c>
      <c r="H614" s="100">
        <f t="shared" si="449"/>
        <v>25566.957425531909</v>
      </c>
      <c r="I614" s="100">
        <f t="shared" si="449"/>
        <v>29282.535329787235</v>
      </c>
      <c r="J614" s="100">
        <f t="shared" si="449"/>
        <v>32998.113234042547</v>
      </c>
      <c r="K614" s="100">
        <f t="shared" si="449"/>
        <v>36713.691138297865</v>
      </c>
      <c r="L614" s="100">
        <f t="shared" si="449"/>
        <v>40429.269042553184</v>
      </c>
      <c r="M614" s="100">
        <f t="shared" si="449"/>
        <v>44144.84694680851</v>
      </c>
      <c r="N614" s="100">
        <f t="shared" si="449"/>
        <v>47860.424851063821</v>
      </c>
      <c r="O614" s="100">
        <f t="shared" si="449"/>
        <v>51576.002755319139</v>
      </c>
      <c r="P614" s="100">
        <f t="shared" si="449"/>
        <v>55291.580659574465</v>
      </c>
      <c r="Q614" s="100">
        <f t="shared" si="449"/>
        <v>59007.158563829784</v>
      </c>
      <c r="R614" s="100">
        <f t="shared" si="449"/>
        <v>62722.736468085095</v>
      </c>
      <c r="S614" s="100">
        <f t="shared" si="449"/>
        <v>66438.314372340421</v>
      </c>
      <c r="T614" s="100">
        <f t="shared" si="449"/>
        <v>70153.89227659574</v>
      </c>
      <c r="U614" s="100">
        <f t="shared" si="449"/>
        <v>73869.470180851058</v>
      </c>
      <c r="V614" s="100">
        <f t="shared" si="449"/>
        <v>77585.048085106377</v>
      </c>
    </row>
    <row r="624" spans="1:22" s="17" customFormat="1" ht="7.5" customHeight="1"/>
    <row r="627" spans="1:22">
      <c r="A627" s="147" t="s">
        <v>144</v>
      </c>
      <c r="B627" s="151"/>
    </row>
    <row r="628" spans="1:22" ht="113.25" customHeight="1">
      <c r="A628" s="152"/>
      <c r="B628" s="153"/>
    </row>
    <row r="629" spans="1:22">
      <c r="A629" s="23" t="s">
        <v>97</v>
      </c>
      <c r="B629" s="23">
        <v>0</v>
      </c>
      <c r="C629" s="23">
        <v>3</v>
      </c>
      <c r="D629" s="23">
        <v>6</v>
      </c>
      <c r="E629" s="23">
        <v>9</v>
      </c>
      <c r="F629" s="23">
        <v>12</v>
      </c>
      <c r="G629" s="23">
        <v>15</v>
      </c>
      <c r="H629" s="23">
        <v>18</v>
      </c>
      <c r="I629" s="23">
        <v>21</v>
      </c>
      <c r="J629" s="23">
        <v>24</v>
      </c>
      <c r="K629" s="23">
        <v>27</v>
      </c>
      <c r="L629" s="23">
        <v>30</v>
      </c>
      <c r="M629" s="23">
        <v>33</v>
      </c>
      <c r="N629" s="23">
        <v>36</v>
      </c>
      <c r="O629" s="23">
        <v>39</v>
      </c>
      <c r="P629" s="23">
        <v>42</v>
      </c>
      <c r="Q629" s="23">
        <v>45</v>
      </c>
      <c r="R629" s="23">
        <v>48</v>
      </c>
      <c r="S629" s="23">
        <v>51</v>
      </c>
      <c r="T629" s="23">
        <v>54</v>
      </c>
      <c r="U629" s="23">
        <v>57</v>
      </c>
      <c r="V629" s="23">
        <v>60</v>
      </c>
    </row>
    <row r="630" spans="1:22">
      <c r="A630" s="7" t="str">
        <f t="shared" ref="A630:A649" si="450">A493</f>
        <v>Monobloc Plus 2 - 12MR Baxi</v>
      </c>
      <c r="B630" s="112">
        <f>($C$91+$F$333)+$Q391*B$416</f>
        <v>21110</v>
      </c>
      <c r="C630" s="49">
        <f>($C$91+$F$333)+$Q391*C$416</f>
        <v>22082.882330877055</v>
      </c>
      <c r="D630" s="98">
        <f>($C$91+$F$333)+$Q391*D$416</f>
        <v>23055.764661754114</v>
      </c>
      <c r="E630" s="98">
        <f>($C$91+$F$333)+$Q391*E$416</f>
        <v>24028.646992631169</v>
      </c>
      <c r="F630" s="98">
        <f>($C$91+$F$333)+$Q391*F$416</f>
        <v>25001.529323508228</v>
      </c>
      <c r="G630" s="98">
        <f>($C$91+$F$333)+$Q391*G$416</f>
        <v>25974.411654385283</v>
      </c>
      <c r="H630" s="98">
        <f>($C$91+$F$333)+$Q391*H$416</f>
        <v>26947.293985262339</v>
      </c>
      <c r="I630" s="98">
        <f>($C$91+$F$333)+$Q391*I$416</f>
        <v>27920.176316139397</v>
      </c>
      <c r="J630" s="98">
        <f>($C$91+$F$333)+$Q391*J$416</f>
        <v>28893.058647016453</v>
      </c>
      <c r="K630" s="98">
        <f>($C$91+$F$333)+$Q391*K$416</f>
        <v>29865.940977893508</v>
      </c>
      <c r="L630" s="98">
        <f>($C$91+$F$333)+$Q391*L$416</f>
        <v>30838.823308770567</v>
      </c>
      <c r="M630" s="98">
        <f>($C$91+$F$333)+$Q391*M$416</f>
        <v>31811.705639647626</v>
      </c>
      <c r="N630" s="98">
        <f>($C$91+$F$333)+$Q391*N$416</f>
        <v>32784.587970524677</v>
      </c>
      <c r="O630" s="98">
        <f>($C$91+$F$333)+$Q391*O$416</f>
        <v>33757.470301401736</v>
      </c>
      <c r="P630" s="98">
        <f>($C$91+$F$333)+$Q391*P$416</f>
        <v>34730.352632278795</v>
      </c>
      <c r="Q630" s="98">
        <f>($C$91+$F$333)+$Q391*Q$416</f>
        <v>35703.234963155846</v>
      </c>
      <c r="R630" s="98">
        <f>($C$91+$F$333)+$Q391*R$416</f>
        <v>36676.117294032905</v>
      </c>
      <c r="S630" s="98">
        <f>($C$91+$F$333)+$Q391*S$416</f>
        <v>37648.999624909964</v>
      </c>
      <c r="T630" s="98">
        <f>($C$91+$F$333)+$Q391*T$416</f>
        <v>38621.881955787016</v>
      </c>
      <c r="U630" s="92">
        <f>($C$91+$F$333)+$Q391*U$416</f>
        <v>39594.764286664082</v>
      </c>
      <c r="V630" s="98">
        <f>($C$91+$F$333)+$Q391*V$416</f>
        <v>40567.646617541133</v>
      </c>
    </row>
    <row r="631" spans="1:22">
      <c r="A631" s="7" t="str">
        <f t="shared" si="450"/>
        <v>Monobloc Plus 2 - 16MR Baxi</v>
      </c>
      <c r="B631" s="113">
        <f>($D$91+$F$333)+$Q392*B$416</f>
        <v>21110</v>
      </c>
      <c r="C631" s="50">
        <f>($D$91+$F$333)+$Q392*C$416</f>
        <v>21999.794035921841</v>
      </c>
      <c r="D631" s="99">
        <f>($D$91+$F$333)+$Q392*D$416</f>
        <v>22889.588071843686</v>
      </c>
      <c r="E631" s="99">
        <f>($D$91+$F$333)+$Q392*E$416</f>
        <v>23779.382107765527</v>
      </c>
      <c r="F631" s="99">
        <f>($D$91+$F$333)+$Q392*F$416</f>
        <v>24669.176143687368</v>
      </c>
      <c r="G631" s="99">
        <f>($D$91+$F$333)+$Q392*G$416</f>
        <v>25558.970179609212</v>
      </c>
      <c r="H631" s="99">
        <f>($D$91+$F$333)+$Q392*H$416</f>
        <v>26448.764215531053</v>
      </c>
      <c r="I631" s="99">
        <f>($D$91+$F$333)+$Q392*I$416</f>
        <v>27338.558251452894</v>
      </c>
      <c r="J631" s="99">
        <f>($D$91+$F$333)+$Q392*J$416</f>
        <v>28228.352287374735</v>
      </c>
      <c r="K631" s="99">
        <f>($D$91+$F$333)+$Q392*K$416</f>
        <v>29118.14632329658</v>
      </c>
      <c r="L631" s="99">
        <f>($D$91+$F$333)+$Q392*L$416</f>
        <v>30007.940359218424</v>
      </c>
      <c r="M631" s="99">
        <f>($D$91+$F$333)+$Q392*M$416</f>
        <v>30897.734395140265</v>
      </c>
      <c r="N631" s="99">
        <f>($D$91+$F$333)+$Q392*N$416</f>
        <v>31787.528431062106</v>
      </c>
      <c r="O631" s="99">
        <f>($D$91+$F$333)+$Q392*O$416</f>
        <v>32677.322466983947</v>
      </c>
      <c r="P631" s="99">
        <f>($D$91+$F$333)+$Q392*P$416</f>
        <v>33567.116502905788</v>
      </c>
      <c r="Q631" s="99">
        <f>($D$91+$F$333)+$Q392*Q$416</f>
        <v>34456.910538827637</v>
      </c>
      <c r="R631" s="99">
        <f>($D$91+$F$333)+$Q392*R$416</f>
        <v>35346.70457474947</v>
      </c>
      <c r="S631" s="99">
        <f>($D$91+$F$333)+$Q392*S$416</f>
        <v>36236.498610671319</v>
      </c>
      <c r="T631" s="99">
        <f>($D$91+$F$333)+$Q392*T$416</f>
        <v>37126.29264659316</v>
      </c>
      <c r="U631" s="99">
        <f>($D$91+$F$333)+$Q392*U$416</f>
        <v>38016.086682515001</v>
      </c>
      <c r="V631" s="99">
        <f>($D$91+$F$333)+$Q392*V$416</f>
        <v>38905.880718436849</v>
      </c>
    </row>
    <row r="632" spans="1:22">
      <c r="A632" s="7" t="str">
        <f t="shared" si="450"/>
        <v>Arotherm Split 12 kW Vaillant</v>
      </c>
      <c r="B632" s="113">
        <f>($E$91+$F$333)+$Q393*B$416</f>
        <v>21734.66</v>
      </c>
      <c r="C632" s="50">
        <f>($E$91+$F$333)+$Q393*C$416</f>
        <v>22790.251702130092</v>
      </c>
      <c r="D632" s="99">
        <f>($E$91+$F$333)+$Q393*D$416</f>
        <v>23845.843404260184</v>
      </c>
      <c r="E632" s="99">
        <f>($E$91+$F$333)+$Q393*E$416</f>
        <v>24901.435106390276</v>
      </c>
      <c r="F632" s="99">
        <f>($E$91+$F$333)+$Q393*F$416</f>
        <v>25957.026808520368</v>
      </c>
      <c r="G632" s="99">
        <f>($E$91+$F$333)+$Q393*G$416</f>
        <v>27012.61851065046</v>
      </c>
      <c r="H632" s="99">
        <f>($E$91+$F$333)+$Q393*H$416</f>
        <v>28068.210212780552</v>
      </c>
      <c r="I632" s="99">
        <f>($E$91+$F$333)+$Q393*I$416</f>
        <v>29123.801914910644</v>
      </c>
      <c r="J632" s="99">
        <f>($E$91+$F$333)+$Q393*J$416</f>
        <v>30179.393617040736</v>
      </c>
      <c r="K632" s="99">
        <f>($E$91+$F$333)+$Q393*K$416</f>
        <v>31234.985319170824</v>
      </c>
      <c r="L632" s="99">
        <f>($E$91+$F$333)+$Q393*L$416</f>
        <v>32290.577021300916</v>
      </c>
      <c r="M632" s="99">
        <f>($E$91+$F$333)+$Q393*M$416</f>
        <v>33346.168723431008</v>
      </c>
      <c r="N632" s="99">
        <f>($E$91+$F$333)+$Q393*N$416</f>
        <v>34401.7604255611</v>
      </c>
      <c r="O632" s="99">
        <f>($E$91+$F$333)+$Q393*O$416</f>
        <v>35457.352127691192</v>
      </c>
      <c r="P632" s="99">
        <f>($E$91+$F$333)+$Q393*P$416</f>
        <v>36512.943829821284</v>
      </c>
      <c r="Q632" s="99">
        <f>($E$91+$F$333)+$Q393*Q$416</f>
        <v>37568.535531951376</v>
      </c>
      <c r="R632" s="99">
        <f>($E$91+$F$333)+$Q393*R$416</f>
        <v>38624.127234081476</v>
      </c>
      <c r="S632" s="99">
        <f>($E$91+$F$333)+$Q393*S$416</f>
        <v>39679.718936211561</v>
      </c>
      <c r="T632" s="99">
        <f>($E$91+$F$333)+$Q393*T$416</f>
        <v>40735.310638341653</v>
      </c>
      <c r="U632" s="99">
        <f>($E$91+$F$333)+$Q393*U$416</f>
        <v>41790.902340471745</v>
      </c>
      <c r="V632" s="99">
        <f>($E$91+$F$333)+$Q393*V$416</f>
        <v>42846.494042601837</v>
      </c>
    </row>
    <row r="633" spans="1:22">
      <c r="A633" s="7" t="str">
        <f t="shared" si="450"/>
        <v>Arotherm plus 12 Compacta Vaillant</v>
      </c>
      <c r="B633" s="113">
        <f>($F$91+$F$333)+$Q394*B$416</f>
        <v>21766.6</v>
      </c>
      <c r="C633" s="50">
        <f>($F$91+$F$333)+$Q394*C$416</f>
        <v>22795.706931619949</v>
      </c>
      <c r="D633" s="99">
        <f>($F$91+$F$333)+$Q394*D$416</f>
        <v>23824.813863239899</v>
      </c>
      <c r="E633" s="99">
        <f>($F$91+$F$333)+$Q394*E$416</f>
        <v>24853.920794859849</v>
      </c>
      <c r="F633" s="99">
        <f>($F$91+$F$333)+$Q394*F$416</f>
        <v>25883.027726479799</v>
      </c>
      <c r="G633" s="99">
        <f>($F$91+$F$333)+$Q394*G$416</f>
        <v>26912.134658099749</v>
      </c>
      <c r="H633" s="99">
        <f>($F$91+$F$333)+$Q394*H$416</f>
        <v>27941.241589719699</v>
      </c>
      <c r="I633" s="99">
        <f>($F$91+$F$333)+$Q394*I$416</f>
        <v>28970.348521339649</v>
      </c>
      <c r="J633" s="99">
        <f>($F$91+$F$333)+$Q394*J$416</f>
        <v>29999.455452959599</v>
      </c>
      <c r="K633" s="99">
        <f>($F$91+$F$333)+$Q394*K$416</f>
        <v>31028.562384579549</v>
      </c>
      <c r="L633" s="99">
        <f>($F$91+$F$333)+$Q394*L$416</f>
        <v>32057.669316199499</v>
      </c>
      <c r="M633" s="99">
        <f>($F$91+$F$333)+$Q394*M$416</f>
        <v>33086.776247819449</v>
      </c>
      <c r="N633" s="99">
        <f>($F$91+$F$333)+$Q394*N$416</f>
        <v>34115.883179439406</v>
      </c>
      <c r="O633" s="99">
        <f>($F$91+$F$333)+$Q394*O$416</f>
        <v>35144.990111059349</v>
      </c>
      <c r="P633" s="99">
        <f>($F$91+$F$333)+$Q394*P$416</f>
        <v>36174.097042679306</v>
      </c>
      <c r="Q633" s="99">
        <f>($F$91+$F$333)+$Q394*Q$416</f>
        <v>37203.203974299249</v>
      </c>
      <c r="R633" s="99">
        <f>($F$91+$F$333)+$Q394*R$416</f>
        <v>38232.310905919207</v>
      </c>
      <c r="S633" s="99">
        <f>($F$91+$F$333)+$Q394*S$416</f>
        <v>39261.417837539149</v>
      </c>
      <c r="T633" s="99">
        <f>($F$91+$F$333)+$Q394*T$416</f>
        <v>40290.524769159107</v>
      </c>
      <c r="U633" s="99">
        <f>($F$91+$F$333)+$Q394*U$416</f>
        <v>41319.631700779049</v>
      </c>
      <c r="V633" s="99">
        <f>($F$91+$F$333)+$Q394*V$416</f>
        <v>42348.738632399007</v>
      </c>
    </row>
    <row r="634" spans="1:22">
      <c r="A634" s="7" t="str">
        <f t="shared" si="450"/>
        <v>Arotherm plus 12 Compacta Vaillant</v>
      </c>
      <c r="B634" s="113">
        <f>($G$91+$F$333)+$Q395*B$416</f>
        <v>26108.880000000001</v>
      </c>
      <c r="C634" s="50">
        <f>($G$91+$F$333)+$Q395*C$416</f>
        <v>27137.986931619951</v>
      </c>
      <c r="D634" s="99">
        <f>($G$91+$F$333)+$Q395*D$416</f>
        <v>28167.093863239901</v>
      </c>
      <c r="E634" s="99">
        <f>($G$91+$F$333)+$Q395*E$416</f>
        <v>29196.200794859851</v>
      </c>
      <c r="F634" s="99">
        <f>($G$91+$F$333)+$Q395*F$416</f>
        <v>30225.307726479801</v>
      </c>
      <c r="G634" s="99">
        <f>($G$91+$F$333)+$Q395*G$416</f>
        <v>31254.414658099751</v>
      </c>
      <c r="H634" s="99">
        <f>($G$91+$F$333)+$Q395*H$416</f>
        <v>32283.521589719705</v>
      </c>
      <c r="I634" s="99">
        <f>($G$91+$F$333)+$Q395*I$416</f>
        <v>33312.628521339655</v>
      </c>
      <c r="J634" s="99">
        <f>($G$91+$F$333)+$Q395*J$416</f>
        <v>34341.735452959605</v>
      </c>
      <c r="K634" s="99">
        <f>($G$91+$F$333)+$Q395*K$416</f>
        <v>35370.842384579555</v>
      </c>
      <c r="L634" s="99">
        <f>($G$91+$F$333)+$Q395*L$416</f>
        <v>36399.949316199505</v>
      </c>
      <c r="M634" s="99">
        <f>($G$91+$F$333)+$Q395*M$416</f>
        <v>37429.056247819455</v>
      </c>
      <c r="N634" s="99">
        <f>($G$91+$F$333)+$Q395*N$416</f>
        <v>38458.163179439405</v>
      </c>
      <c r="O634" s="99">
        <f>($G$91+$F$333)+$Q395*O$416</f>
        <v>39487.270111059355</v>
      </c>
      <c r="P634" s="99">
        <f>($G$91+$F$333)+$Q395*P$416</f>
        <v>40516.377042679305</v>
      </c>
      <c r="Q634" s="99">
        <f>($G$91+$F$333)+$Q395*Q$416</f>
        <v>41545.483974299255</v>
      </c>
      <c r="R634" s="99">
        <f>($G$91+$F$333)+$Q395*R$416</f>
        <v>42574.590905919205</v>
      </c>
      <c r="S634" s="99">
        <f>($G$91+$F$333)+$Q395*S$416</f>
        <v>43603.697837539155</v>
      </c>
      <c r="T634" s="99">
        <f>($G$91+$F$333)+$Q395*T$416</f>
        <v>44632.804769159105</v>
      </c>
      <c r="U634" s="99">
        <f>($G$91+$F$333)+$Q395*U$416</f>
        <v>45661.911700779056</v>
      </c>
      <c r="V634" s="99">
        <f>($G$91+$F$333)+$Q395*V$416</f>
        <v>46691.018632399006</v>
      </c>
    </row>
    <row r="635" spans="1:22">
      <c r="A635" s="7" t="str">
        <f t="shared" si="450"/>
        <v>Genia Air Max 12 Saunier Duval</v>
      </c>
      <c r="B635" s="116">
        <f>($H$91+$F$333)+$Q396*B$416</f>
        <v>25668.25</v>
      </c>
      <c r="C635" s="50">
        <f>($H$91+$F$333)+$Q396*C$416</f>
        <v>26449.771352809599</v>
      </c>
      <c r="D635" s="99">
        <f>($H$91+$F$333)+$Q396*D$416</f>
        <v>27231.292705619198</v>
      </c>
      <c r="E635" s="99">
        <f>($H$91+$F$333)+$Q396*E$416</f>
        <v>28012.814058428798</v>
      </c>
      <c r="F635" s="99">
        <f>($H$91+$F$333)+$Q396*F$416</f>
        <v>28794.335411238393</v>
      </c>
      <c r="G635" s="99">
        <f>($H$91+$F$333)+$Q396*G$416</f>
        <v>29575.856764047992</v>
      </c>
      <c r="H635" s="99">
        <f>($H$91+$F$333)+$Q396*H$416</f>
        <v>30357.378116857592</v>
      </c>
      <c r="I635" s="99">
        <f>($H$91+$F$333)+$Q396*I$416</f>
        <v>31138.899469667191</v>
      </c>
      <c r="J635" s="99">
        <f>($H$91+$F$333)+$Q396*J$416</f>
        <v>31920.420822476786</v>
      </c>
      <c r="K635" s="99">
        <f>($H$91+$F$333)+$Q396*K$416</f>
        <v>32701.942175286385</v>
      </c>
      <c r="L635" s="99">
        <f>($H$91+$F$333)+$Q396*L$416</f>
        <v>33483.463528095985</v>
      </c>
      <c r="M635" s="99">
        <f>($H$91+$F$333)+$Q396*M$416</f>
        <v>34264.984880905584</v>
      </c>
      <c r="N635" s="99">
        <f>($H$91+$F$333)+$Q396*N$416</f>
        <v>35046.506233715183</v>
      </c>
      <c r="O635" s="99">
        <f>($H$91+$F$333)+$Q396*O$416</f>
        <v>35828.027586524782</v>
      </c>
      <c r="P635" s="99">
        <f>($H$91+$F$333)+$Q396*P$416</f>
        <v>36609.548939334381</v>
      </c>
      <c r="Q635" s="99">
        <f>($H$91+$F$333)+$Q396*Q$416</f>
        <v>37391.070292143981</v>
      </c>
      <c r="R635" s="99">
        <f>($H$91+$F$333)+$Q396*R$416</f>
        <v>38172.591644953573</v>
      </c>
      <c r="S635" s="99">
        <f>($H$91+$F$333)+$Q396*S$416</f>
        <v>38954.112997763179</v>
      </c>
      <c r="T635" s="99">
        <f>($H$91+$F$333)+$Q396*T$416</f>
        <v>39735.634350572771</v>
      </c>
      <c r="U635" s="99">
        <f>($H$91+$F$333)+$Q396*U$416</f>
        <v>40517.15570338237</v>
      </c>
      <c r="V635" s="99">
        <f>($H$91+$F$333)+$Q396*V$416</f>
        <v>41298.677056191969</v>
      </c>
    </row>
    <row r="636" spans="1:22">
      <c r="A636" s="7" t="str">
        <f t="shared" si="450"/>
        <v>Arotherm plus 12 Compacta Vaillant</v>
      </c>
      <c r="B636" s="113">
        <f>($I$91+$F$333)+$Q397*B$416</f>
        <v>25999.42</v>
      </c>
      <c r="C636" s="50">
        <f>($I$91+$F$333)+$Q397*C$416</f>
        <v>27028.526931619948</v>
      </c>
      <c r="D636" s="99">
        <f>($I$91+$F$333)+$Q397*D$416</f>
        <v>28057.633863239898</v>
      </c>
      <c r="E636" s="99">
        <f>($I$91+$F$333)+$Q397*E$416</f>
        <v>29086.740794859848</v>
      </c>
      <c r="F636" s="99">
        <f>($I$91+$F$333)+$Q397*F$416</f>
        <v>30115.847726479798</v>
      </c>
      <c r="G636" s="99">
        <f>($I$91+$F$333)+$Q397*G$416</f>
        <v>31144.954658099748</v>
      </c>
      <c r="H636" s="99">
        <f>($I$91+$F$333)+$Q397*H$416</f>
        <v>32174.061589719699</v>
      </c>
      <c r="I636" s="99">
        <f>($I$91+$F$333)+$Q397*I$416</f>
        <v>33203.168521339649</v>
      </c>
      <c r="J636" s="99">
        <f>($I$91+$F$333)+$Q397*J$416</f>
        <v>34232.275452959599</v>
      </c>
      <c r="K636" s="99">
        <f>($I$91+$F$333)+$Q397*K$416</f>
        <v>35261.382384579549</v>
      </c>
      <c r="L636" s="99">
        <f>($I$91+$F$333)+$Q397*L$416</f>
        <v>36290.489316199499</v>
      </c>
      <c r="M636" s="99">
        <f>($I$91+$F$333)+$Q397*M$416</f>
        <v>37319.596247819449</v>
      </c>
      <c r="N636" s="99">
        <f>($I$91+$F$333)+$Q397*N$416</f>
        <v>38348.703179439399</v>
      </c>
      <c r="O636" s="99">
        <f>($I$91+$F$333)+$Q397*O$416</f>
        <v>39377.810111059356</v>
      </c>
      <c r="P636" s="99">
        <f>($I$91+$F$333)+$Q397*P$416</f>
        <v>40406.917042679299</v>
      </c>
      <c r="Q636" s="99">
        <f>($I$91+$F$333)+$Q397*Q$416</f>
        <v>41436.023974299256</v>
      </c>
      <c r="R636" s="99">
        <f>($I$91+$F$333)+$Q397*R$416</f>
        <v>42465.130905919199</v>
      </c>
      <c r="S636" s="99">
        <f>($I$91+$F$333)+$Q397*S$416</f>
        <v>43494.237837539156</v>
      </c>
      <c r="T636" s="99">
        <f>($I$91+$F$333)+$Q397*T$416</f>
        <v>44523.344769159099</v>
      </c>
      <c r="U636" s="99">
        <f>($I$91+$F$333)+$Q397*U$416</f>
        <v>45552.451700779056</v>
      </c>
      <c r="V636" s="99">
        <f>($I$91+$F$333)+$Q397*V$416</f>
        <v>46581.558632398999</v>
      </c>
    </row>
    <row r="637" spans="1:22">
      <c r="A637" s="7" t="str">
        <f t="shared" si="450"/>
        <v>Genia Air Max 8 Saunier Duval</v>
      </c>
      <c r="B637" s="113">
        <f>($J$91+$F$333)+$Q398*B$416</f>
        <v>23558.476900000001</v>
      </c>
      <c r="C637" s="50">
        <f>($J$91+$F$333)+$Q398*C$416</f>
        <v>24534.632113981093</v>
      </c>
      <c r="D637" s="99">
        <f>($J$91+$F$333)+$Q398*D$416</f>
        <v>25510.787327962185</v>
      </c>
      <c r="E637" s="99">
        <f>($J$91+$F$333)+$Q398*E$416</f>
        <v>26486.942541943277</v>
      </c>
      <c r="F637" s="99">
        <f>($J$91+$F$333)+$Q398*F$416</f>
        <v>27463.097755924369</v>
      </c>
      <c r="G637" s="99">
        <f>($J$91+$F$333)+$Q398*G$416</f>
        <v>28439.252969905461</v>
      </c>
      <c r="H637" s="99">
        <f>($J$91+$F$333)+$Q398*H$416</f>
        <v>29415.408183886553</v>
      </c>
      <c r="I637" s="99">
        <f>($J$91+$F$333)+$Q398*I$416</f>
        <v>30391.563397867645</v>
      </c>
      <c r="J637" s="99">
        <f>($J$91+$F$333)+$Q398*J$416</f>
        <v>31367.718611848737</v>
      </c>
      <c r="K637" s="99">
        <f>($J$91+$F$333)+$Q398*K$416</f>
        <v>32343.873825829833</v>
      </c>
      <c r="L637" s="99">
        <f>($J$91+$F$333)+$Q398*L$416</f>
        <v>33320.029039810921</v>
      </c>
      <c r="M637" s="99">
        <f>($J$91+$F$333)+$Q398*M$416</f>
        <v>34296.184253792017</v>
      </c>
      <c r="N637" s="99">
        <f>($J$91+$F$333)+$Q398*N$416</f>
        <v>35272.339467773105</v>
      </c>
      <c r="O637" s="99">
        <f>($J$91+$F$333)+$Q398*O$416</f>
        <v>36248.4946817542</v>
      </c>
      <c r="P637" s="99">
        <f>($J$91+$F$333)+$Q398*P$416</f>
        <v>37224.649895735289</v>
      </c>
      <c r="Q637" s="99">
        <f>($J$91+$F$333)+$Q398*Q$416</f>
        <v>38200.805109716384</v>
      </c>
      <c r="R637" s="99">
        <f>($J$91+$F$333)+$Q398*R$416</f>
        <v>39176.960323697473</v>
      </c>
      <c r="S637" s="99">
        <f>($J$91+$F$333)+$Q398*S$416</f>
        <v>40153.115537678568</v>
      </c>
      <c r="T637" s="99">
        <f>($J$91+$F$333)+$Q398*T$416</f>
        <v>41129.270751659657</v>
      </c>
      <c r="U637" s="99">
        <f>($J$91+$F$333)+$Q398*U$416</f>
        <v>42105.425965640752</v>
      </c>
      <c r="V637" s="99">
        <f>($J$91+$F$333)+$Q398*V$416</f>
        <v>43081.581179621848</v>
      </c>
    </row>
    <row r="638" spans="1:22">
      <c r="A638" s="7" t="str">
        <f t="shared" si="450"/>
        <v xml:space="preserve"> Dual Clima 9HT Domusa</v>
      </c>
      <c r="B638" s="113">
        <f>($K$91+$F$333)+$Q399*B$416</f>
        <v>18548</v>
      </c>
      <c r="C638" s="50">
        <f>($K$91+$F$333)+$Q399*C$416</f>
        <v>19558.882436413794</v>
      </c>
      <c r="D638" s="99">
        <f>($K$91+$F$333)+$Q399*D$416</f>
        <v>20569.764872827585</v>
      </c>
      <c r="E638" s="99">
        <f>($K$91+$F$333)+$Q399*E$416</f>
        <v>21580.64730924138</v>
      </c>
      <c r="F638" s="99">
        <f>($K$91+$F$333)+$Q399*F$416</f>
        <v>22591.529745655171</v>
      </c>
      <c r="G638" s="99">
        <f>($K$91+$F$333)+$Q399*G$416</f>
        <v>23602.412182068965</v>
      </c>
      <c r="H638" s="99">
        <f>($K$91+$F$333)+$Q399*H$416</f>
        <v>24613.29461848276</v>
      </c>
      <c r="I638" s="99">
        <f>($K$91+$F$333)+$Q399*I$416</f>
        <v>25624.177054896551</v>
      </c>
      <c r="J638" s="99">
        <f>($K$91+$F$333)+$Q399*J$416</f>
        <v>26635.059491310345</v>
      </c>
      <c r="K638" s="99">
        <f>($K$91+$F$333)+$Q399*K$416</f>
        <v>27645.94192772414</v>
      </c>
      <c r="L638" s="99">
        <f>($K$91+$F$333)+$Q399*L$416</f>
        <v>28656.82436413793</v>
      </c>
      <c r="M638" s="99">
        <f>($K$91+$F$333)+$Q399*M$416</f>
        <v>29667.706800551725</v>
      </c>
      <c r="N638" s="99">
        <f>($K$91+$F$333)+$Q399*N$416</f>
        <v>30678.589236965519</v>
      </c>
      <c r="O638" s="99">
        <f>($K$91+$F$333)+$Q399*O$416</f>
        <v>31689.47167337931</v>
      </c>
      <c r="P638" s="99">
        <f>($K$91+$F$333)+$Q399*P$416</f>
        <v>32700.354109793105</v>
      </c>
      <c r="Q638" s="99">
        <f>($K$91+$F$333)+$Q399*Q$416</f>
        <v>33711.236546206899</v>
      </c>
      <c r="R638" s="99">
        <f>($K$91+$F$333)+$Q399*R$416</f>
        <v>34722.11898262069</v>
      </c>
      <c r="S638" s="99">
        <f>($K$91+$F$333)+$Q399*S$416</f>
        <v>35733.001419034481</v>
      </c>
      <c r="T638" s="99">
        <f>($K$91+$F$333)+$Q399*T$416</f>
        <v>36743.883855448279</v>
      </c>
      <c r="U638" s="99">
        <f>($K$91+$F$333)+$Q399*U$416</f>
        <v>37754.76629186207</v>
      </c>
      <c r="V638" s="99">
        <f>($K$91+$F$333)+$Q399*V$416</f>
        <v>38765.648728275861</v>
      </c>
    </row>
    <row r="639" spans="1:22">
      <c r="A639" s="18" t="str">
        <f t="shared" si="450"/>
        <v>Arotherm plus 8 Compacta Vaillant</v>
      </c>
      <c r="B639" s="115">
        <f>($L$91+$F$333)+$Q400*B$416</f>
        <v>24688.75</v>
      </c>
      <c r="C639" s="51">
        <f>($L$91+$F$333)+$Q400*C$416</f>
        <v>25993.916366126272</v>
      </c>
      <c r="D639" s="110">
        <f>($L$91+$F$333)+$Q400*D$416</f>
        <v>27299.08273225254</v>
      </c>
      <c r="E639" s="110">
        <f>($L$91+$F$333)+$Q400*E$416</f>
        <v>28604.249098378808</v>
      </c>
      <c r="F639" s="110">
        <f>($L$91+$F$333)+$Q400*F$416</f>
        <v>29909.41546450508</v>
      </c>
      <c r="G639" s="110">
        <f>($L$91+$F$333)+$Q400*G$416</f>
        <v>31214.581830631352</v>
      </c>
      <c r="H639" s="110">
        <f>($L$91+$F$333)+$Q400*H$416</f>
        <v>32519.74819675762</v>
      </c>
      <c r="I639" s="110">
        <f>($L$91+$F$333)+$Q400*I$416</f>
        <v>33824.914562883889</v>
      </c>
      <c r="J639" s="110">
        <f>($L$91+$F$333)+$Q400*J$416</f>
        <v>35130.080929010161</v>
      </c>
      <c r="K639" s="110">
        <f>($L$91+$F$333)+$Q400*K$416</f>
        <v>36435.247295136433</v>
      </c>
      <c r="L639" s="110">
        <f>($L$91+$F$333)+$Q400*L$416</f>
        <v>37740.413661262704</v>
      </c>
      <c r="M639" s="110">
        <f>($L$91+$F$333)+$Q400*M$416</f>
        <v>39045.580027388969</v>
      </c>
      <c r="N639" s="110">
        <f>($L$91+$F$333)+$Q400*N$416</f>
        <v>40350.746393515241</v>
      </c>
      <c r="O639" s="110">
        <f>($L$91+$F$333)+$Q400*O$416</f>
        <v>41655.912759641513</v>
      </c>
      <c r="P639" s="110">
        <f>($L$91+$F$333)+$Q400*P$416</f>
        <v>42961.079125767777</v>
      </c>
      <c r="Q639" s="110">
        <f>($L$91+$F$333)+$Q400*Q$416</f>
        <v>44266.245491894049</v>
      </c>
      <c r="R639" s="110">
        <f>($L$91+$F$333)+$Q400*R$416</f>
        <v>45571.411858020321</v>
      </c>
      <c r="S639" s="110">
        <f>($L$91+$F$333)+$Q400*S$416</f>
        <v>46876.578224146593</v>
      </c>
      <c r="T639" s="110">
        <f>($L$91+$F$333)+$Q400*T$416</f>
        <v>48181.744590272865</v>
      </c>
      <c r="U639" s="110">
        <f>($L$91+$F$333)+$Q400*U$416</f>
        <v>49486.910956399137</v>
      </c>
      <c r="V639" s="110">
        <f>($L$91+$F$333)+$Q400*V$416</f>
        <v>50792.077322525402</v>
      </c>
    </row>
    <row r="640" spans="1:22">
      <c r="A640" s="7" t="str">
        <f t="shared" si="450"/>
        <v>ecoTEC pure 286 Vaillant</v>
      </c>
      <c r="B640" s="112">
        <f t="shared" ref="B640:V640" si="451">B427</f>
        <v>3088.74</v>
      </c>
      <c r="C640" s="50">
        <f t="shared" si="451"/>
        <v>5895.5498090721649</v>
      </c>
      <c r="D640" s="99">
        <f t="shared" si="451"/>
        <v>8702.3596181443281</v>
      </c>
      <c r="E640" s="99">
        <f t="shared" si="451"/>
        <v>11509.169427216493</v>
      </c>
      <c r="F640" s="99">
        <f t="shared" si="451"/>
        <v>14315.979236288658</v>
      </c>
      <c r="G640" s="99">
        <f t="shared" si="451"/>
        <v>17122.78904536082</v>
      </c>
      <c r="H640" s="99">
        <f t="shared" si="451"/>
        <v>19929.598854432988</v>
      </c>
      <c r="I640" s="99">
        <f t="shared" si="451"/>
        <v>22736.40866350515</v>
      </c>
      <c r="J640" s="99">
        <f t="shared" si="451"/>
        <v>25543.218472577319</v>
      </c>
      <c r="K640" s="99">
        <f t="shared" si="451"/>
        <v>28350.02828164948</v>
      </c>
      <c r="L640" s="99">
        <f t="shared" si="451"/>
        <v>31156.838090721641</v>
      </c>
      <c r="M640" s="99">
        <f t="shared" si="451"/>
        <v>33963.64789979381</v>
      </c>
      <c r="N640" s="99">
        <f t="shared" si="451"/>
        <v>36770.457708865972</v>
      </c>
      <c r="O640" s="99">
        <f t="shared" si="451"/>
        <v>39577.267517938133</v>
      </c>
      <c r="P640" s="99">
        <f t="shared" si="451"/>
        <v>42384.077327010302</v>
      </c>
      <c r="Q640" s="99">
        <f t="shared" si="451"/>
        <v>45190.887136082463</v>
      </c>
      <c r="R640" s="99">
        <f t="shared" si="451"/>
        <v>47997.696945154632</v>
      </c>
      <c r="S640" s="99">
        <f t="shared" si="451"/>
        <v>50804.506754226793</v>
      </c>
      <c r="T640" s="99">
        <f t="shared" si="451"/>
        <v>53611.316563298962</v>
      </c>
      <c r="U640" s="99">
        <f t="shared" si="451"/>
        <v>56418.126372371124</v>
      </c>
      <c r="V640" s="99">
        <f t="shared" si="451"/>
        <v>59224.936181443285</v>
      </c>
    </row>
    <row r="641" spans="1:22">
      <c r="A641" s="7" t="str">
        <f t="shared" si="450"/>
        <v>Puma Condens 24-28 MKV Protherm</v>
      </c>
      <c r="B641" s="113">
        <f t="shared" ref="B641:V641" si="452">B428</f>
        <v>2799.75</v>
      </c>
      <c r="C641" s="50">
        <f t="shared" si="452"/>
        <v>5727.2828116129031</v>
      </c>
      <c r="D641" s="99">
        <f t="shared" si="452"/>
        <v>8654.8156232258061</v>
      </c>
      <c r="E641" s="99">
        <f t="shared" si="452"/>
        <v>11582.348434838708</v>
      </c>
      <c r="F641" s="99">
        <f t="shared" si="452"/>
        <v>14509.881246451612</v>
      </c>
      <c r="G641" s="99">
        <f t="shared" si="452"/>
        <v>17437.414058064514</v>
      </c>
      <c r="H641" s="99">
        <f t="shared" si="452"/>
        <v>20364.946869677417</v>
      </c>
      <c r="I641" s="99">
        <f t="shared" si="452"/>
        <v>23292.479681290322</v>
      </c>
      <c r="J641" s="99">
        <f t="shared" si="452"/>
        <v>26220.012492903224</v>
      </c>
      <c r="K641" s="99">
        <f t="shared" si="452"/>
        <v>29147.545304516127</v>
      </c>
      <c r="L641" s="99">
        <f t="shared" si="452"/>
        <v>32075.078116129029</v>
      </c>
      <c r="M641" s="99">
        <f t="shared" si="452"/>
        <v>35002.610927741931</v>
      </c>
      <c r="N641" s="99">
        <f t="shared" si="452"/>
        <v>37930.143739354833</v>
      </c>
      <c r="O641" s="99">
        <f t="shared" si="452"/>
        <v>40857.676550967735</v>
      </c>
      <c r="P641" s="99">
        <f t="shared" si="452"/>
        <v>43785.209362580645</v>
      </c>
      <c r="Q641" s="99">
        <f t="shared" si="452"/>
        <v>46712.742174193547</v>
      </c>
      <c r="R641" s="99">
        <f t="shared" si="452"/>
        <v>49640.274985806449</v>
      </c>
      <c r="S641" s="99">
        <f t="shared" si="452"/>
        <v>52567.807797419351</v>
      </c>
      <c r="T641" s="99">
        <f t="shared" si="452"/>
        <v>55495.340609032253</v>
      </c>
      <c r="U641" s="99">
        <f t="shared" si="452"/>
        <v>58422.873420645155</v>
      </c>
      <c r="V641" s="99">
        <f t="shared" si="452"/>
        <v>61350.406232258058</v>
      </c>
    </row>
    <row r="642" spans="1:22">
      <c r="A642" s="7" t="str">
        <f t="shared" si="450"/>
        <v>VMW 32CS 1-5 ecoTEC plus Vaillant</v>
      </c>
      <c r="B642" s="113">
        <f t="shared" ref="B642:V642" si="453">B429</f>
        <v>3921.96</v>
      </c>
      <c r="C642" s="50">
        <f t="shared" si="453"/>
        <v>6705.8102196319014</v>
      </c>
      <c r="D642" s="99">
        <f t="shared" si="453"/>
        <v>9489.6604392638037</v>
      </c>
      <c r="E642" s="99">
        <f t="shared" si="453"/>
        <v>12273.510658895706</v>
      </c>
      <c r="F642" s="99">
        <f t="shared" si="453"/>
        <v>15057.360878527608</v>
      </c>
      <c r="G642" s="99">
        <f t="shared" si="453"/>
        <v>17841.211098159511</v>
      </c>
      <c r="H642" s="99">
        <f t="shared" si="453"/>
        <v>20625.061317791409</v>
      </c>
      <c r="I642" s="99">
        <f t="shared" si="453"/>
        <v>23408.911537423312</v>
      </c>
      <c r="J642" s="99">
        <f t="shared" si="453"/>
        <v>26192.761757055214</v>
      </c>
      <c r="K642" s="99">
        <f t="shared" si="453"/>
        <v>28976.611976687116</v>
      </c>
      <c r="L642" s="99">
        <f t="shared" si="453"/>
        <v>31760.462196319018</v>
      </c>
      <c r="M642" s="99">
        <f t="shared" si="453"/>
        <v>34544.312415950924</v>
      </c>
      <c r="N642" s="99">
        <f t="shared" si="453"/>
        <v>37328.162635582819</v>
      </c>
      <c r="O642" s="99">
        <f t="shared" si="453"/>
        <v>40112.012855214722</v>
      </c>
      <c r="P642" s="99">
        <f t="shared" si="453"/>
        <v>42895.863074846624</v>
      </c>
      <c r="Q642" s="99">
        <f t="shared" si="453"/>
        <v>45679.713294478526</v>
      </c>
      <c r="R642" s="99">
        <f t="shared" si="453"/>
        <v>48463.563514110429</v>
      </c>
      <c r="S642" s="99">
        <f t="shared" si="453"/>
        <v>51247.413733742331</v>
      </c>
      <c r="T642" s="99">
        <f t="shared" si="453"/>
        <v>54031.263953374233</v>
      </c>
      <c r="U642" s="99">
        <f t="shared" si="453"/>
        <v>56815.114173006135</v>
      </c>
      <c r="V642" s="99">
        <f t="shared" si="453"/>
        <v>59598.964392638038</v>
      </c>
    </row>
    <row r="643" spans="1:22">
      <c r="A643" s="7" t="str">
        <f t="shared" si="450"/>
        <v>MicraPlus Condens 30 Hermann</v>
      </c>
      <c r="B643" s="113">
        <f t="shared" ref="B643:V643" si="454">B430</f>
        <v>2931.76</v>
      </c>
      <c r="C643" s="50">
        <f t="shared" si="454"/>
        <v>5828.148845531915</v>
      </c>
      <c r="D643" s="99">
        <f t="shared" si="454"/>
        <v>8724.5376910638297</v>
      </c>
      <c r="E643" s="99">
        <f t="shared" si="454"/>
        <v>11620.926536595744</v>
      </c>
      <c r="F643" s="99">
        <f t="shared" si="454"/>
        <v>14517.315382127659</v>
      </c>
      <c r="G643" s="99">
        <f t="shared" si="454"/>
        <v>17413.704227659575</v>
      </c>
      <c r="H643" s="99">
        <f t="shared" si="454"/>
        <v>20310.093073191485</v>
      </c>
      <c r="I643" s="99">
        <f t="shared" si="454"/>
        <v>23206.481918723402</v>
      </c>
      <c r="J643" s="99">
        <f t="shared" si="454"/>
        <v>26102.87076425532</v>
      </c>
      <c r="K643" s="99">
        <f t="shared" si="454"/>
        <v>28999.25960978723</v>
      </c>
      <c r="L643" s="99">
        <f t="shared" si="454"/>
        <v>31895.648455319148</v>
      </c>
      <c r="M643" s="99">
        <f t="shared" si="454"/>
        <v>34792.037300851058</v>
      </c>
      <c r="N643" s="99">
        <f t="shared" si="454"/>
        <v>37688.426146382975</v>
      </c>
      <c r="O643" s="99">
        <f t="shared" si="454"/>
        <v>40584.814991914893</v>
      </c>
      <c r="P643" s="99">
        <f t="shared" si="454"/>
        <v>43481.203837446803</v>
      </c>
      <c r="Q643" s="99">
        <f t="shared" si="454"/>
        <v>46377.59268297872</v>
      </c>
      <c r="R643" s="99">
        <f t="shared" si="454"/>
        <v>49273.981528510638</v>
      </c>
      <c r="S643" s="99">
        <f t="shared" si="454"/>
        <v>52170.370374042548</v>
      </c>
      <c r="T643" s="99">
        <f t="shared" si="454"/>
        <v>55066.759219574466</v>
      </c>
      <c r="U643" s="99">
        <f t="shared" si="454"/>
        <v>57963.148065106376</v>
      </c>
      <c r="V643" s="99">
        <f t="shared" si="454"/>
        <v>60859.536910638293</v>
      </c>
    </row>
    <row r="644" spans="1:22">
      <c r="A644" s="7" t="str">
        <f t="shared" si="450"/>
        <v xml:space="preserve">Semia Condens 30 Saunier Duval </v>
      </c>
      <c r="B644" s="114">
        <f t="shared" ref="B644:V644" si="455">B431</f>
        <v>3229.76</v>
      </c>
      <c r="C644" s="50">
        <f t="shared" si="455"/>
        <v>6002.2707075356411</v>
      </c>
      <c r="D644" s="99">
        <f t="shared" si="455"/>
        <v>8774.7814150712838</v>
      </c>
      <c r="E644" s="99">
        <f t="shared" si="455"/>
        <v>11547.292122606925</v>
      </c>
      <c r="F644" s="99">
        <f t="shared" si="455"/>
        <v>14319.802830142566</v>
      </c>
      <c r="G644" s="99">
        <f t="shared" si="455"/>
        <v>17092.313537678208</v>
      </c>
      <c r="H644" s="99">
        <f t="shared" si="455"/>
        <v>19864.824245213851</v>
      </c>
      <c r="I644" s="99">
        <f t="shared" si="455"/>
        <v>22637.334952749494</v>
      </c>
      <c r="J644" s="99">
        <f t="shared" si="455"/>
        <v>25409.845660285129</v>
      </c>
      <c r="K644" s="99">
        <f t="shared" si="455"/>
        <v>28182.356367820772</v>
      </c>
      <c r="L644" s="99">
        <f t="shared" si="455"/>
        <v>30954.867075356415</v>
      </c>
      <c r="M644" s="99">
        <f t="shared" si="455"/>
        <v>33727.377782892057</v>
      </c>
      <c r="N644" s="99">
        <f t="shared" si="455"/>
        <v>36499.8884904277</v>
      </c>
      <c r="O644" s="99">
        <f t="shared" si="455"/>
        <v>39272.399197963343</v>
      </c>
      <c r="P644" s="99">
        <f t="shared" si="455"/>
        <v>42044.909905498986</v>
      </c>
      <c r="Q644" s="99">
        <f t="shared" si="455"/>
        <v>44817.420613034621</v>
      </c>
      <c r="R644" s="99">
        <f t="shared" si="455"/>
        <v>47589.931320570264</v>
      </c>
      <c r="S644" s="99">
        <f t="shared" si="455"/>
        <v>50362.442028105907</v>
      </c>
      <c r="T644" s="99">
        <f t="shared" si="455"/>
        <v>53134.952735641549</v>
      </c>
      <c r="U644" s="99">
        <f t="shared" si="455"/>
        <v>55907.463443177192</v>
      </c>
      <c r="V644" s="99">
        <f t="shared" si="455"/>
        <v>58679.974150712835</v>
      </c>
    </row>
    <row r="645" spans="1:22" ht="15" customHeight="1">
      <c r="A645" s="7" t="str">
        <f t="shared" si="450"/>
        <v>Caldera Thema Condens 31-CS/1 (N-ES) Saunier Duval</v>
      </c>
      <c r="B645" s="114">
        <f t="shared" ref="B645:V645" si="456">B432</f>
        <v>3842.75</v>
      </c>
      <c r="C645" s="50">
        <f t="shared" si="456"/>
        <v>6620.9188926530614</v>
      </c>
      <c r="D645" s="99">
        <f t="shared" si="456"/>
        <v>9399.0877853061229</v>
      </c>
      <c r="E645" s="99">
        <f t="shared" si="456"/>
        <v>12177.256677959183</v>
      </c>
      <c r="F645" s="99">
        <f t="shared" si="456"/>
        <v>14955.425570612246</v>
      </c>
      <c r="G645" s="99">
        <f t="shared" si="456"/>
        <v>17733.594463265305</v>
      </c>
      <c r="H645" s="99">
        <f t="shared" si="456"/>
        <v>20511.763355918367</v>
      </c>
      <c r="I645" s="99">
        <f t="shared" si="456"/>
        <v>23289.932248571429</v>
      </c>
      <c r="J645" s="99">
        <f t="shared" si="456"/>
        <v>26068.101141224492</v>
      </c>
      <c r="K645" s="99">
        <f t="shared" si="456"/>
        <v>28846.27003387755</v>
      </c>
      <c r="L645" s="99">
        <f t="shared" si="456"/>
        <v>31624.438926530613</v>
      </c>
      <c r="M645" s="99">
        <f t="shared" si="456"/>
        <v>34402.607819183671</v>
      </c>
      <c r="N645" s="99">
        <f t="shared" si="456"/>
        <v>37180.776711836734</v>
      </c>
      <c r="O645" s="99">
        <f t="shared" si="456"/>
        <v>39958.945604489796</v>
      </c>
      <c r="P645" s="99">
        <f t="shared" si="456"/>
        <v>42737.114497142858</v>
      </c>
      <c r="Q645" s="99">
        <f t="shared" si="456"/>
        <v>45515.283389795921</v>
      </c>
      <c r="R645" s="99">
        <f t="shared" si="456"/>
        <v>48293.452282448983</v>
      </c>
      <c r="S645" s="99">
        <f t="shared" si="456"/>
        <v>51071.621175102038</v>
      </c>
      <c r="T645" s="99">
        <f t="shared" si="456"/>
        <v>53849.790067755101</v>
      </c>
      <c r="U645" s="99">
        <f t="shared" si="456"/>
        <v>56627.958960408163</v>
      </c>
      <c r="V645" s="99">
        <f t="shared" si="456"/>
        <v>59406.127853061225</v>
      </c>
    </row>
    <row r="646" spans="1:22">
      <c r="A646" s="7" t="str">
        <f t="shared" si="450"/>
        <v>NEODENS PLUS 28/28 F ECO Baxi</v>
      </c>
      <c r="B646" s="113">
        <f t="shared" ref="B646:V646" si="457">B433</f>
        <v>2860.7</v>
      </c>
      <c r="C646" s="50">
        <f t="shared" si="457"/>
        <v>5958.0896641638219</v>
      </c>
      <c r="D646" s="99">
        <f t="shared" si="457"/>
        <v>9055.4793283276449</v>
      </c>
      <c r="E646" s="99">
        <f t="shared" si="457"/>
        <v>12152.868992491465</v>
      </c>
      <c r="F646" s="99">
        <f t="shared" si="457"/>
        <v>15250.258656655289</v>
      </c>
      <c r="G646" s="99">
        <f t="shared" si="457"/>
        <v>18347.648320819109</v>
      </c>
      <c r="H646" s="99">
        <f t="shared" si="457"/>
        <v>21445.037984982933</v>
      </c>
      <c r="I646" s="99">
        <f t="shared" si="457"/>
        <v>24542.427649146754</v>
      </c>
      <c r="J646" s="99">
        <f t="shared" si="457"/>
        <v>27639.817313310577</v>
      </c>
      <c r="K646" s="99">
        <f t="shared" si="457"/>
        <v>30737.206977474398</v>
      </c>
      <c r="L646" s="99">
        <f t="shared" si="457"/>
        <v>33834.596641638214</v>
      </c>
      <c r="M646" s="99">
        <f t="shared" si="457"/>
        <v>36931.986305802035</v>
      </c>
      <c r="N646" s="99">
        <f t="shared" si="457"/>
        <v>40029.375969965862</v>
      </c>
      <c r="O646" s="99">
        <f t="shared" si="457"/>
        <v>43126.765634129682</v>
      </c>
      <c r="P646" s="99">
        <f t="shared" si="457"/>
        <v>46224.155298293503</v>
      </c>
      <c r="Q646" s="99">
        <f t="shared" si="457"/>
        <v>49321.544962457323</v>
      </c>
      <c r="R646" s="99">
        <f t="shared" si="457"/>
        <v>52418.934626621151</v>
      </c>
      <c r="S646" s="99">
        <f t="shared" si="457"/>
        <v>55516.324290784971</v>
      </c>
      <c r="T646" s="99">
        <f t="shared" si="457"/>
        <v>58613.713954948791</v>
      </c>
      <c r="U646" s="99">
        <f t="shared" si="457"/>
        <v>61711.103619112611</v>
      </c>
      <c r="V646" s="99">
        <f t="shared" si="457"/>
        <v>64808.493283276432</v>
      </c>
    </row>
    <row r="647" spans="1:22">
      <c r="A647" s="7" t="str">
        <f t="shared" si="450"/>
        <v>NEODENS PLUS 33/33 F ECO Baxi</v>
      </c>
      <c r="B647" s="113">
        <f t="shared" ref="B647:V647" si="458">B434</f>
        <v>2939.75</v>
      </c>
      <c r="C647" s="50">
        <f t="shared" si="458"/>
        <v>6030.1081325766172</v>
      </c>
      <c r="D647" s="99">
        <f t="shared" si="458"/>
        <v>9120.4662651532344</v>
      </c>
      <c r="E647" s="99">
        <f t="shared" si="458"/>
        <v>12210.824397729852</v>
      </c>
      <c r="F647" s="99">
        <f t="shared" si="458"/>
        <v>15301.182530306469</v>
      </c>
      <c r="G647" s="99">
        <f t="shared" si="458"/>
        <v>18391.540662883082</v>
      </c>
      <c r="H647" s="99">
        <f t="shared" si="458"/>
        <v>21481.898795459703</v>
      </c>
      <c r="I647" s="99">
        <f t="shared" si="458"/>
        <v>24572.25692803632</v>
      </c>
      <c r="J647" s="99">
        <f t="shared" si="458"/>
        <v>27662.615060612938</v>
      </c>
      <c r="K647" s="99">
        <f t="shared" si="458"/>
        <v>30752.973193189551</v>
      </c>
      <c r="L647" s="99">
        <f t="shared" si="458"/>
        <v>33843.331325766165</v>
      </c>
      <c r="M647" s="99">
        <f t="shared" si="458"/>
        <v>36933.689458342786</v>
      </c>
      <c r="N647" s="99">
        <f t="shared" si="458"/>
        <v>40024.047590919407</v>
      </c>
      <c r="O647" s="99">
        <f t="shared" si="458"/>
        <v>43114.40572349602</v>
      </c>
      <c r="P647" s="99">
        <f t="shared" si="458"/>
        <v>46204.763856072641</v>
      </c>
      <c r="Q647" s="99">
        <f t="shared" si="458"/>
        <v>49295.121988649254</v>
      </c>
      <c r="R647" s="99">
        <f t="shared" si="458"/>
        <v>52385.480121225875</v>
      </c>
      <c r="S647" s="99">
        <f t="shared" si="458"/>
        <v>55475.838253802489</v>
      </c>
      <c r="T647" s="99">
        <f t="shared" si="458"/>
        <v>58566.196386379102</v>
      </c>
      <c r="U647" s="99">
        <f t="shared" si="458"/>
        <v>61656.554518955723</v>
      </c>
      <c r="V647" s="99">
        <f t="shared" si="458"/>
        <v>64746.912651532337</v>
      </c>
    </row>
    <row r="648" spans="1:22">
      <c r="A648" s="7" t="str">
        <f t="shared" si="450"/>
        <v xml:space="preserve"> 6000 25-28 Bosch</v>
      </c>
      <c r="B648" s="113">
        <f t="shared" ref="B648:V648" si="459">B435</f>
        <v>3193.29</v>
      </c>
      <c r="C648" s="50">
        <f t="shared" si="459"/>
        <v>6089.6788455319147</v>
      </c>
      <c r="D648" s="99">
        <f t="shared" si="459"/>
        <v>8986.0676910638285</v>
      </c>
      <c r="E648" s="99">
        <f t="shared" si="459"/>
        <v>11882.456536595742</v>
      </c>
      <c r="F648" s="99">
        <f t="shared" si="459"/>
        <v>14778.84538212766</v>
      </c>
      <c r="G648" s="99">
        <f t="shared" si="459"/>
        <v>17675.234227659574</v>
      </c>
      <c r="H648" s="99">
        <f t="shared" si="459"/>
        <v>20571.623073191487</v>
      </c>
      <c r="I648" s="99">
        <f t="shared" si="459"/>
        <v>23468.011918723401</v>
      </c>
      <c r="J648" s="99">
        <f t="shared" si="459"/>
        <v>26364.400764255319</v>
      </c>
      <c r="K648" s="99">
        <f t="shared" si="459"/>
        <v>29260.789609787233</v>
      </c>
      <c r="L648" s="99">
        <f t="shared" si="459"/>
        <v>32157.178455319146</v>
      </c>
      <c r="M648" s="99">
        <f t="shared" si="459"/>
        <v>35053.567300851057</v>
      </c>
      <c r="N648" s="99">
        <f t="shared" si="459"/>
        <v>37949.956146382974</v>
      </c>
      <c r="O648" s="99">
        <f t="shared" si="459"/>
        <v>40846.344991914892</v>
      </c>
      <c r="P648" s="99">
        <f t="shared" si="459"/>
        <v>43742.733837446802</v>
      </c>
      <c r="Q648" s="99">
        <f t="shared" si="459"/>
        <v>46639.122682978719</v>
      </c>
      <c r="R648" s="99">
        <f t="shared" si="459"/>
        <v>49535.511528510637</v>
      </c>
      <c r="S648" s="99">
        <f t="shared" si="459"/>
        <v>52431.900374042547</v>
      </c>
      <c r="T648" s="99">
        <f t="shared" si="459"/>
        <v>55328.289219574464</v>
      </c>
      <c r="U648" s="99">
        <f t="shared" si="459"/>
        <v>58224.678065106375</v>
      </c>
      <c r="V648" s="99">
        <f t="shared" si="459"/>
        <v>61121.066910638292</v>
      </c>
    </row>
    <row r="649" spans="1:22">
      <c r="A649" s="18" t="str">
        <f t="shared" si="450"/>
        <v>6000 25-32 Bosch</v>
      </c>
      <c r="B649" s="115">
        <f t="shared" ref="B649:V649" si="460">B436</f>
        <v>3273.49</v>
      </c>
      <c r="C649" s="52">
        <f t="shared" si="460"/>
        <v>6169.8788455319145</v>
      </c>
      <c r="D649" s="100">
        <f t="shared" si="460"/>
        <v>9066.2676910638293</v>
      </c>
      <c r="E649" s="100">
        <f t="shared" si="460"/>
        <v>11962.656536595743</v>
      </c>
      <c r="F649" s="100">
        <f t="shared" si="460"/>
        <v>14859.045382127659</v>
      </c>
      <c r="G649" s="100">
        <f t="shared" si="460"/>
        <v>17755.434227659571</v>
      </c>
      <c r="H649" s="100">
        <f t="shared" si="460"/>
        <v>20651.823073191488</v>
      </c>
      <c r="I649" s="100">
        <f t="shared" si="460"/>
        <v>23548.211918723398</v>
      </c>
      <c r="J649" s="100">
        <f t="shared" si="460"/>
        <v>26444.600764255316</v>
      </c>
      <c r="K649" s="100">
        <f t="shared" si="460"/>
        <v>29340.989609787233</v>
      </c>
      <c r="L649" s="100">
        <f t="shared" si="460"/>
        <v>32237.378455319144</v>
      </c>
      <c r="M649" s="100">
        <f t="shared" si="460"/>
        <v>35133.767300851061</v>
      </c>
      <c r="N649" s="100">
        <f t="shared" si="460"/>
        <v>38030.156146382971</v>
      </c>
      <c r="O649" s="100">
        <f t="shared" si="460"/>
        <v>40926.544991914889</v>
      </c>
      <c r="P649" s="100">
        <f t="shared" si="460"/>
        <v>43822.933837446799</v>
      </c>
      <c r="Q649" s="100">
        <f t="shared" si="460"/>
        <v>46719.322682978716</v>
      </c>
      <c r="R649" s="100">
        <f t="shared" si="460"/>
        <v>49615.711528510634</v>
      </c>
      <c r="S649" s="100">
        <f t="shared" si="460"/>
        <v>52512.100374042544</v>
      </c>
      <c r="T649" s="100">
        <f t="shared" si="460"/>
        <v>55408.489219574461</v>
      </c>
      <c r="U649" s="100">
        <f t="shared" si="460"/>
        <v>58304.878065106372</v>
      </c>
      <c r="V649" s="100">
        <f t="shared" si="460"/>
        <v>61201.266910638289</v>
      </c>
    </row>
    <row r="653" spans="1:22">
      <c r="A653" s="147" t="s">
        <v>145</v>
      </c>
      <c r="B653" s="151"/>
    </row>
    <row r="654" spans="1:22" ht="90" customHeight="1">
      <c r="A654" s="152"/>
      <c r="B654" s="153"/>
    </row>
    <row r="655" spans="1:22">
      <c r="A655" s="23" t="s">
        <v>97</v>
      </c>
      <c r="B655" s="23">
        <v>0</v>
      </c>
      <c r="C655" s="23">
        <v>3</v>
      </c>
      <c r="D655" s="23">
        <v>6</v>
      </c>
      <c r="E655" s="23">
        <v>9</v>
      </c>
      <c r="F655" s="23">
        <v>12</v>
      </c>
      <c r="G655" s="23">
        <v>15</v>
      </c>
      <c r="H655" s="23">
        <v>18</v>
      </c>
      <c r="I655" s="23">
        <v>21</v>
      </c>
      <c r="J655" s="23">
        <v>24</v>
      </c>
      <c r="K655" s="23">
        <v>27</v>
      </c>
      <c r="L655" s="23">
        <v>30</v>
      </c>
      <c r="M655" s="23">
        <v>33</v>
      </c>
      <c r="N655" s="23">
        <v>36</v>
      </c>
      <c r="O655" s="23">
        <v>39</v>
      </c>
      <c r="P655" s="23">
        <v>42</v>
      </c>
      <c r="Q655" s="23">
        <v>45</v>
      </c>
      <c r="R655" s="23">
        <v>48</v>
      </c>
      <c r="S655" s="23">
        <v>51</v>
      </c>
      <c r="T655" s="23">
        <v>54</v>
      </c>
      <c r="U655" s="23">
        <v>57</v>
      </c>
      <c r="V655" s="23">
        <v>60</v>
      </c>
    </row>
    <row r="656" spans="1:22">
      <c r="A656" s="7" t="str">
        <f t="shared" ref="A656:A675" si="461">A493</f>
        <v>Monobloc Plus 2 - 12MR Baxi</v>
      </c>
      <c r="B656" s="112">
        <f>($C$91+$G$333)+$Q391*B$416</f>
        <v>17310</v>
      </c>
      <c r="C656" s="49">
        <f>($C$91+$G$333)+$Q391*C$416</f>
        <v>18282.882330877055</v>
      </c>
      <c r="D656" s="98">
        <f>($C$91+$G$333)+$Q391*D$416</f>
        <v>19255.764661754114</v>
      </c>
      <c r="E656" s="98">
        <f>($C$91+$G$333)+$Q391*E$416</f>
        <v>20228.646992631169</v>
      </c>
      <c r="F656" s="98">
        <f>($C$91+$G$333)+$Q391*F$416</f>
        <v>21201.529323508228</v>
      </c>
      <c r="G656" s="98">
        <f>($C$91+$G$333)+$Q391*G$416</f>
        <v>22174.411654385283</v>
      </c>
      <c r="H656" s="98">
        <f>($C$91+$G$333)+$Q391*H$416</f>
        <v>23147.293985262339</v>
      </c>
      <c r="I656" s="98">
        <f>($C$91+$G$333)+$Q391*I$416</f>
        <v>24120.176316139397</v>
      </c>
      <c r="J656" s="98">
        <f>($C$91+$G$333)+$Q391*J$416</f>
        <v>25093.058647016453</v>
      </c>
      <c r="K656" s="98">
        <f>($C$91+$G$333)+$Q391*K$416</f>
        <v>26065.940977893508</v>
      </c>
      <c r="L656" s="98">
        <f>($C$91+$G$333)+$Q391*L$416</f>
        <v>27038.823308770567</v>
      </c>
      <c r="M656" s="98">
        <f>($C$91+$G$333)+$Q391*M$416</f>
        <v>28011.705639647626</v>
      </c>
      <c r="N656" s="98">
        <f>($C$91+$G$333)+$Q391*N$416</f>
        <v>28984.587970524681</v>
      </c>
      <c r="O656" s="98">
        <f>($C$91+$G$333)+$Q391*O$416</f>
        <v>29957.470301401736</v>
      </c>
      <c r="P656" s="98">
        <f>($C$91+$G$333)+$Q391*P$416</f>
        <v>30930.352632278795</v>
      </c>
      <c r="Q656" s="98">
        <f>($C$91+$G$333)+$Q391*Q$416</f>
        <v>31903.23496315585</v>
      </c>
      <c r="R656" s="98">
        <f>($C$91+$G$333)+$Q391*R$416</f>
        <v>32876.117294032905</v>
      </c>
      <c r="S656" s="98">
        <f>($C$91+$G$333)+$Q391*S$416</f>
        <v>33848.999624909964</v>
      </c>
      <c r="T656" s="98">
        <f>($C$91+$G$333)+$Q391*T$416</f>
        <v>34821.881955787016</v>
      </c>
      <c r="U656" s="92">
        <f>($C$91+$G$333)+$Q391*U$416</f>
        <v>35794.764286664082</v>
      </c>
      <c r="V656" s="98">
        <f>($C$91+$G$333)+$Q391*V$416</f>
        <v>36767.646617541133</v>
      </c>
    </row>
    <row r="657" spans="1:22">
      <c r="A657" s="7" t="str">
        <f t="shared" si="461"/>
        <v>Monobloc Plus 2 - 16MR Baxi</v>
      </c>
      <c r="B657" s="113">
        <f>($D$91+$G$333)+$Q392*B$416</f>
        <v>17310</v>
      </c>
      <c r="C657" s="50">
        <f>($D$91+$G$333)+$Q392*C$416</f>
        <v>18199.794035921841</v>
      </c>
      <c r="D657" s="99">
        <f>($D$91+$G$333)+$Q392*D$416</f>
        <v>19089.588071843686</v>
      </c>
      <c r="E657" s="99">
        <f>($D$91+$G$333)+$Q392*E$416</f>
        <v>19979.382107765527</v>
      </c>
      <c r="F657" s="99">
        <f>($D$91+$G$333)+$Q392*F$416</f>
        <v>20869.176143687368</v>
      </c>
      <c r="G657" s="99">
        <f>($D$91+$G$333)+$Q392*G$416</f>
        <v>21758.970179609212</v>
      </c>
      <c r="H657" s="99">
        <f>($D$91+$G$333)+$Q392*H$416</f>
        <v>22648.764215531053</v>
      </c>
      <c r="I657" s="99">
        <f>($D$91+$G$333)+$Q392*I$416</f>
        <v>23538.558251452894</v>
      </c>
      <c r="J657" s="99">
        <f>($D$91+$G$333)+$Q392*J$416</f>
        <v>24428.352287374735</v>
      </c>
      <c r="K657" s="99">
        <f>($D$91+$G$333)+$Q392*K$416</f>
        <v>25318.14632329658</v>
      </c>
      <c r="L657" s="99">
        <f>($D$91+$G$333)+$Q392*L$416</f>
        <v>26207.940359218424</v>
      </c>
      <c r="M657" s="99">
        <f>($D$91+$G$333)+$Q392*M$416</f>
        <v>27097.734395140265</v>
      </c>
      <c r="N657" s="99">
        <f>($D$91+$G$333)+$Q392*N$416</f>
        <v>27987.528431062106</v>
      </c>
      <c r="O657" s="99">
        <f>($D$91+$G$333)+$Q392*O$416</f>
        <v>28877.322466983947</v>
      </c>
      <c r="P657" s="99">
        <f>($D$91+$G$333)+$Q392*P$416</f>
        <v>29767.116502905788</v>
      </c>
      <c r="Q657" s="99">
        <f>($D$91+$G$333)+$Q392*Q$416</f>
        <v>30656.910538827633</v>
      </c>
      <c r="R657" s="99">
        <f>($D$91+$G$333)+$Q392*R$416</f>
        <v>31546.704574749474</v>
      </c>
      <c r="S657" s="99">
        <f>($D$91+$G$333)+$Q392*S$416</f>
        <v>32436.498610671319</v>
      </c>
      <c r="T657" s="99">
        <f>($D$91+$G$333)+$Q392*T$416</f>
        <v>33326.29264659316</v>
      </c>
      <c r="U657" s="99">
        <f>($D$91+$G$333)+$Q392*U$416</f>
        <v>34216.086682515001</v>
      </c>
      <c r="V657" s="99">
        <f>($D$91+$G$333)+$Q392*V$416</f>
        <v>35105.880718436849</v>
      </c>
    </row>
    <row r="658" spans="1:22">
      <c r="A658" s="7" t="str">
        <f t="shared" si="461"/>
        <v>Arotherm Split 12 kW Vaillant</v>
      </c>
      <c r="B658" s="113">
        <f>($E$91+$G$333)+$Q393*B$416</f>
        <v>17934.66</v>
      </c>
      <c r="C658" s="50">
        <f>($E$91+$G$333)+$Q393*C$416</f>
        <v>18990.251702130092</v>
      </c>
      <c r="D658" s="99">
        <f>($E$91+$G$333)+$Q393*D$416</f>
        <v>20045.843404260184</v>
      </c>
      <c r="E658" s="99">
        <f>($E$91+$G$333)+$Q393*E$416</f>
        <v>21101.435106390276</v>
      </c>
      <c r="F658" s="99">
        <f>($E$91+$G$333)+$Q393*F$416</f>
        <v>22157.026808520368</v>
      </c>
      <c r="G658" s="99">
        <f>($E$91+$G$333)+$Q393*G$416</f>
        <v>23212.61851065046</v>
      </c>
      <c r="H658" s="99">
        <f>($E$91+$G$333)+$Q393*H$416</f>
        <v>24268.210212780552</v>
      </c>
      <c r="I658" s="99">
        <f>($E$91+$G$333)+$Q393*I$416</f>
        <v>25323.801914910644</v>
      </c>
      <c r="J658" s="99">
        <f>($E$91+$G$333)+$Q393*J$416</f>
        <v>26379.393617040736</v>
      </c>
      <c r="K658" s="99">
        <f>($E$91+$G$333)+$Q393*K$416</f>
        <v>27434.985319170824</v>
      </c>
      <c r="L658" s="99">
        <f>($E$91+$G$333)+$Q393*L$416</f>
        <v>28490.577021300916</v>
      </c>
      <c r="M658" s="99">
        <f>($E$91+$G$333)+$Q393*M$416</f>
        <v>29546.168723431008</v>
      </c>
      <c r="N658" s="99">
        <f>($E$91+$G$333)+$Q393*N$416</f>
        <v>30601.7604255611</v>
      </c>
      <c r="O658" s="99">
        <f>($E$91+$G$333)+$Q393*O$416</f>
        <v>31657.352127691192</v>
      </c>
      <c r="P658" s="99">
        <f>($E$91+$G$333)+$Q393*P$416</f>
        <v>32712.943829821284</v>
      </c>
      <c r="Q658" s="99">
        <f>($E$91+$G$333)+$Q393*Q$416</f>
        <v>33768.535531951376</v>
      </c>
      <c r="R658" s="99">
        <f>($E$91+$G$333)+$Q393*R$416</f>
        <v>34824.127234081476</v>
      </c>
      <c r="S658" s="99">
        <f>($E$91+$G$333)+$Q393*S$416</f>
        <v>35879.718936211561</v>
      </c>
      <c r="T658" s="99">
        <f>($E$91+$G$333)+$Q393*T$416</f>
        <v>36935.310638341653</v>
      </c>
      <c r="U658" s="99">
        <f>($E$91+$G$333)+$Q393*U$416</f>
        <v>37990.902340471745</v>
      </c>
      <c r="V658" s="99">
        <f>($E$91+$G$333)+$Q393*V$416</f>
        <v>39046.494042601837</v>
      </c>
    </row>
    <row r="659" spans="1:22">
      <c r="A659" s="7" t="str">
        <f t="shared" si="461"/>
        <v>Arotherm plus 12 Compacta Vaillant</v>
      </c>
      <c r="B659" s="113">
        <f>($F$91+$G$333)+$Q394*B$416</f>
        <v>17966.599999999999</v>
      </c>
      <c r="C659" s="50">
        <f>($F$91+$G$333)+$Q394*C$416</f>
        <v>18995.706931619949</v>
      </c>
      <c r="D659" s="99">
        <f>($F$91+$G$333)+$Q394*D$416</f>
        <v>20024.813863239899</v>
      </c>
      <c r="E659" s="99">
        <f>($F$91+$G$333)+$Q394*E$416</f>
        <v>21053.920794859849</v>
      </c>
      <c r="F659" s="99">
        <f>($F$91+$G$333)+$Q394*F$416</f>
        <v>22083.027726479799</v>
      </c>
      <c r="G659" s="99">
        <f>($F$91+$G$333)+$Q394*G$416</f>
        <v>23112.134658099749</v>
      </c>
      <c r="H659" s="99">
        <f>($F$91+$G$333)+$Q394*H$416</f>
        <v>24141.241589719699</v>
      </c>
      <c r="I659" s="99">
        <f>($F$91+$G$333)+$Q394*I$416</f>
        <v>25170.348521339649</v>
      </c>
      <c r="J659" s="99">
        <f>($F$91+$G$333)+$Q394*J$416</f>
        <v>26199.455452959599</v>
      </c>
      <c r="K659" s="99">
        <f>($F$91+$G$333)+$Q394*K$416</f>
        <v>27228.562384579549</v>
      </c>
      <c r="L659" s="99">
        <f>($F$91+$G$333)+$Q394*L$416</f>
        <v>28257.669316199499</v>
      </c>
      <c r="M659" s="99">
        <f>($F$91+$G$333)+$Q394*M$416</f>
        <v>29286.776247819449</v>
      </c>
      <c r="N659" s="99">
        <f>($F$91+$G$333)+$Q394*N$416</f>
        <v>30315.883179439403</v>
      </c>
      <c r="O659" s="99">
        <f>($F$91+$G$333)+$Q394*O$416</f>
        <v>31344.990111059353</v>
      </c>
      <c r="P659" s="99">
        <f>($F$91+$G$333)+$Q394*P$416</f>
        <v>32374.097042679303</v>
      </c>
      <c r="Q659" s="99">
        <f>($F$91+$G$333)+$Q394*Q$416</f>
        <v>33403.203974299249</v>
      </c>
      <c r="R659" s="99">
        <f>($F$91+$G$333)+$Q394*R$416</f>
        <v>34432.310905919207</v>
      </c>
      <c r="S659" s="99">
        <f>($F$91+$G$333)+$Q394*S$416</f>
        <v>35461.417837539149</v>
      </c>
      <c r="T659" s="99">
        <f>($F$91+$G$333)+$Q394*T$416</f>
        <v>36490.524769159107</v>
      </c>
      <c r="U659" s="99">
        <f>($F$91+$G$333)+$Q394*U$416</f>
        <v>37519.631700779049</v>
      </c>
      <c r="V659" s="99">
        <f>($F$91+$G$333)+$Q394*V$416</f>
        <v>38548.738632399007</v>
      </c>
    </row>
    <row r="660" spans="1:22">
      <c r="A660" s="7" t="str">
        <f t="shared" si="461"/>
        <v>Arotherm plus 12 Compacta Vaillant</v>
      </c>
      <c r="B660" s="113">
        <f>($G$91+$G$333)+$Q395*B$416</f>
        <v>22308.880000000001</v>
      </c>
      <c r="C660" s="50">
        <f>($G$91+$G$333)+$Q395*C$416</f>
        <v>23337.986931619951</v>
      </c>
      <c r="D660" s="99">
        <f>($G$91+$G$333)+$Q395*D$416</f>
        <v>24367.093863239901</v>
      </c>
      <c r="E660" s="99">
        <f>($G$91+$G$333)+$Q395*E$416</f>
        <v>25396.200794859851</v>
      </c>
      <c r="F660" s="99">
        <f>($G$91+$G$333)+$Q395*F$416</f>
        <v>26425.307726479801</v>
      </c>
      <c r="G660" s="99">
        <f>($G$91+$G$333)+$Q395*G$416</f>
        <v>27454.414658099751</v>
      </c>
      <c r="H660" s="99">
        <f>($G$91+$G$333)+$Q395*H$416</f>
        <v>28483.521589719705</v>
      </c>
      <c r="I660" s="99">
        <f>($G$91+$G$333)+$Q395*I$416</f>
        <v>29512.628521339655</v>
      </c>
      <c r="J660" s="99">
        <f>($G$91+$G$333)+$Q395*J$416</f>
        <v>30541.735452959605</v>
      </c>
      <c r="K660" s="99">
        <f>($G$91+$G$333)+$Q395*K$416</f>
        <v>31570.842384579555</v>
      </c>
      <c r="L660" s="99">
        <f>($G$91+$G$333)+$Q395*L$416</f>
        <v>32599.949316199505</v>
      </c>
      <c r="M660" s="99">
        <f>($G$91+$G$333)+$Q395*M$416</f>
        <v>33629.056247819455</v>
      </c>
      <c r="N660" s="99">
        <f>($G$91+$G$333)+$Q395*N$416</f>
        <v>34658.163179439405</v>
      </c>
      <c r="O660" s="99">
        <f>($G$91+$G$333)+$Q395*O$416</f>
        <v>35687.270111059355</v>
      </c>
      <c r="P660" s="99">
        <f>($G$91+$G$333)+$Q395*P$416</f>
        <v>36716.377042679305</v>
      </c>
      <c r="Q660" s="99">
        <f>($G$91+$G$333)+$Q395*Q$416</f>
        <v>37745.483974299255</v>
      </c>
      <c r="R660" s="99">
        <f>($G$91+$G$333)+$Q395*R$416</f>
        <v>38774.590905919205</v>
      </c>
      <c r="S660" s="99">
        <f>($G$91+$G$333)+$Q395*S$416</f>
        <v>39803.697837539155</v>
      </c>
      <c r="T660" s="99">
        <f>($G$91+$G$333)+$Q395*T$416</f>
        <v>40832.804769159105</v>
      </c>
      <c r="U660" s="99">
        <f>($G$91+$G$333)+$Q395*U$416</f>
        <v>41861.911700779056</v>
      </c>
      <c r="V660" s="99">
        <f>($G$91+$G$333)+$Q395*V$416</f>
        <v>42891.018632399006</v>
      </c>
    </row>
    <row r="661" spans="1:22">
      <c r="A661" s="7" t="str">
        <f t="shared" si="461"/>
        <v>Genia Air Max 12 Saunier Duval</v>
      </c>
      <c r="B661" s="116">
        <f>($H$91+$G$333)+$Q396*B$416</f>
        <v>21868.25</v>
      </c>
      <c r="C661" s="50">
        <f>($H$91+$G$333)+$Q396*C$416</f>
        <v>22649.771352809599</v>
      </c>
      <c r="D661" s="99">
        <f>($H$91+$G$333)+$Q396*D$416</f>
        <v>23431.292705619198</v>
      </c>
      <c r="E661" s="99">
        <f>($H$91+$G$333)+$Q396*E$416</f>
        <v>24212.814058428798</v>
      </c>
      <c r="F661" s="99">
        <f>($H$91+$G$333)+$Q396*F$416</f>
        <v>24994.335411238393</v>
      </c>
      <c r="G661" s="99">
        <f>($H$91+$G$333)+$Q396*G$416</f>
        <v>25775.856764047992</v>
      </c>
      <c r="H661" s="99">
        <f>($H$91+$G$333)+$Q396*H$416</f>
        <v>26557.378116857592</v>
      </c>
      <c r="I661" s="99">
        <f>($H$91+$G$333)+$Q396*I$416</f>
        <v>27338.899469667191</v>
      </c>
      <c r="J661" s="99">
        <f>($H$91+$G$333)+$Q396*J$416</f>
        <v>28120.420822476786</v>
      </c>
      <c r="K661" s="99">
        <f>($H$91+$G$333)+$Q396*K$416</f>
        <v>28901.942175286385</v>
      </c>
      <c r="L661" s="99">
        <f>($H$91+$G$333)+$Q396*L$416</f>
        <v>29683.463528095985</v>
      </c>
      <c r="M661" s="99">
        <f>($H$91+$G$333)+$Q396*M$416</f>
        <v>30464.984880905584</v>
      </c>
      <c r="N661" s="99">
        <f>($H$91+$G$333)+$Q396*N$416</f>
        <v>31246.506233715183</v>
      </c>
      <c r="O661" s="99">
        <f>($H$91+$G$333)+$Q396*O$416</f>
        <v>32028.027586524782</v>
      </c>
      <c r="P661" s="99">
        <f>($H$91+$G$333)+$Q396*P$416</f>
        <v>32809.548939334381</v>
      </c>
      <c r="Q661" s="99">
        <f>($H$91+$G$333)+$Q396*Q$416</f>
        <v>33591.070292143981</v>
      </c>
      <c r="R661" s="99">
        <f>($H$91+$G$333)+$Q396*R$416</f>
        <v>34372.591644953573</v>
      </c>
      <c r="S661" s="99">
        <f>($H$91+$G$333)+$Q396*S$416</f>
        <v>35154.112997763179</v>
      </c>
      <c r="T661" s="99">
        <f>($H$91+$G$333)+$Q396*T$416</f>
        <v>35935.634350572771</v>
      </c>
      <c r="U661" s="99">
        <f>($H$91+$G$333)+$Q396*U$416</f>
        <v>36717.15570338237</v>
      </c>
      <c r="V661" s="99">
        <f>($H$91+$G$333)+$Q396*V$416</f>
        <v>37498.677056191969</v>
      </c>
    </row>
    <row r="662" spans="1:22">
      <c r="A662" s="7" t="str">
        <f t="shared" si="461"/>
        <v>Arotherm plus 12 Compacta Vaillant</v>
      </c>
      <c r="B662" s="113">
        <f>($I$91+$G$333)+$Q397*B$416</f>
        <v>22199.42</v>
      </c>
      <c r="C662" s="50">
        <f>($I$91+$G$333)+$Q397*C$416</f>
        <v>23228.526931619948</v>
      </c>
      <c r="D662" s="99">
        <f>($I$91+$G$333)+$Q397*D$416</f>
        <v>24257.633863239898</v>
      </c>
      <c r="E662" s="99">
        <f>($I$91+$G$333)+$Q397*E$416</f>
        <v>25286.740794859848</v>
      </c>
      <c r="F662" s="99">
        <f>($I$91+$G$333)+$Q397*F$416</f>
        <v>26315.847726479798</v>
      </c>
      <c r="G662" s="99">
        <f>($I$91+$G$333)+$Q397*G$416</f>
        <v>27344.954658099748</v>
      </c>
      <c r="H662" s="99">
        <f>($I$91+$G$333)+$Q397*H$416</f>
        <v>28374.061589719699</v>
      </c>
      <c r="I662" s="99">
        <f>($I$91+$G$333)+$Q397*I$416</f>
        <v>29403.168521339649</v>
      </c>
      <c r="J662" s="99">
        <f>($I$91+$G$333)+$Q397*J$416</f>
        <v>30432.275452959599</v>
      </c>
      <c r="K662" s="99">
        <f>($I$91+$G$333)+$Q397*K$416</f>
        <v>31461.382384579549</v>
      </c>
      <c r="L662" s="99">
        <f>($I$91+$G$333)+$Q397*L$416</f>
        <v>32490.489316199499</v>
      </c>
      <c r="M662" s="99">
        <f>($I$91+$G$333)+$Q397*M$416</f>
        <v>33519.596247819449</v>
      </c>
      <c r="N662" s="99">
        <f>($I$91+$G$333)+$Q397*N$416</f>
        <v>34548.703179439399</v>
      </c>
      <c r="O662" s="99">
        <f>($I$91+$G$333)+$Q397*O$416</f>
        <v>35577.810111059356</v>
      </c>
      <c r="P662" s="99">
        <f>($I$91+$G$333)+$Q397*P$416</f>
        <v>36606.917042679299</v>
      </c>
      <c r="Q662" s="99">
        <f>($I$91+$G$333)+$Q397*Q$416</f>
        <v>37636.023974299256</v>
      </c>
      <c r="R662" s="99">
        <f>($I$91+$G$333)+$Q397*R$416</f>
        <v>38665.130905919199</v>
      </c>
      <c r="S662" s="99">
        <f>($I$91+$G$333)+$Q397*S$416</f>
        <v>39694.237837539156</v>
      </c>
      <c r="T662" s="99">
        <f>($I$91+$G$333)+$Q397*T$416</f>
        <v>40723.344769159099</v>
      </c>
      <c r="U662" s="99">
        <f>($I$91+$G$333)+$Q397*U$416</f>
        <v>41752.451700779056</v>
      </c>
      <c r="V662" s="99">
        <f>($I$91+$G$333)+$Q397*V$416</f>
        <v>42781.558632398999</v>
      </c>
    </row>
    <row r="663" spans="1:22">
      <c r="A663" s="7" t="str">
        <f t="shared" si="461"/>
        <v>Genia Air Max 8 Saunier Duval</v>
      </c>
      <c r="B663" s="113">
        <f>($J$91+$G$333)+$Q398*B$416</f>
        <v>19758.476900000001</v>
      </c>
      <c r="C663" s="50">
        <f>($J$91+$G$333)+$Q398*C$416</f>
        <v>20734.632113981093</v>
      </c>
      <c r="D663" s="99">
        <f>($J$91+$G$333)+$Q398*D$416</f>
        <v>21710.787327962185</v>
      </c>
      <c r="E663" s="99">
        <f>($J$91+$G$333)+$Q398*E$416</f>
        <v>22686.942541943277</v>
      </c>
      <c r="F663" s="99">
        <f>($J$91+$G$333)+$Q398*F$416</f>
        <v>23663.097755924369</v>
      </c>
      <c r="G663" s="99">
        <f>($J$91+$G$333)+$Q398*G$416</f>
        <v>24639.252969905461</v>
      </c>
      <c r="H663" s="99">
        <f>($J$91+$G$333)+$Q398*H$416</f>
        <v>25615.408183886553</v>
      </c>
      <c r="I663" s="99">
        <f>($J$91+$G$333)+$Q398*I$416</f>
        <v>26591.563397867645</v>
      </c>
      <c r="J663" s="99">
        <f>($J$91+$G$333)+$Q398*J$416</f>
        <v>27567.718611848737</v>
      </c>
      <c r="K663" s="99">
        <f>($J$91+$G$333)+$Q398*K$416</f>
        <v>28543.873825829833</v>
      </c>
      <c r="L663" s="99">
        <f>($J$91+$G$333)+$Q398*L$416</f>
        <v>29520.029039810921</v>
      </c>
      <c r="M663" s="99">
        <f>($J$91+$G$333)+$Q398*M$416</f>
        <v>30496.184253792017</v>
      </c>
      <c r="N663" s="99">
        <f>($J$91+$G$333)+$Q398*N$416</f>
        <v>31472.339467773105</v>
      </c>
      <c r="O663" s="99">
        <f>($J$91+$G$333)+$Q398*O$416</f>
        <v>32448.4946817542</v>
      </c>
      <c r="P663" s="99">
        <f>($J$91+$G$333)+$Q398*P$416</f>
        <v>33424.649895735289</v>
      </c>
      <c r="Q663" s="99">
        <f>($J$91+$G$333)+$Q398*Q$416</f>
        <v>34400.805109716384</v>
      </c>
      <c r="R663" s="99">
        <f>($J$91+$G$333)+$Q398*R$416</f>
        <v>35376.960323697473</v>
      </c>
      <c r="S663" s="99">
        <f>($J$91+$G$333)+$Q398*S$416</f>
        <v>36353.115537678568</v>
      </c>
      <c r="T663" s="99">
        <f>($J$91+$G$333)+$Q398*T$416</f>
        <v>37329.270751659657</v>
      </c>
      <c r="U663" s="99">
        <f>($J$91+$G$333)+$Q398*U$416</f>
        <v>38305.425965640752</v>
      </c>
      <c r="V663" s="99">
        <f>($J$91+$G$333)+$Q398*V$416</f>
        <v>39281.581179621848</v>
      </c>
    </row>
    <row r="664" spans="1:22">
      <c r="A664" s="7" t="str">
        <f t="shared" si="461"/>
        <v xml:space="preserve"> Dual Clima 9HT Domusa</v>
      </c>
      <c r="B664" s="113">
        <f>($K$91+$G$333)+$Q399*B$416</f>
        <v>14748</v>
      </c>
      <c r="C664" s="50">
        <f>($K$91+$G$333)+$Q399*C$416</f>
        <v>15758.882436413793</v>
      </c>
      <c r="D664" s="99">
        <f>($K$91+$G$333)+$Q399*D$416</f>
        <v>16769.764872827585</v>
      </c>
      <c r="E664" s="99">
        <f>($K$91+$G$333)+$Q399*E$416</f>
        <v>17780.64730924138</v>
      </c>
      <c r="F664" s="99">
        <f>($K$91+$G$333)+$Q399*F$416</f>
        <v>18791.529745655171</v>
      </c>
      <c r="G664" s="99">
        <f>($K$91+$G$333)+$Q399*G$416</f>
        <v>19802.412182068965</v>
      </c>
      <c r="H664" s="99">
        <f>($K$91+$G$333)+$Q399*H$416</f>
        <v>20813.29461848276</v>
      </c>
      <c r="I664" s="99">
        <f>($K$91+$G$333)+$Q399*I$416</f>
        <v>21824.177054896551</v>
      </c>
      <c r="J664" s="99">
        <f>($K$91+$G$333)+$Q399*J$416</f>
        <v>22835.059491310345</v>
      </c>
      <c r="K664" s="99">
        <f>($K$91+$G$333)+$Q399*K$416</f>
        <v>23845.94192772414</v>
      </c>
      <c r="L664" s="99">
        <f>($K$91+$G$333)+$Q399*L$416</f>
        <v>24856.82436413793</v>
      </c>
      <c r="M664" s="99">
        <f>($K$91+$G$333)+$Q399*M$416</f>
        <v>25867.706800551725</v>
      </c>
      <c r="N664" s="99">
        <f>($K$91+$G$333)+$Q399*N$416</f>
        <v>26878.589236965519</v>
      </c>
      <c r="O664" s="99">
        <f>($K$91+$G$333)+$Q399*O$416</f>
        <v>27889.47167337931</v>
      </c>
      <c r="P664" s="99">
        <f>($K$91+$G$333)+$Q399*P$416</f>
        <v>28900.354109793105</v>
      </c>
      <c r="Q664" s="99">
        <f>($K$91+$G$333)+$Q399*Q$416</f>
        <v>29911.236546206899</v>
      </c>
      <c r="R664" s="99">
        <f>($K$91+$G$333)+$Q399*R$416</f>
        <v>30922.11898262069</v>
      </c>
      <c r="S664" s="99">
        <f>($K$91+$G$333)+$Q399*S$416</f>
        <v>31933.001419034485</v>
      </c>
      <c r="T664" s="99">
        <f>($K$91+$G$333)+$Q399*T$416</f>
        <v>32943.883855448279</v>
      </c>
      <c r="U664" s="99">
        <f>($K$91+$G$333)+$Q399*U$416</f>
        <v>33954.76629186207</v>
      </c>
      <c r="V664" s="99">
        <f>($K$91+$G$333)+$Q399*V$416</f>
        <v>34965.648728275861</v>
      </c>
    </row>
    <row r="665" spans="1:22">
      <c r="A665" s="18" t="str">
        <f t="shared" si="461"/>
        <v>Arotherm plus 8 Compacta Vaillant</v>
      </c>
      <c r="B665" s="115">
        <f>($L$91+$G$333)+$Q400*B$416</f>
        <v>20888.75</v>
      </c>
      <c r="C665" s="51">
        <f>($L$91+$G$333)+$Q400*C$416</f>
        <v>22193.916366126272</v>
      </c>
      <c r="D665" s="110">
        <f>($L$91+$G$333)+$Q400*D$416</f>
        <v>23499.08273225254</v>
      </c>
      <c r="E665" s="110">
        <f>($L$91+$G$333)+$Q400*E$416</f>
        <v>24804.249098378808</v>
      </c>
      <c r="F665" s="110">
        <f>($L$91+$G$333)+$Q400*F$416</f>
        <v>26109.41546450508</v>
      </c>
      <c r="G665" s="110">
        <f>($L$91+$G$333)+$Q400*G$416</f>
        <v>27414.581830631352</v>
      </c>
      <c r="H665" s="110">
        <f>($L$91+$G$333)+$Q400*H$416</f>
        <v>28719.74819675762</v>
      </c>
      <c r="I665" s="110">
        <f>($L$91+$G$333)+$Q400*I$416</f>
        <v>30024.914562883889</v>
      </c>
      <c r="J665" s="110">
        <f>($L$91+$G$333)+$Q400*J$416</f>
        <v>31330.080929010161</v>
      </c>
      <c r="K665" s="110">
        <f>($L$91+$G$333)+$Q400*K$416</f>
        <v>32635.247295136433</v>
      </c>
      <c r="L665" s="110">
        <f>($L$91+$G$333)+$Q400*L$416</f>
        <v>33940.413661262704</v>
      </c>
      <c r="M665" s="110">
        <f>($L$91+$G$333)+$Q400*M$416</f>
        <v>35245.580027388969</v>
      </c>
      <c r="N665" s="110">
        <f>($L$91+$G$333)+$Q400*N$416</f>
        <v>36550.746393515241</v>
      </c>
      <c r="O665" s="110">
        <f>($L$91+$G$333)+$Q400*O$416</f>
        <v>37855.912759641513</v>
      </c>
      <c r="P665" s="110">
        <f>($L$91+$G$333)+$Q400*P$416</f>
        <v>39161.079125767777</v>
      </c>
      <c r="Q665" s="110">
        <f>($L$91+$G$333)+$Q400*Q$416</f>
        <v>40466.245491894049</v>
      </c>
      <c r="R665" s="110">
        <f>($L$91+$G$333)+$Q400*R$416</f>
        <v>41771.411858020321</v>
      </c>
      <c r="S665" s="110">
        <f>($L$91+$G$333)+$Q400*S$416</f>
        <v>43076.578224146593</v>
      </c>
      <c r="T665" s="110">
        <f>($L$91+$G$333)+$Q400*T$416</f>
        <v>44381.744590272865</v>
      </c>
      <c r="U665" s="110">
        <f>($L$91+$G$333)+$Q400*U$416</f>
        <v>45686.910956399137</v>
      </c>
      <c r="V665" s="110">
        <f>($L$91+$G$333)+$Q400*V$416</f>
        <v>46992.077322525402</v>
      </c>
    </row>
    <row r="666" spans="1:22">
      <c r="A666" s="7" t="str">
        <f t="shared" si="461"/>
        <v>ecoTEC pure 286 Vaillant</v>
      </c>
      <c r="B666" s="112">
        <f t="shared" ref="B666:V666" si="462">$C$100+B655*$C$98</f>
        <v>3088.74</v>
      </c>
      <c r="C666" s="50">
        <f t="shared" si="462"/>
        <v>5895.5498090721649</v>
      </c>
      <c r="D666" s="99">
        <f t="shared" si="462"/>
        <v>8702.3596181443281</v>
      </c>
      <c r="E666" s="99">
        <f t="shared" si="462"/>
        <v>11509.169427216493</v>
      </c>
      <c r="F666" s="99">
        <f t="shared" si="462"/>
        <v>14315.979236288658</v>
      </c>
      <c r="G666" s="99">
        <f t="shared" si="462"/>
        <v>17122.78904536082</v>
      </c>
      <c r="H666" s="99">
        <f t="shared" si="462"/>
        <v>19929.598854432988</v>
      </c>
      <c r="I666" s="99">
        <f t="shared" si="462"/>
        <v>22736.40866350515</v>
      </c>
      <c r="J666" s="99">
        <f t="shared" si="462"/>
        <v>25543.218472577319</v>
      </c>
      <c r="K666" s="99">
        <f t="shared" si="462"/>
        <v>28350.02828164948</v>
      </c>
      <c r="L666" s="99">
        <f t="shared" si="462"/>
        <v>31156.838090721641</v>
      </c>
      <c r="M666" s="99">
        <f t="shared" si="462"/>
        <v>33963.64789979381</v>
      </c>
      <c r="N666" s="99">
        <f t="shared" si="462"/>
        <v>36770.457708865972</v>
      </c>
      <c r="O666" s="99">
        <f t="shared" si="462"/>
        <v>39577.267517938133</v>
      </c>
      <c r="P666" s="99">
        <f t="shared" si="462"/>
        <v>42384.077327010302</v>
      </c>
      <c r="Q666" s="99">
        <f t="shared" si="462"/>
        <v>45190.887136082463</v>
      </c>
      <c r="R666" s="99">
        <f t="shared" si="462"/>
        <v>47997.696945154632</v>
      </c>
      <c r="S666" s="99">
        <f t="shared" si="462"/>
        <v>50804.506754226793</v>
      </c>
      <c r="T666" s="99">
        <f t="shared" si="462"/>
        <v>53611.316563298962</v>
      </c>
      <c r="U666" s="99">
        <f t="shared" si="462"/>
        <v>56418.126372371124</v>
      </c>
      <c r="V666" s="99">
        <f t="shared" si="462"/>
        <v>59224.936181443285</v>
      </c>
    </row>
    <row r="667" spans="1:22">
      <c r="A667" s="7" t="str">
        <f t="shared" si="461"/>
        <v>Puma Condens 24-28 MKV Protherm</v>
      </c>
      <c r="B667" s="113">
        <f t="shared" ref="B667:V667" si="463">$D$100+B655*$D$98</f>
        <v>2799.75</v>
      </c>
      <c r="C667" s="50">
        <f t="shared" si="463"/>
        <v>5727.2828116129031</v>
      </c>
      <c r="D667" s="99">
        <f t="shared" si="463"/>
        <v>8654.8156232258061</v>
      </c>
      <c r="E667" s="99">
        <f t="shared" si="463"/>
        <v>11582.348434838708</v>
      </c>
      <c r="F667" s="99">
        <f t="shared" si="463"/>
        <v>14509.881246451612</v>
      </c>
      <c r="G667" s="99">
        <f t="shared" si="463"/>
        <v>17437.414058064514</v>
      </c>
      <c r="H667" s="99">
        <f t="shared" si="463"/>
        <v>20364.946869677417</v>
      </c>
      <c r="I667" s="99">
        <f t="shared" si="463"/>
        <v>23292.479681290322</v>
      </c>
      <c r="J667" s="99">
        <f t="shared" si="463"/>
        <v>26220.012492903224</v>
      </c>
      <c r="K667" s="99">
        <f t="shared" si="463"/>
        <v>29147.545304516127</v>
      </c>
      <c r="L667" s="99">
        <f t="shared" si="463"/>
        <v>32075.078116129029</v>
      </c>
      <c r="M667" s="99">
        <f t="shared" si="463"/>
        <v>35002.610927741931</v>
      </c>
      <c r="N667" s="99">
        <f t="shared" si="463"/>
        <v>37930.143739354833</v>
      </c>
      <c r="O667" s="99">
        <f t="shared" si="463"/>
        <v>40857.676550967735</v>
      </c>
      <c r="P667" s="99">
        <f t="shared" si="463"/>
        <v>43785.209362580645</v>
      </c>
      <c r="Q667" s="99">
        <f t="shared" si="463"/>
        <v>46712.742174193547</v>
      </c>
      <c r="R667" s="99">
        <f t="shared" si="463"/>
        <v>49640.274985806449</v>
      </c>
      <c r="S667" s="99">
        <f t="shared" si="463"/>
        <v>52567.807797419351</v>
      </c>
      <c r="T667" s="99">
        <f t="shared" si="463"/>
        <v>55495.340609032253</v>
      </c>
      <c r="U667" s="99">
        <f t="shared" si="463"/>
        <v>58422.873420645155</v>
      </c>
      <c r="V667" s="99">
        <f t="shared" si="463"/>
        <v>61350.406232258058</v>
      </c>
    </row>
    <row r="668" spans="1:22">
      <c r="A668" s="7" t="str">
        <f t="shared" si="461"/>
        <v>VMW 32CS 1-5 ecoTEC plus Vaillant</v>
      </c>
      <c r="B668" s="113">
        <f t="shared" ref="B668:V668" si="464">$E$100+B655*$E$98</f>
        <v>3921.96</v>
      </c>
      <c r="C668" s="50">
        <f t="shared" si="464"/>
        <v>6705.8102196319014</v>
      </c>
      <c r="D668" s="99">
        <f t="shared" si="464"/>
        <v>9489.6604392638037</v>
      </c>
      <c r="E668" s="99">
        <f t="shared" si="464"/>
        <v>12273.510658895706</v>
      </c>
      <c r="F668" s="99">
        <f t="shared" si="464"/>
        <v>15057.360878527608</v>
      </c>
      <c r="G668" s="99">
        <f t="shared" si="464"/>
        <v>17841.211098159511</v>
      </c>
      <c r="H668" s="99">
        <f t="shared" si="464"/>
        <v>20625.061317791409</v>
      </c>
      <c r="I668" s="99">
        <f t="shared" si="464"/>
        <v>23408.911537423312</v>
      </c>
      <c r="J668" s="99">
        <f t="shared" si="464"/>
        <v>26192.761757055214</v>
      </c>
      <c r="K668" s="99">
        <f t="shared" si="464"/>
        <v>28976.611976687116</v>
      </c>
      <c r="L668" s="99">
        <f t="shared" si="464"/>
        <v>31760.462196319018</v>
      </c>
      <c r="M668" s="99">
        <f t="shared" si="464"/>
        <v>34544.312415950924</v>
      </c>
      <c r="N668" s="99">
        <f t="shared" si="464"/>
        <v>37328.162635582819</v>
      </c>
      <c r="O668" s="99">
        <f t="shared" si="464"/>
        <v>40112.012855214722</v>
      </c>
      <c r="P668" s="99">
        <f t="shared" si="464"/>
        <v>42895.863074846624</v>
      </c>
      <c r="Q668" s="99">
        <f t="shared" si="464"/>
        <v>45679.713294478526</v>
      </c>
      <c r="R668" s="99">
        <f t="shared" si="464"/>
        <v>48463.563514110429</v>
      </c>
      <c r="S668" s="99">
        <f t="shared" si="464"/>
        <v>51247.413733742331</v>
      </c>
      <c r="T668" s="99">
        <f t="shared" si="464"/>
        <v>54031.263953374233</v>
      </c>
      <c r="U668" s="99">
        <f t="shared" si="464"/>
        <v>56815.114173006135</v>
      </c>
      <c r="V668" s="99">
        <f t="shared" si="464"/>
        <v>59598.964392638038</v>
      </c>
    </row>
    <row r="669" spans="1:22">
      <c r="A669" s="7" t="str">
        <f t="shared" si="461"/>
        <v>MicraPlus Condens 30 Hermann</v>
      </c>
      <c r="B669" s="113">
        <f t="shared" ref="B669:V669" si="465">$F$100+B655*$F$98</f>
        <v>2931.76</v>
      </c>
      <c r="C669" s="50">
        <f t="shared" si="465"/>
        <v>5828.148845531915</v>
      </c>
      <c r="D669" s="99">
        <f t="shared" si="465"/>
        <v>8724.5376910638297</v>
      </c>
      <c r="E669" s="99">
        <f t="shared" si="465"/>
        <v>11620.926536595744</v>
      </c>
      <c r="F669" s="99">
        <f t="shared" si="465"/>
        <v>14517.315382127659</v>
      </c>
      <c r="G669" s="99">
        <f t="shared" si="465"/>
        <v>17413.704227659575</v>
      </c>
      <c r="H669" s="99">
        <f t="shared" si="465"/>
        <v>20310.093073191485</v>
      </c>
      <c r="I669" s="99">
        <f t="shared" si="465"/>
        <v>23206.481918723402</v>
      </c>
      <c r="J669" s="99">
        <f t="shared" si="465"/>
        <v>26102.87076425532</v>
      </c>
      <c r="K669" s="99">
        <f t="shared" si="465"/>
        <v>28999.25960978723</v>
      </c>
      <c r="L669" s="99">
        <f t="shared" si="465"/>
        <v>31895.648455319148</v>
      </c>
      <c r="M669" s="99">
        <f t="shared" si="465"/>
        <v>34792.037300851058</v>
      </c>
      <c r="N669" s="99">
        <f t="shared" si="465"/>
        <v>37688.426146382975</v>
      </c>
      <c r="O669" s="99">
        <f t="shared" si="465"/>
        <v>40584.814991914893</v>
      </c>
      <c r="P669" s="99">
        <f t="shared" si="465"/>
        <v>43481.203837446803</v>
      </c>
      <c r="Q669" s="99">
        <f t="shared" si="465"/>
        <v>46377.59268297872</v>
      </c>
      <c r="R669" s="99">
        <f t="shared" si="465"/>
        <v>49273.981528510638</v>
      </c>
      <c r="S669" s="99">
        <f t="shared" si="465"/>
        <v>52170.370374042548</v>
      </c>
      <c r="T669" s="99">
        <f t="shared" si="465"/>
        <v>55066.759219574466</v>
      </c>
      <c r="U669" s="99">
        <f t="shared" si="465"/>
        <v>57963.148065106376</v>
      </c>
      <c r="V669" s="99">
        <f t="shared" si="465"/>
        <v>60859.536910638293</v>
      </c>
    </row>
    <row r="670" spans="1:22">
      <c r="A670" s="7" t="str">
        <f t="shared" si="461"/>
        <v xml:space="preserve">Semia Condens 30 Saunier Duval </v>
      </c>
      <c r="B670" s="114">
        <f t="shared" ref="B670:V670" si="466">$G$100+B655*$G$98</f>
        <v>3229.76</v>
      </c>
      <c r="C670" s="50">
        <f t="shared" si="466"/>
        <v>6002.2707075356411</v>
      </c>
      <c r="D670" s="99">
        <f t="shared" si="466"/>
        <v>8774.7814150712838</v>
      </c>
      <c r="E670" s="99">
        <f t="shared" si="466"/>
        <v>11547.292122606925</v>
      </c>
      <c r="F670" s="99">
        <f t="shared" si="466"/>
        <v>14319.802830142566</v>
      </c>
      <c r="G670" s="99">
        <f t="shared" si="466"/>
        <v>17092.313537678208</v>
      </c>
      <c r="H670" s="99">
        <f t="shared" si="466"/>
        <v>19864.824245213851</v>
      </c>
      <c r="I670" s="99">
        <f t="shared" si="466"/>
        <v>22637.334952749494</v>
      </c>
      <c r="J670" s="99">
        <f t="shared" si="466"/>
        <v>25409.845660285129</v>
      </c>
      <c r="K670" s="99">
        <f t="shared" si="466"/>
        <v>28182.356367820772</v>
      </c>
      <c r="L670" s="99">
        <f t="shared" si="466"/>
        <v>30954.867075356415</v>
      </c>
      <c r="M670" s="99">
        <f t="shared" si="466"/>
        <v>33727.377782892057</v>
      </c>
      <c r="N670" s="99">
        <f t="shared" si="466"/>
        <v>36499.8884904277</v>
      </c>
      <c r="O670" s="99">
        <f t="shared" si="466"/>
        <v>39272.399197963343</v>
      </c>
      <c r="P670" s="99">
        <f t="shared" si="466"/>
        <v>42044.909905498986</v>
      </c>
      <c r="Q670" s="99">
        <f t="shared" si="466"/>
        <v>44817.420613034621</v>
      </c>
      <c r="R670" s="99">
        <f t="shared" si="466"/>
        <v>47589.931320570264</v>
      </c>
      <c r="S670" s="99">
        <f t="shared" si="466"/>
        <v>50362.442028105907</v>
      </c>
      <c r="T670" s="99">
        <f t="shared" si="466"/>
        <v>53134.952735641549</v>
      </c>
      <c r="U670" s="99">
        <f t="shared" si="466"/>
        <v>55907.463443177192</v>
      </c>
      <c r="V670" s="99">
        <f t="shared" si="466"/>
        <v>58679.974150712835</v>
      </c>
    </row>
    <row r="671" spans="1:22" ht="17.25" customHeight="1">
      <c r="A671" s="7" t="str">
        <f t="shared" si="461"/>
        <v>Caldera Thema Condens 31-CS/1 (N-ES) Saunier Duval</v>
      </c>
      <c r="B671" s="114">
        <f t="shared" ref="B671:V671" si="467">$H$100+B655*$H$98</f>
        <v>3842.75</v>
      </c>
      <c r="C671" s="50">
        <f t="shared" si="467"/>
        <v>6620.9188926530614</v>
      </c>
      <c r="D671" s="99">
        <f t="shared" si="467"/>
        <v>9399.0877853061229</v>
      </c>
      <c r="E671" s="99">
        <f t="shared" si="467"/>
        <v>12177.256677959183</v>
      </c>
      <c r="F671" s="99">
        <f t="shared" si="467"/>
        <v>14955.425570612246</v>
      </c>
      <c r="G671" s="99">
        <f t="shared" si="467"/>
        <v>17733.594463265305</v>
      </c>
      <c r="H671" s="99">
        <f t="shared" si="467"/>
        <v>20511.763355918367</v>
      </c>
      <c r="I671" s="99">
        <f t="shared" si="467"/>
        <v>23289.932248571429</v>
      </c>
      <c r="J671" s="99">
        <f t="shared" si="467"/>
        <v>26068.101141224492</v>
      </c>
      <c r="K671" s="99">
        <f t="shared" si="467"/>
        <v>28846.27003387755</v>
      </c>
      <c r="L671" s="99">
        <f t="shared" si="467"/>
        <v>31624.438926530613</v>
      </c>
      <c r="M671" s="99">
        <f t="shared" si="467"/>
        <v>34402.607819183671</v>
      </c>
      <c r="N671" s="99">
        <f t="shared" si="467"/>
        <v>37180.776711836734</v>
      </c>
      <c r="O671" s="99">
        <f t="shared" si="467"/>
        <v>39958.945604489796</v>
      </c>
      <c r="P671" s="99">
        <f t="shared" si="467"/>
        <v>42737.114497142858</v>
      </c>
      <c r="Q671" s="99">
        <f t="shared" si="467"/>
        <v>45515.283389795921</v>
      </c>
      <c r="R671" s="99">
        <f t="shared" si="467"/>
        <v>48293.452282448983</v>
      </c>
      <c r="S671" s="99">
        <f t="shared" si="467"/>
        <v>51071.621175102038</v>
      </c>
      <c r="T671" s="99">
        <f t="shared" si="467"/>
        <v>53849.790067755101</v>
      </c>
      <c r="U671" s="99">
        <f t="shared" si="467"/>
        <v>56627.958960408163</v>
      </c>
      <c r="V671" s="99">
        <f t="shared" si="467"/>
        <v>59406.127853061225</v>
      </c>
    </row>
    <row r="672" spans="1:22">
      <c r="A672" s="7" t="str">
        <f t="shared" si="461"/>
        <v>NEODENS PLUS 28/28 F ECO Baxi</v>
      </c>
      <c r="B672" s="113">
        <f t="shared" ref="B672:V672" si="468">$I$100+B655*$I$98</f>
        <v>2860.7</v>
      </c>
      <c r="C672" s="50">
        <f t="shared" si="468"/>
        <v>5958.0896641638219</v>
      </c>
      <c r="D672" s="99">
        <f t="shared" si="468"/>
        <v>9055.4793283276449</v>
      </c>
      <c r="E672" s="99">
        <f t="shared" si="468"/>
        <v>12152.868992491465</v>
      </c>
      <c r="F672" s="99">
        <f t="shared" si="468"/>
        <v>15250.258656655289</v>
      </c>
      <c r="G672" s="99">
        <f t="shared" si="468"/>
        <v>18347.648320819109</v>
      </c>
      <c r="H672" s="99">
        <f t="shared" si="468"/>
        <v>21445.037984982933</v>
      </c>
      <c r="I672" s="99">
        <f t="shared" si="468"/>
        <v>24542.427649146754</v>
      </c>
      <c r="J672" s="99">
        <f t="shared" si="468"/>
        <v>27639.817313310577</v>
      </c>
      <c r="K672" s="99">
        <f t="shared" si="468"/>
        <v>30737.206977474398</v>
      </c>
      <c r="L672" s="99">
        <f t="shared" si="468"/>
        <v>33834.596641638214</v>
      </c>
      <c r="M672" s="99">
        <f t="shared" si="468"/>
        <v>36931.986305802035</v>
      </c>
      <c r="N672" s="99">
        <f t="shared" si="468"/>
        <v>40029.375969965862</v>
      </c>
      <c r="O672" s="99">
        <f t="shared" si="468"/>
        <v>43126.765634129682</v>
      </c>
      <c r="P672" s="99">
        <f t="shared" si="468"/>
        <v>46224.155298293503</v>
      </c>
      <c r="Q672" s="99">
        <f t="shared" si="468"/>
        <v>49321.544962457323</v>
      </c>
      <c r="R672" s="99">
        <f t="shared" si="468"/>
        <v>52418.934626621151</v>
      </c>
      <c r="S672" s="99">
        <f t="shared" si="468"/>
        <v>55516.324290784971</v>
      </c>
      <c r="T672" s="99">
        <f t="shared" si="468"/>
        <v>58613.713954948791</v>
      </c>
      <c r="U672" s="99">
        <f t="shared" si="468"/>
        <v>61711.103619112611</v>
      </c>
      <c r="V672" s="99">
        <f t="shared" si="468"/>
        <v>64808.493283276432</v>
      </c>
    </row>
    <row r="673" spans="1:22">
      <c r="A673" s="7" t="str">
        <f t="shared" si="461"/>
        <v>NEODENS PLUS 33/33 F ECO Baxi</v>
      </c>
      <c r="B673" s="113">
        <f t="shared" ref="B673:V673" si="469">$J$100+B655*$J$98</f>
        <v>2939.75</v>
      </c>
      <c r="C673" s="50">
        <f t="shared" si="469"/>
        <v>6030.1081325766172</v>
      </c>
      <c r="D673" s="99">
        <f t="shared" si="469"/>
        <v>9120.4662651532344</v>
      </c>
      <c r="E673" s="99">
        <f t="shared" si="469"/>
        <v>12210.824397729852</v>
      </c>
      <c r="F673" s="99">
        <f t="shared" si="469"/>
        <v>15301.182530306469</v>
      </c>
      <c r="G673" s="99">
        <f t="shared" si="469"/>
        <v>18391.540662883082</v>
      </c>
      <c r="H673" s="99">
        <f t="shared" si="469"/>
        <v>21481.898795459703</v>
      </c>
      <c r="I673" s="99">
        <f t="shared" si="469"/>
        <v>24572.25692803632</v>
      </c>
      <c r="J673" s="99">
        <f t="shared" si="469"/>
        <v>27662.615060612938</v>
      </c>
      <c r="K673" s="99">
        <f t="shared" si="469"/>
        <v>30752.973193189551</v>
      </c>
      <c r="L673" s="99">
        <f t="shared" si="469"/>
        <v>33843.331325766165</v>
      </c>
      <c r="M673" s="99">
        <f t="shared" si="469"/>
        <v>36933.689458342786</v>
      </c>
      <c r="N673" s="99">
        <f t="shared" si="469"/>
        <v>40024.047590919407</v>
      </c>
      <c r="O673" s="99">
        <f t="shared" si="469"/>
        <v>43114.40572349602</v>
      </c>
      <c r="P673" s="99">
        <f t="shared" si="469"/>
        <v>46204.763856072641</v>
      </c>
      <c r="Q673" s="99">
        <f t="shared" si="469"/>
        <v>49295.121988649254</v>
      </c>
      <c r="R673" s="99">
        <f t="shared" si="469"/>
        <v>52385.480121225875</v>
      </c>
      <c r="S673" s="99">
        <f t="shared" si="469"/>
        <v>55475.838253802489</v>
      </c>
      <c r="T673" s="99">
        <f t="shared" si="469"/>
        <v>58566.196386379102</v>
      </c>
      <c r="U673" s="99">
        <f t="shared" si="469"/>
        <v>61656.554518955723</v>
      </c>
      <c r="V673" s="99">
        <f t="shared" si="469"/>
        <v>64746.912651532337</v>
      </c>
    </row>
    <row r="674" spans="1:22">
      <c r="A674" s="7" t="str">
        <f t="shared" si="461"/>
        <v xml:space="preserve"> 6000 25-28 Bosch</v>
      </c>
      <c r="B674" s="113">
        <f t="shared" ref="B674:V674" si="470">$K$100+B655*$K$98</f>
        <v>3193.29</v>
      </c>
      <c r="C674" s="50">
        <f t="shared" si="470"/>
        <v>6089.6788455319147</v>
      </c>
      <c r="D674" s="99">
        <f t="shared" si="470"/>
        <v>8986.0676910638285</v>
      </c>
      <c r="E674" s="99">
        <f t="shared" si="470"/>
        <v>11882.456536595742</v>
      </c>
      <c r="F674" s="99">
        <f t="shared" si="470"/>
        <v>14778.84538212766</v>
      </c>
      <c r="G674" s="99">
        <f t="shared" si="470"/>
        <v>17675.234227659574</v>
      </c>
      <c r="H674" s="99">
        <f t="shared" si="470"/>
        <v>20571.623073191487</v>
      </c>
      <c r="I674" s="99">
        <f t="shared" si="470"/>
        <v>23468.011918723401</v>
      </c>
      <c r="J674" s="99">
        <f t="shared" si="470"/>
        <v>26364.400764255319</v>
      </c>
      <c r="K674" s="99">
        <f t="shared" si="470"/>
        <v>29260.789609787233</v>
      </c>
      <c r="L674" s="99">
        <f t="shared" si="470"/>
        <v>32157.178455319146</v>
      </c>
      <c r="M674" s="99">
        <f t="shared" si="470"/>
        <v>35053.567300851057</v>
      </c>
      <c r="N674" s="99">
        <f t="shared" si="470"/>
        <v>37949.956146382974</v>
      </c>
      <c r="O674" s="99">
        <f t="shared" si="470"/>
        <v>40846.344991914892</v>
      </c>
      <c r="P674" s="99">
        <f t="shared" si="470"/>
        <v>43742.733837446802</v>
      </c>
      <c r="Q674" s="99">
        <f t="shared" si="470"/>
        <v>46639.122682978719</v>
      </c>
      <c r="R674" s="99">
        <f t="shared" si="470"/>
        <v>49535.511528510637</v>
      </c>
      <c r="S674" s="99">
        <f t="shared" si="470"/>
        <v>52431.900374042547</v>
      </c>
      <c r="T674" s="99">
        <f t="shared" si="470"/>
        <v>55328.289219574464</v>
      </c>
      <c r="U674" s="99">
        <f t="shared" si="470"/>
        <v>58224.678065106375</v>
      </c>
      <c r="V674" s="99">
        <f t="shared" si="470"/>
        <v>61121.066910638292</v>
      </c>
    </row>
    <row r="675" spans="1:22">
      <c r="A675" s="18" t="str">
        <f t="shared" si="461"/>
        <v>6000 25-32 Bosch</v>
      </c>
      <c r="B675" s="115">
        <f t="shared" ref="B675:V675" si="471">$L$100+B655*$L$98</f>
        <v>3273.49</v>
      </c>
      <c r="C675" s="52">
        <f t="shared" si="471"/>
        <v>6169.8788455319145</v>
      </c>
      <c r="D675" s="100">
        <f t="shared" si="471"/>
        <v>9066.2676910638293</v>
      </c>
      <c r="E675" s="100">
        <f t="shared" si="471"/>
        <v>11962.656536595743</v>
      </c>
      <c r="F675" s="100">
        <f t="shared" si="471"/>
        <v>14859.045382127659</v>
      </c>
      <c r="G675" s="100">
        <f t="shared" si="471"/>
        <v>17755.434227659571</v>
      </c>
      <c r="H675" s="100">
        <f t="shared" si="471"/>
        <v>20651.823073191488</v>
      </c>
      <c r="I675" s="100">
        <f t="shared" si="471"/>
        <v>23548.211918723398</v>
      </c>
      <c r="J675" s="100">
        <f t="shared" si="471"/>
        <v>26444.600764255316</v>
      </c>
      <c r="K675" s="100">
        <f t="shared" si="471"/>
        <v>29340.989609787233</v>
      </c>
      <c r="L675" s="100">
        <f t="shared" si="471"/>
        <v>32237.378455319144</v>
      </c>
      <c r="M675" s="100">
        <f t="shared" si="471"/>
        <v>35133.767300851061</v>
      </c>
      <c r="N675" s="100">
        <f t="shared" si="471"/>
        <v>38030.156146382971</v>
      </c>
      <c r="O675" s="100">
        <f t="shared" si="471"/>
        <v>40926.544991914889</v>
      </c>
      <c r="P675" s="100">
        <f t="shared" si="471"/>
        <v>43822.933837446799</v>
      </c>
      <c r="Q675" s="100">
        <f t="shared" si="471"/>
        <v>46719.322682978716</v>
      </c>
      <c r="R675" s="100">
        <f t="shared" si="471"/>
        <v>49615.711528510634</v>
      </c>
      <c r="S675" s="100">
        <f t="shared" si="471"/>
        <v>52512.100374042544</v>
      </c>
      <c r="T675" s="100">
        <f t="shared" si="471"/>
        <v>55408.489219574461</v>
      </c>
      <c r="U675" s="100">
        <f t="shared" si="471"/>
        <v>58304.878065106372</v>
      </c>
      <c r="V675" s="100">
        <f t="shared" si="471"/>
        <v>61201.266910638289</v>
      </c>
    </row>
    <row r="678" spans="1:22">
      <c r="A678" s="147" t="s">
        <v>146</v>
      </c>
      <c r="B678" s="151"/>
    </row>
    <row r="679" spans="1:22" ht="114.75" customHeight="1">
      <c r="A679" s="152"/>
      <c r="B679" s="153"/>
    </row>
    <row r="680" spans="1:22">
      <c r="A680" s="23" t="s">
        <v>97</v>
      </c>
      <c r="B680" s="23">
        <v>0</v>
      </c>
      <c r="C680" s="23">
        <v>3</v>
      </c>
      <c r="D680" s="23">
        <v>6</v>
      </c>
      <c r="E680" s="23">
        <v>9</v>
      </c>
      <c r="F680" s="23">
        <v>12</v>
      </c>
      <c r="G680" s="23">
        <v>15</v>
      </c>
      <c r="H680" s="23">
        <v>18</v>
      </c>
      <c r="I680" s="23">
        <v>21</v>
      </c>
      <c r="J680" s="23">
        <v>24</v>
      </c>
      <c r="K680" s="23">
        <v>27</v>
      </c>
      <c r="L680" s="23">
        <v>30</v>
      </c>
      <c r="M680" s="23">
        <v>33</v>
      </c>
      <c r="N680" s="23">
        <v>36</v>
      </c>
      <c r="O680" s="23">
        <v>39</v>
      </c>
      <c r="P680" s="23">
        <v>42</v>
      </c>
      <c r="Q680" s="23">
        <v>45</v>
      </c>
      <c r="R680" s="23">
        <v>48</v>
      </c>
      <c r="S680" s="23">
        <v>51</v>
      </c>
      <c r="T680" s="23">
        <v>54</v>
      </c>
      <c r="U680" s="23">
        <v>57</v>
      </c>
      <c r="V680" s="23">
        <v>60</v>
      </c>
    </row>
    <row r="681" spans="1:22">
      <c r="A681" s="7" t="str">
        <f t="shared" ref="A681:A700" si="472">A493</f>
        <v>Monobloc Plus 2 - 12MR Baxi</v>
      </c>
      <c r="B681" s="112">
        <f>($C$91+$F$333)+$R391*B$416</f>
        <v>21110</v>
      </c>
      <c r="C681" s="49">
        <f>($C$91+$F$333)+$R391*C$416</f>
        <v>21862.681661827923</v>
      </c>
      <c r="D681" s="98">
        <f>($C$91+$F$333)+$R391*D$416</f>
        <v>22615.363323655845</v>
      </c>
      <c r="E681" s="98">
        <f>($C$91+$F$333)+$R391*E$416</f>
        <v>23368.044985483768</v>
      </c>
      <c r="F681" s="98">
        <f>($C$91+$F$333)+$R391*F$416</f>
        <v>24120.726647311691</v>
      </c>
      <c r="G681" s="98">
        <f>($C$91+$F$333)+$R391*G$416</f>
        <v>24873.408309139613</v>
      </c>
      <c r="H681" s="98">
        <f>($C$91+$F$333)+$R391*H$416</f>
        <v>25626.089970967536</v>
      </c>
      <c r="I681" s="98">
        <f>($C$91+$F$333)+$R391*I$416</f>
        <v>26378.771632795459</v>
      </c>
      <c r="J681" s="98">
        <f>($C$91+$F$333)+$R391*J$416</f>
        <v>27131.453294623381</v>
      </c>
      <c r="K681" s="98">
        <f>($C$91+$F$333)+$R391*K$416</f>
        <v>27884.134956451304</v>
      </c>
      <c r="L681" s="98">
        <f>($C$91+$F$333)+$R391*L$416</f>
        <v>28636.816618279227</v>
      </c>
      <c r="M681" s="98">
        <f>($C$91+$F$333)+$R391*M$416</f>
        <v>29389.498280107146</v>
      </c>
      <c r="N681" s="98">
        <f>($C$91+$F$333)+$R391*N$416</f>
        <v>30142.179941935072</v>
      </c>
      <c r="O681" s="98">
        <f>($C$91+$F$333)+$R391*O$416</f>
        <v>30894.861603762991</v>
      </c>
      <c r="P681" s="98">
        <f>($C$91+$F$333)+$R391*P$416</f>
        <v>31647.543265590917</v>
      </c>
      <c r="Q681" s="98">
        <f>($C$91+$F$333)+$R391*Q$416</f>
        <v>32400.224927418836</v>
      </c>
      <c r="R681" s="98">
        <f>($C$91+$F$333)+$R391*R$416</f>
        <v>33152.906589246762</v>
      </c>
      <c r="S681" s="98">
        <f>($C$91+$F$333)+$R391*S$416</f>
        <v>33905.588251074681</v>
      </c>
      <c r="T681" s="98">
        <f>($C$91+$F$333)+$R391*T$416</f>
        <v>34658.269912902608</v>
      </c>
      <c r="U681" s="92">
        <f>($C$91+$F$333)+$R391*U$416</f>
        <v>35410.951574730527</v>
      </c>
      <c r="V681" s="98">
        <f>($C$91+$F$333)+$R391*V$416</f>
        <v>36163.633236558453</v>
      </c>
    </row>
    <row r="682" spans="1:22">
      <c r="A682" s="7" t="str">
        <f t="shared" si="472"/>
        <v>Monobloc Plus 2 - 16MR Baxi</v>
      </c>
      <c r="B682" s="113">
        <f>($D$91+$F$333)+$R392*B$416</f>
        <v>21110</v>
      </c>
      <c r="C682" s="50">
        <f>($D$91+$F$333)+$R392*C$416</f>
        <v>21798.399441932983</v>
      </c>
      <c r="D682" s="99">
        <f>($D$91+$F$333)+$R392*D$416</f>
        <v>22486.798883865969</v>
      </c>
      <c r="E682" s="99">
        <f>($D$91+$F$333)+$R392*E$416</f>
        <v>23175.198325798952</v>
      </c>
      <c r="F682" s="99">
        <f>($D$91+$F$333)+$R392*F$416</f>
        <v>23863.597767731935</v>
      </c>
      <c r="G682" s="99">
        <f>($D$91+$F$333)+$R392*G$416</f>
        <v>24551.997209664918</v>
      </c>
      <c r="H682" s="99">
        <f>($D$91+$F$333)+$R392*H$416</f>
        <v>25240.396651597905</v>
      </c>
      <c r="I682" s="99">
        <f>($D$91+$F$333)+$R392*I$416</f>
        <v>25928.796093530887</v>
      </c>
      <c r="J682" s="99">
        <f>($D$91+$F$333)+$R392*J$416</f>
        <v>26617.19553546387</v>
      </c>
      <c r="K682" s="99">
        <f>($D$91+$F$333)+$R392*K$416</f>
        <v>27305.594977396853</v>
      </c>
      <c r="L682" s="99">
        <f>($D$91+$F$333)+$R392*L$416</f>
        <v>27993.99441932984</v>
      </c>
      <c r="M682" s="99">
        <f>($D$91+$F$333)+$R392*M$416</f>
        <v>28682.393861262823</v>
      </c>
      <c r="N682" s="99">
        <f>($D$91+$F$333)+$R392*N$416</f>
        <v>29370.793303195809</v>
      </c>
      <c r="O682" s="99">
        <f>($D$91+$F$333)+$R392*O$416</f>
        <v>30059.192745128792</v>
      </c>
      <c r="P682" s="99">
        <f>($D$91+$F$333)+$R392*P$416</f>
        <v>30747.592187061775</v>
      </c>
      <c r="Q682" s="99">
        <f>($D$91+$F$333)+$R392*Q$416</f>
        <v>31435.991628994758</v>
      </c>
      <c r="R682" s="99">
        <f>($D$91+$F$333)+$R392*R$416</f>
        <v>32124.391070927741</v>
      </c>
      <c r="S682" s="99">
        <f>($D$91+$F$333)+$R392*S$416</f>
        <v>32812.790512860724</v>
      </c>
      <c r="T682" s="99">
        <f>($D$91+$F$333)+$R392*T$416</f>
        <v>33501.189954793706</v>
      </c>
      <c r="U682" s="99">
        <f>($D$91+$F$333)+$R392*U$416</f>
        <v>34189.589396726689</v>
      </c>
      <c r="V682" s="99">
        <f>($D$91+$F$333)+$R392*V$416</f>
        <v>34877.988838659679</v>
      </c>
    </row>
    <row r="683" spans="1:22">
      <c r="A683" s="7" t="str">
        <f t="shared" si="472"/>
        <v>Arotherm Split 12 kW Vaillant</v>
      </c>
      <c r="B683" s="113">
        <f>($E$91+$F$333)+$R393*B$416</f>
        <v>21734.66</v>
      </c>
      <c r="C683" s="50">
        <f>($E$91+$F$333)+$R393*C$416</f>
        <v>22551.330723020303</v>
      </c>
      <c r="D683" s="99">
        <f>($E$91+$F$333)+$R393*D$416</f>
        <v>23368.001446040606</v>
      </c>
      <c r="E683" s="99">
        <f>($E$91+$F$333)+$R393*E$416</f>
        <v>24184.672169060908</v>
      </c>
      <c r="F683" s="99">
        <f>($E$91+$F$333)+$R393*F$416</f>
        <v>25001.342892081208</v>
      </c>
      <c r="G683" s="99">
        <f>($E$91+$F$333)+$R393*G$416</f>
        <v>25818.01361510151</v>
      </c>
      <c r="H683" s="99">
        <f>($E$91+$F$333)+$R393*H$416</f>
        <v>26634.684338121813</v>
      </c>
      <c r="I683" s="99">
        <f>($E$91+$F$333)+$R393*I$416</f>
        <v>27451.355061142116</v>
      </c>
      <c r="J683" s="99">
        <f>($E$91+$F$333)+$R393*J$416</f>
        <v>28268.025784162419</v>
      </c>
      <c r="K683" s="99">
        <f>($E$91+$F$333)+$R393*K$416</f>
        <v>29084.696507182722</v>
      </c>
      <c r="L683" s="99">
        <f>($E$91+$F$333)+$R393*L$416</f>
        <v>29901.367230203025</v>
      </c>
      <c r="M683" s="99">
        <f>($E$91+$F$333)+$R393*M$416</f>
        <v>30718.037953223327</v>
      </c>
      <c r="N683" s="99">
        <f>($E$91+$F$333)+$R393*N$416</f>
        <v>31534.70867624363</v>
      </c>
      <c r="O683" s="99">
        <f>($E$91+$F$333)+$R393*O$416</f>
        <v>32351.379399263933</v>
      </c>
      <c r="P683" s="99">
        <f>($E$91+$F$333)+$R393*P$416</f>
        <v>33168.050122284236</v>
      </c>
      <c r="Q683" s="99">
        <f>($E$91+$F$333)+$R393*Q$416</f>
        <v>33984.720845304539</v>
      </c>
      <c r="R683" s="99">
        <f>($E$91+$F$333)+$R393*R$416</f>
        <v>34801.391568324834</v>
      </c>
      <c r="S683" s="99">
        <f>($E$91+$F$333)+$R393*S$416</f>
        <v>35618.062291345137</v>
      </c>
      <c r="T683" s="99">
        <f>($E$91+$F$333)+$R393*T$416</f>
        <v>36434.73301436544</v>
      </c>
      <c r="U683" s="99">
        <f>($E$91+$F$333)+$R393*U$416</f>
        <v>37251.403737385743</v>
      </c>
      <c r="V683" s="99">
        <f>($E$91+$F$333)+$R393*V$416</f>
        <v>38068.074460406046</v>
      </c>
    </row>
    <row r="684" spans="1:22">
      <c r="A684" s="7" t="str">
        <f t="shared" si="472"/>
        <v>Arotherm plus 12 Compacta Vaillant</v>
      </c>
      <c r="B684" s="113">
        <f>($F$91+$F$333)+$R394*B$416</f>
        <v>21766.6</v>
      </c>
      <c r="C684" s="50">
        <f>($F$91+$F$333)+$R394*C$416</f>
        <v>22562.780474150499</v>
      </c>
      <c r="D684" s="99">
        <f>($F$91+$F$333)+$R394*D$416</f>
        <v>23358.960948300999</v>
      </c>
      <c r="E684" s="99">
        <f>($F$91+$F$333)+$R394*E$416</f>
        <v>24155.141422451499</v>
      </c>
      <c r="F684" s="99">
        <f>($F$91+$F$333)+$R394*F$416</f>
        <v>24951.321896601999</v>
      </c>
      <c r="G684" s="99">
        <f>($F$91+$F$333)+$R394*G$416</f>
        <v>25747.502370752496</v>
      </c>
      <c r="H684" s="99">
        <f>($F$91+$F$333)+$R394*H$416</f>
        <v>26543.682844902996</v>
      </c>
      <c r="I684" s="99">
        <f>($F$91+$F$333)+$R394*I$416</f>
        <v>27339.863319053497</v>
      </c>
      <c r="J684" s="99">
        <f>($F$91+$F$333)+$R394*J$416</f>
        <v>28136.043793203997</v>
      </c>
      <c r="K684" s="99">
        <f>($F$91+$F$333)+$R394*K$416</f>
        <v>28932.224267354497</v>
      </c>
      <c r="L684" s="99">
        <f>($F$91+$F$333)+$R394*L$416</f>
        <v>29728.404741504994</v>
      </c>
      <c r="M684" s="99">
        <f>($F$91+$F$333)+$R394*M$416</f>
        <v>30524.585215655497</v>
      </c>
      <c r="N684" s="99">
        <f>($F$91+$F$333)+$R394*N$416</f>
        <v>31320.765689805994</v>
      </c>
      <c r="O684" s="99">
        <f>($F$91+$F$333)+$R394*O$416</f>
        <v>32116.946163956494</v>
      </c>
      <c r="P684" s="99">
        <f>($F$91+$F$333)+$R394*P$416</f>
        <v>32913.126638106995</v>
      </c>
      <c r="Q684" s="99">
        <f>($F$91+$F$333)+$R394*Q$416</f>
        <v>33709.307112257491</v>
      </c>
      <c r="R684" s="99">
        <f>($F$91+$F$333)+$R394*R$416</f>
        <v>34505.487586407995</v>
      </c>
      <c r="S684" s="99">
        <f>($F$91+$F$333)+$R394*S$416</f>
        <v>35301.668060558492</v>
      </c>
      <c r="T684" s="99">
        <f>($F$91+$F$333)+$R394*T$416</f>
        <v>36097.848534708995</v>
      </c>
      <c r="U684" s="99">
        <f>($F$91+$F$333)+$R394*U$416</f>
        <v>36894.029008859492</v>
      </c>
      <c r="V684" s="99">
        <f>($F$91+$F$333)+$R394*V$416</f>
        <v>37690.209483009996</v>
      </c>
    </row>
    <row r="685" spans="1:22">
      <c r="A685" s="7" t="str">
        <f t="shared" si="472"/>
        <v>Arotherm plus 12 Compacta Vaillant</v>
      </c>
      <c r="B685" s="113">
        <f>($G$91+$F$333)+$R395*B$416</f>
        <v>26108.880000000001</v>
      </c>
      <c r="C685" s="50">
        <f>($G$91+$F$333)+$R395*C$416</f>
        <v>26905.060474150501</v>
      </c>
      <c r="D685" s="99">
        <f>($G$91+$F$333)+$R395*D$416</f>
        <v>27701.240948301001</v>
      </c>
      <c r="E685" s="99">
        <f>($G$91+$F$333)+$R395*E$416</f>
        <v>28497.421422451502</v>
      </c>
      <c r="F685" s="99">
        <f>($G$91+$F$333)+$R395*F$416</f>
        <v>29293.601896601998</v>
      </c>
      <c r="G685" s="99">
        <f>($G$91+$F$333)+$R395*G$416</f>
        <v>30089.782370752499</v>
      </c>
      <c r="H685" s="99">
        <f>($G$91+$F$333)+$R395*H$416</f>
        <v>30885.962844902999</v>
      </c>
      <c r="I685" s="99">
        <f>($G$91+$F$333)+$R395*I$416</f>
        <v>31682.143319053499</v>
      </c>
      <c r="J685" s="99">
        <f>($G$91+$F$333)+$R395*J$416</f>
        <v>32478.323793203999</v>
      </c>
      <c r="K685" s="99">
        <f>($G$91+$F$333)+$R395*K$416</f>
        <v>33274.504267354496</v>
      </c>
      <c r="L685" s="99">
        <f>($G$91+$F$333)+$R395*L$416</f>
        <v>34070.684741505</v>
      </c>
      <c r="M685" s="99">
        <f>($G$91+$F$333)+$R395*M$416</f>
        <v>34866.865215655496</v>
      </c>
      <c r="N685" s="99">
        <f>($G$91+$F$333)+$R395*N$416</f>
        <v>35663.045689806</v>
      </c>
      <c r="O685" s="99">
        <f>($G$91+$F$333)+$R395*O$416</f>
        <v>36459.226163956497</v>
      </c>
      <c r="P685" s="99">
        <f>($G$91+$F$333)+$R395*P$416</f>
        <v>37255.406638107001</v>
      </c>
      <c r="Q685" s="99">
        <f>($G$91+$F$333)+$R395*Q$416</f>
        <v>38051.587112257497</v>
      </c>
      <c r="R685" s="99">
        <f>($G$91+$F$333)+$R395*R$416</f>
        <v>38847.767586407994</v>
      </c>
      <c r="S685" s="99">
        <f>($G$91+$F$333)+$R395*S$416</f>
        <v>39643.948060558498</v>
      </c>
      <c r="T685" s="99">
        <f>($G$91+$F$333)+$R395*T$416</f>
        <v>40440.128534708994</v>
      </c>
      <c r="U685" s="99">
        <f>($G$91+$F$333)+$R395*U$416</f>
        <v>41236.309008859498</v>
      </c>
      <c r="V685" s="99">
        <f>($G$91+$F$333)+$R395*V$416</f>
        <v>42032.489483009995</v>
      </c>
    </row>
    <row r="686" spans="1:22">
      <c r="A686" s="7" t="str">
        <f t="shared" si="472"/>
        <v>Genia Air Max 12 Saunier Duval</v>
      </c>
      <c r="B686" s="116">
        <f>($H$91+$F$333)+$R396*B$416</f>
        <v>25668.25</v>
      </c>
      <c r="C686" s="50">
        <f>($H$91+$F$333)+$R396*C$416</f>
        <v>26272.883029008182</v>
      </c>
      <c r="D686" s="99">
        <f>($H$91+$F$333)+$R396*D$416</f>
        <v>26877.516058016365</v>
      </c>
      <c r="E686" s="99">
        <f>($H$91+$F$333)+$R396*E$416</f>
        <v>27482.149087024543</v>
      </c>
      <c r="F686" s="99">
        <f>($H$91+$F$333)+$R396*F$416</f>
        <v>28086.782116032726</v>
      </c>
      <c r="G686" s="99">
        <f>($H$91+$F$333)+$R396*G$416</f>
        <v>28691.415145040908</v>
      </c>
      <c r="H686" s="99">
        <f>($H$91+$F$333)+$R396*H$416</f>
        <v>29296.04817404909</v>
      </c>
      <c r="I686" s="99">
        <f>($H$91+$F$333)+$R396*I$416</f>
        <v>29900.681203057273</v>
      </c>
      <c r="J686" s="99">
        <f>($H$91+$F$333)+$R396*J$416</f>
        <v>30505.314232065452</v>
      </c>
      <c r="K686" s="99">
        <f>($H$91+$F$333)+$R396*K$416</f>
        <v>31109.947261073634</v>
      </c>
      <c r="L686" s="99">
        <f>($H$91+$F$333)+$R396*L$416</f>
        <v>31714.580290081816</v>
      </c>
      <c r="M686" s="99">
        <f>($H$91+$F$333)+$R396*M$416</f>
        <v>32319.213319089999</v>
      </c>
      <c r="N686" s="99">
        <f>($H$91+$F$333)+$R396*N$416</f>
        <v>32923.846348098181</v>
      </c>
      <c r="O686" s="99">
        <f>($H$91+$F$333)+$R396*O$416</f>
        <v>33528.479377106363</v>
      </c>
      <c r="P686" s="99">
        <f>($H$91+$F$333)+$R396*P$416</f>
        <v>34133.112406114546</v>
      </c>
      <c r="Q686" s="99">
        <f>($H$91+$F$333)+$R396*Q$416</f>
        <v>34737.745435122728</v>
      </c>
      <c r="R686" s="99">
        <f>($H$91+$F$333)+$R396*R$416</f>
        <v>35342.378464130903</v>
      </c>
      <c r="S686" s="99">
        <f>($H$91+$F$333)+$R396*S$416</f>
        <v>35947.011493139085</v>
      </c>
      <c r="T686" s="99">
        <f>($H$91+$F$333)+$R396*T$416</f>
        <v>36551.644522147268</v>
      </c>
      <c r="U686" s="99">
        <f>($H$91+$F$333)+$R396*U$416</f>
        <v>37156.27755115545</v>
      </c>
      <c r="V686" s="99">
        <f>($H$91+$F$333)+$R396*V$416</f>
        <v>37760.910580163632</v>
      </c>
    </row>
    <row r="687" spans="1:22">
      <c r="A687" s="7" t="str">
        <f t="shared" si="472"/>
        <v>Arotherm plus 12 Compacta Vaillant</v>
      </c>
      <c r="B687" s="113">
        <f>($I$91+$F$333)+$R397*B$416</f>
        <v>25999.42</v>
      </c>
      <c r="C687" s="50">
        <f>($I$91+$F$333)+$R397*C$416</f>
        <v>26795.600474150498</v>
      </c>
      <c r="D687" s="99">
        <f>($I$91+$F$333)+$R397*D$416</f>
        <v>27591.780948300999</v>
      </c>
      <c r="E687" s="99">
        <f>($I$91+$F$333)+$R397*E$416</f>
        <v>28387.961422451499</v>
      </c>
      <c r="F687" s="99">
        <f>($I$91+$F$333)+$R397*F$416</f>
        <v>29184.141896601999</v>
      </c>
      <c r="G687" s="99">
        <f>($I$91+$F$333)+$R397*G$416</f>
        <v>29980.322370752496</v>
      </c>
      <c r="H687" s="99">
        <f>($I$91+$F$333)+$R397*H$416</f>
        <v>30776.502844902996</v>
      </c>
      <c r="I687" s="99">
        <f>($I$91+$F$333)+$R397*I$416</f>
        <v>31572.683319053496</v>
      </c>
      <c r="J687" s="99">
        <f>($I$91+$F$333)+$R397*J$416</f>
        <v>32368.863793203996</v>
      </c>
      <c r="K687" s="99">
        <f>($I$91+$F$333)+$R397*K$416</f>
        <v>33165.044267354497</v>
      </c>
      <c r="L687" s="99">
        <f>($I$91+$F$333)+$R397*L$416</f>
        <v>33961.224741504993</v>
      </c>
      <c r="M687" s="99">
        <f>($I$91+$F$333)+$R397*M$416</f>
        <v>34757.405215655497</v>
      </c>
      <c r="N687" s="99">
        <f>($I$91+$F$333)+$R397*N$416</f>
        <v>35553.585689805994</v>
      </c>
      <c r="O687" s="99">
        <f>($I$91+$F$333)+$R397*O$416</f>
        <v>36349.76616395649</v>
      </c>
      <c r="P687" s="99">
        <f>($I$91+$F$333)+$R397*P$416</f>
        <v>37145.946638106994</v>
      </c>
      <c r="Q687" s="99">
        <f>($I$91+$F$333)+$R397*Q$416</f>
        <v>37942.127112257498</v>
      </c>
      <c r="R687" s="99">
        <f>($I$91+$F$333)+$R397*R$416</f>
        <v>38738.307586407995</v>
      </c>
      <c r="S687" s="99">
        <f>($I$91+$F$333)+$R397*S$416</f>
        <v>39534.488060558491</v>
      </c>
      <c r="T687" s="99">
        <f>($I$91+$F$333)+$R397*T$416</f>
        <v>40330.668534708995</v>
      </c>
      <c r="U687" s="99">
        <f>($I$91+$F$333)+$R397*U$416</f>
        <v>41126.849008859492</v>
      </c>
      <c r="V687" s="99">
        <f>($I$91+$F$333)+$R397*V$416</f>
        <v>41923.029483009988</v>
      </c>
    </row>
    <row r="688" spans="1:22">
      <c r="A688" s="7" t="str">
        <f t="shared" si="472"/>
        <v>Genia Air Max 8 Saunier Duval</v>
      </c>
      <c r="B688" s="113">
        <f>($J$91+$F$333)+$R398*B$416</f>
        <v>23558.476900000001</v>
      </c>
      <c r="C688" s="50">
        <f>($J$91+$F$333)+$R398*C$416</f>
        <v>24313.690665675975</v>
      </c>
      <c r="D688" s="99">
        <f>($J$91+$F$333)+$R398*D$416</f>
        <v>25068.904431351948</v>
      </c>
      <c r="E688" s="99">
        <f>($J$91+$F$333)+$R398*E$416</f>
        <v>25824.118197027921</v>
      </c>
      <c r="F688" s="99">
        <f>($J$91+$F$333)+$R398*F$416</f>
        <v>26579.331962703895</v>
      </c>
      <c r="G688" s="99">
        <f>($J$91+$F$333)+$R398*G$416</f>
        <v>27334.545728379868</v>
      </c>
      <c r="H688" s="99">
        <f>($J$91+$F$333)+$R398*H$416</f>
        <v>28089.759494055841</v>
      </c>
      <c r="I688" s="99">
        <f>($J$91+$F$333)+$R398*I$416</f>
        <v>28844.973259731811</v>
      </c>
      <c r="J688" s="99">
        <f>($J$91+$F$333)+$R398*J$416</f>
        <v>29600.187025407784</v>
      </c>
      <c r="K688" s="99">
        <f>($J$91+$F$333)+$R398*K$416</f>
        <v>30355.400791083757</v>
      </c>
      <c r="L688" s="99">
        <f>($J$91+$F$333)+$R398*L$416</f>
        <v>31110.61455675973</v>
      </c>
      <c r="M688" s="99">
        <f>($J$91+$F$333)+$R398*M$416</f>
        <v>31865.828322435704</v>
      </c>
      <c r="N688" s="99">
        <f>($J$91+$F$333)+$R398*N$416</f>
        <v>32621.042088111677</v>
      </c>
      <c r="O688" s="99">
        <f>($J$91+$F$333)+$R398*O$416</f>
        <v>33376.255853787647</v>
      </c>
      <c r="P688" s="99">
        <f>($J$91+$F$333)+$R398*P$416</f>
        <v>34131.46961946362</v>
      </c>
      <c r="Q688" s="99">
        <f>($J$91+$F$333)+$R398*Q$416</f>
        <v>34886.683385139593</v>
      </c>
      <c r="R688" s="99">
        <f>($J$91+$F$333)+$R398*R$416</f>
        <v>35641.897150815566</v>
      </c>
      <c r="S688" s="99">
        <f>($J$91+$F$333)+$R398*S$416</f>
        <v>36397.11091649154</v>
      </c>
      <c r="T688" s="99">
        <f>($J$91+$F$333)+$R398*T$416</f>
        <v>37152.324682167513</v>
      </c>
      <c r="U688" s="99">
        <f>($J$91+$F$333)+$R398*U$416</f>
        <v>37907.538447843486</v>
      </c>
      <c r="V688" s="99">
        <f>($J$91+$F$333)+$R398*V$416</f>
        <v>38662.752213519459</v>
      </c>
    </row>
    <row r="689" spans="1:22">
      <c r="A689" s="7" t="str">
        <f t="shared" si="472"/>
        <v xml:space="preserve"> Dual Clima 9HT Domusa</v>
      </c>
      <c r="B689" s="113">
        <f>($K$91+$F$333)+$R399*B$416</f>
        <v>18548</v>
      </c>
      <c r="C689" s="50">
        <f>($K$91+$F$333)+$R399*C$416</f>
        <v>19330.080882758622</v>
      </c>
      <c r="D689" s="99">
        <f>($K$91+$F$333)+$R399*D$416</f>
        <v>20112.161765517241</v>
      </c>
      <c r="E689" s="99">
        <f>($K$91+$F$333)+$R399*E$416</f>
        <v>20894.24264827586</v>
      </c>
      <c r="F689" s="99">
        <f>($K$91+$F$333)+$R399*F$416</f>
        <v>21676.323531034483</v>
      </c>
      <c r="G689" s="99">
        <f>($K$91+$F$333)+$R399*G$416</f>
        <v>22458.404413793105</v>
      </c>
      <c r="H689" s="99">
        <f>($K$91+$F$333)+$R399*H$416</f>
        <v>23240.485296551724</v>
      </c>
      <c r="I689" s="99">
        <f>($K$91+$F$333)+$R399*I$416</f>
        <v>24022.566179310343</v>
      </c>
      <c r="J689" s="99">
        <f>($K$91+$F$333)+$R399*J$416</f>
        <v>24804.647062068965</v>
      </c>
      <c r="K689" s="99">
        <f>($K$91+$F$333)+$R399*K$416</f>
        <v>25586.727944827588</v>
      </c>
      <c r="L689" s="99">
        <f>($K$91+$F$333)+$R399*L$416</f>
        <v>26368.808827586206</v>
      </c>
      <c r="M689" s="99">
        <f>($K$91+$F$333)+$R399*M$416</f>
        <v>27150.889710344825</v>
      </c>
      <c r="N689" s="99">
        <f>($K$91+$F$333)+$R399*N$416</f>
        <v>27932.970593103448</v>
      </c>
      <c r="O689" s="99">
        <f>($K$91+$F$333)+$R399*O$416</f>
        <v>28715.05147586207</v>
      </c>
      <c r="P689" s="99">
        <f>($K$91+$F$333)+$R399*P$416</f>
        <v>29497.132358620689</v>
      </c>
      <c r="Q689" s="99">
        <f>($K$91+$F$333)+$R399*Q$416</f>
        <v>30279.213241379308</v>
      </c>
      <c r="R689" s="99">
        <f>($K$91+$F$333)+$R399*R$416</f>
        <v>31061.29412413793</v>
      </c>
      <c r="S689" s="99">
        <f>($K$91+$F$333)+$R399*S$416</f>
        <v>31843.375006896553</v>
      </c>
      <c r="T689" s="99">
        <f>($K$91+$F$333)+$R399*T$416</f>
        <v>32625.455889655175</v>
      </c>
      <c r="U689" s="99">
        <f>($K$91+$F$333)+$R399*U$416</f>
        <v>33407.53677241379</v>
      </c>
      <c r="V689" s="99">
        <f>($K$91+$F$333)+$R399*V$416</f>
        <v>34189.617655172413</v>
      </c>
    </row>
    <row r="690" spans="1:22">
      <c r="A690" s="18" t="str">
        <f t="shared" si="472"/>
        <v>Arotherm plus 8 Compacta Vaillant</v>
      </c>
      <c r="B690" s="115">
        <f>($L$91+$F$333)+$R400*B$416</f>
        <v>24688.75</v>
      </c>
      <c r="C690" s="51">
        <f>($L$91+$F$333)+$R400*C$416</f>
        <v>25698.507046910512</v>
      </c>
      <c r="D690" s="110">
        <f>($L$91+$F$333)+$R400*D$416</f>
        <v>26708.264093821024</v>
      </c>
      <c r="E690" s="110">
        <f>($L$91+$F$333)+$R400*E$416</f>
        <v>27718.021140731533</v>
      </c>
      <c r="F690" s="110">
        <f>($L$91+$F$333)+$R400*F$416</f>
        <v>28727.778187642045</v>
      </c>
      <c r="G690" s="110">
        <f>($L$91+$F$333)+$R400*G$416</f>
        <v>29737.535234552557</v>
      </c>
      <c r="H690" s="110">
        <f>($L$91+$F$333)+$R400*H$416</f>
        <v>30747.292281463069</v>
      </c>
      <c r="I690" s="110">
        <f>($L$91+$F$333)+$R400*I$416</f>
        <v>31757.049328373578</v>
      </c>
      <c r="J690" s="110">
        <f>($L$91+$F$333)+$R400*J$416</f>
        <v>32766.80637528409</v>
      </c>
      <c r="K690" s="110">
        <f>($L$91+$F$333)+$R400*K$416</f>
        <v>33776.563422194602</v>
      </c>
      <c r="L690" s="110">
        <f>($L$91+$F$333)+$R400*L$416</f>
        <v>34786.320469105114</v>
      </c>
      <c r="M690" s="110">
        <f>($L$91+$F$333)+$R400*M$416</f>
        <v>35796.077516015626</v>
      </c>
      <c r="N690" s="110">
        <f>($L$91+$F$333)+$R400*N$416</f>
        <v>36805.834562926138</v>
      </c>
      <c r="O690" s="110">
        <f>($L$91+$F$333)+$R400*O$416</f>
        <v>37815.591609836651</v>
      </c>
      <c r="P690" s="110">
        <f>($L$91+$F$333)+$R400*P$416</f>
        <v>38825.348656747155</v>
      </c>
      <c r="Q690" s="110">
        <f>($L$91+$F$333)+$R400*Q$416</f>
        <v>39835.105703657668</v>
      </c>
      <c r="R690" s="110">
        <f>($L$91+$F$333)+$R400*R$416</f>
        <v>40844.86275056818</v>
      </c>
      <c r="S690" s="110">
        <f>($L$91+$F$333)+$R400*S$416</f>
        <v>41854.619797478692</v>
      </c>
      <c r="T690" s="110">
        <f>($L$91+$F$333)+$R400*T$416</f>
        <v>42864.376844389204</v>
      </c>
      <c r="U690" s="110">
        <f>($L$91+$F$333)+$R400*U$416</f>
        <v>43874.133891299716</v>
      </c>
      <c r="V690" s="110">
        <f>($L$91+$F$333)+$R400*V$416</f>
        <v>44883.890938210228</v>
      </c>
    </row>
    <row r="691" spans="1:22">
      <c r="A691" s="7" t="str">
        <f t="shared" si="472"/>
        <v>ecoTEC pure 286 Vaillant</v>
      </c>
      <c r="B691" s="112">
        <f t="shared" ref="B691:V691" si="473">$C$100+B680*$C$97*$M$71</f>
        <v>3088.74</v>
      </c>
      <c r="C691" s="50">
        <f t="shared" si="473"/>
        <v>6689.4031237113395</v>
      </c>
      <c r="D691" s="99">
        <f t="shared" si="473"/>
        <v>10290.066247422681</v>
      </c>
      <c r="E691" s="99">
        <f t="shared" si="473"/>
        <v>13890.729371134021</v>
      </c>
      <c r="F691" s="99">
        <f t="shared" si="473"/>
        <v>17491.39249484536</v>
      </c>
      <c r="G691" s="99">
        <f t="shared" si="473"/>
        <v>21092.055618556697</v>
      </c>
      <c r="H691" s="99">
        <f t="shared" si="473"/>
        <v>24692.718742268044</v>
      </c>
      <c r="I691" s="99">
        <f t="shared" si="473"/>
        <v>28293.381865979376</v>
      </c>
      <c r="J691" s="99">
        <f t="shared" si="473"/>
        <v>31894.044989690723</v>
      </c>
      <c r="K691" s="99">
        <f t="shared" si="473"/>
        <v>35494.708113402063</v>
      </c>
      <c r="L691" s="99">
        <f t="shared" si="473"/>
        <v>39095.371237113395</v>
      </c>
      <c r="M691" s="99">
        <f t="shared" si="473"/>
        <v>42696.034360824735</v>
      </c>
      <c r="N691" s="99">
        <f t="shared" si="473"/>
        <v>46296.697484536082</v>
      </c>
      <c r="O691" s="99">
        <f t="shared" si="473"/>
        <v>49897.360608247414</v>
      </c>
      <c r="P691" s="99">
        <f t="shared" si="473"/>
        <v>53498.023731958754</v>
      </c>
      <c r="Q691" s="99">
        <f t="shared" si="473"/>
        <v>57098.686855670101</v>
      </c>
      <c r="R691" s="99">
        <f t="shared" si="473"/>
        <v>60699.349979381441</v>
      </c>
      <c r="S691" s="99">
        <f t="shared" si="473"/>
        <v>64300.013103092773</v>
      </c>
      <c r="T691" s="99">
        <f t="shared" si="473"/>
        <v>67900.67622680412</v>
      </c>
      <c r="U691" s="99">
        <f t="shared" si="473"/>
        <v>71501.339350515467</v>
      </c>
      <c r="V691" s="99">
        <f t="shared" si="473"/>
        <v>75102.0024742268</v>
      </c>
    </row>
    <row r="692" spans="1:22">
      <c r="A692" s="7" t="str">
        <f t="shared" si="472"/>
        <v>Puma Condens 24-28 MKV Protherm</v>
      </c>
      <c r="B692" s="113">
        <f t="shared" ref="B692:V692" si="474">$D$100+B680*$D$97*$M$71</f>
        <v>2799.75</v>
      </c>
      <c r="C692" s="50">
        <f t="shared" si="474"/>
        <v>6555.2803548387092</v>
      </c>
      <c r="D692" s="99">
        <f t="shared" si="474"/>
        <v>10310.810709677418</v>
      </c>
      <c r="E692" s="99">
        <f t="shared" si="474"/>
        <v>14066.341064516129</v>
      </c>
      <c r="F692" s="99">
        <f t="shared" si="474"/>
        <v>17821.871419354837</v>
      </c>
      <c r="G692" s="99">
        <f t="shared" si="474"/>
        <v>21577.401774193546</v>
      </c>
      <c r="H692" s="99">
        <f t="shared" si="474"/>
        <v>25332.932129032259</v>
      </c>
      <c r="I692" s="99">
        <f t="shared" si="474"/>
        <v>29088.462483870968</v>
      </c>
      <c r="J692" s="99">
        <f t="shared" si="474"/>
        <v>32843.992838709673</v>
      </c>
      <c r="K692" s="99">
        <f t="shared" si="474"/>
        <v>36599.523193548383</v>
      </c>
      <c r="L692" s="99">
        <f t="shared" si="474"/>
        <v>40355.053548387092</v>
      </c>
      <c r="M692" s="99">
        <f t="shared" si="474"/>
        <v>44110.583903225808</v>
      </c>
      <c r="N692" s="99">
        <f t="shared" si="474"/>
        <v>47866.114258064517</v>
      </c>
      <c r="O692" s="99">
        <f t="shared" si="474"/>
        <v>51621.644612903227</v>
      </c>
      <c r="P692" s="99">
        <f t="shared" si="474"/>
        <v>55377.174967741936</v>
      </c>
      <c r="Q692" s="99">
        <f t="shared" si="474"/>
        <v>59132.705322580645</v>
      </c>
      <c r="R692" s="99">
        <f t="shared" si="474"/>
        <v>62888.235677419347</v>
      </c>
      <c r="S692" s="99">
        <f t="shared" si="474"/>
        <v>66643.766032258049</v>
      </c>
      <c r="T692" s="99">
        <f t="shared" si="474"/>
        <v>70399.296387096765</v>
      </c>
      <c r="U692" s="99">
        <f t="shared" si="474"/>
        <v>74154.826741935482</v>
      </c>
      <c r="V692" s="99">
        <f t="shared" si="474"/>
        <v>77910.357096774183</v>
      </c>
    </row>
    <row r="693" spans="1:22">
      <c r="A693" s="7" t="str">
        <f t="shared" si="472"/>
        <v>VMW 32CS 1-5 ecoTEC plus Vaillant</v>
      </c>
      <c r="B693" s="113">
        <f t="shared" ref="B693:V693" si="475">$E$100+B680*$E$97*$M$71</f>
        <v>3921.96</v>
      </c>
      <c r="C693" s="50">
        <f t="shared" si="475"/>
        <v>7493.1698466257676</v>
      </c>
      <c r="D693" s="99">
        <f t="shared" si="475"/>
        <v>11064.379693251534</v>
      </c>
      <c r="E693" s="99">
        <f t="shared" si="475"/>
        <v>14635.589539877299</v>
      </c>
      <c r="F693" s="99">
        <f t="shared" si="475"/>
        <v>18206.799386503069</v>
      </c>
      <c r="G693" s="99">
        <f t="shared" si="475"/>
        <v>21778.009233128832</v>
      </c>
      <c r="H693" s="99">
        <f t="shared" si="475"/>
        <v>25349.219079754599</v>
      </c>
      <c r="I693" s="99">
        <f t="shared" si="475"/>
        <v>28920.428926380366</v>
      </c>
      <c r="J693" s="99">
        <f t="shared" si="475"/>
        <v>32491.638773006136</v>
      </c>
      <c r="K693" s="99">
        <f t="shared" si="475"/>
        <v>36062.848619631906</v>
      </c>
      <c r="L693" s="99">
        <f t="shared" si="475"/>
        <v>39634.058466257666</v>
      </c>
      <c r="M693" s="99">
        <f t="shared" si="475"/>
        <v>43205.268312883432</v>
      </c>
      <c r="N693" s="99">
        <f t="shared" si="475"/>
        <v>46776.478159509199</v>
      </c>
      <c r="O693" s="99">
        <f t="shared" si="475"/>
        <v>50347.688006134973</v>
      </c>
      <c r="P693" s="99">
        <f t="shared" si="475"/>
        <v>53918.897852760732</v>
      </c>
      <c r="Q693" s="99">
        <f t="shared" si="475"/>
        <v>57490.107699386499</v>
      </c>
      <c r="R693" s="99">
        <f t="shared" si="475"/>
        <v>61061.317546012273</v>
      </c>
      <c r="S693" s="99">
        <f t="shared" si="475"/>
        <v>64632.52739263804</v>
      </c>
      <c r="T693" s="99">
        <f t="shared" si="475"/>
        <v>68203.737239263806</v>
      </c>
      <c r="U693" s="99">
        <f t="shared" si="475"/>
        <v>71774.94708588958</v>
      </c>
      <c r="V693" s="99">
        <f t="shared" si="475"/>
        <v>75346.15693251534</v>
      </c>
    </row>
    <row r="694" spans="1:22">
      <c r="A694" s="7" t="str">
        <f t="shared" si="472"/>
        <v>MicraPlus Condens 30 Hermann</v>
      </c>
      <c r="B694" s="113">
        <f t="shared" ref="B694:V694" si="476">$F$100+B680*$F$97*$M$71</f>
        <v>2931.76</v>
      </c>
      <c r="C694" s="50">
        <f t="shared" si="476"/>
        <v>6647.3379042553188</v>
      </c>
      <c r="D694" s="99">
        <f t="shared" si="476"/>
        <v>10362.915808510637</v>
      </c>
      <c r="E694" s="99">
        <f t="shared" si="476"/>
        <v>14078.493712765956</v>
      </c>
      <c r="F694" s="99">
        <f t="shared" si="476"/>
        <v>17794.071617021276</v>
      </c>
      <c r="G694" s="99">
        <f t="shared" si="476"/>
        <v>21509.649521276595</v>
      </c>
      <c r="H694" s="99">
        <f t="shared" si="476"/>
        <v>25225.227425531913</v>
      </c>
      <c r="I694" s="99">
        <f t="shared" si="476"/>
        <v>28940.805329787232</v>
      </c>
      <c r="J694" s="99">
        <f t="shared" si="476"/>
        <v>32656.383234042551</v>
      </c>
      <c r="K694" s="99">
        <f t="shared" si="476"/>
        <v>36371.961138297869</v>
      </c>
      <c r="L694" s="99">
        <f t="shared" si="476"/>
        <v>40087.539042553188</v>
      </c>
      <c r="M694" s="99">
        <f t="shared" si="476"/>
        <v>43803.116946808514</v>
      </c>
      <c r="N694" s="99">
        <f t="shared" si="476"/>
        <v>47518.694851063825</v>
      </c>
      <c r="O694" s="99">
        <f t="shared" si="476"/>
        <v>51234.272755319143</v>
      </c>
      <c r="P694" s="99">
        <f t="shared" si="476"/>
        <v>54949.850659574469</v>
      </c>
      <c r="Q694" s="99">
        <f t="shared" si="476"/>
        <v>58665.428563829788</v>
      </c>
      <c r="R694" s="99">
        <f t="shared" si="476"/>
        <v>62381.006468085099</v>
      </c>
      <c r="S694" s="99">
        <f t="shared" si="476"/>
        <v>66096.58437234041</v>
      </c>
      <c r="T694" s="99">
        <f t="shared" si="476"/>
        <v>69812.162276595729</v>
      </c>
      <c r="U694" s="99">
        <f t="shared" si="476"/>
        <v>73527.740180851048</v>
      </c>
      <c r="V694" s="99">
        <f t="shared" si="476"/>
        <v>77243.318085106366</v>
      </c>
    </row>
    <row r="695" spans="1:22">
      <c r="A695" s="7" t="str">
        <f t="shared" si="472"/>
        <v xml:space="preserve">Semia Condens 30 Saunier Duval </v>
      </c>
      <c r="B695" s="114">
        <f t="shared" ref="B695:V695" si="477">$G$100+B680*$G$97*$M$71</f>
        <v>3229.76</v>
      </c>
      <c r="C695" s="50">
        <f t="shared" si="477"/>
        <v>6786.4231670061099</v>
      </c>
      <c r="D695" s="99">
        <f t="shared" si="477"/>
        <v>10343.08633401222</v>
      </c>
      <c r="E695" s="99">
        <f t="shared" si="477"/>
        <v>13899.74950101833</v>
      </c>
      <c r="F695" s="99">
        <f t="shared" si="477"/>
        <v>17456.412668024437</v>
      </c>
      <c r="G695" s="99">
        <f t="shared" si="477"/>
        <v>21013.075835030548</v>
      </c>
      <c r="H695" s="99">
        <f t="shared" si="477"/>
        <v>24569.739002036658</v>
      </c>
      <c r="I695" s="99">
        <f t="shared" si="477"/>
        <v>28126.402169042769</v>
      </c>
      <c r="J695" s="99">
        <f t="shared" si="477"/>
        <v>31683.06533604888</v>
      </c>
      <c r="K695" s="99">
        <f t="shared" si="477"/>
        <v>35239.72850305499</v>
      </c>
      <c r="L695" s="99">
        <f t="shared" si="477"/>
        <v>38796.391670061101</v>
      </c>
      <c r="M695" s="99">
        <f t="shared" si="477"/>
        <v>42353.054837067211</v>
      </c>
      <c r="N695" s="99">
        <f t="shared" si="477"/>
        <v>45909.718004073322</v>
      </c>
      <c r="O695" s="99">
        <f t="shared" si="477"/>
        <v>49466.381171079433</v>
      </c>
      <c r="P695" s="99">
        <f t="shared" si="477"/>
        <v>53023.044338085536</v>
      </c>
      <c r="Q695" s="99">
        <f t="shared" si="477"/>
        <v>56579.707505091654</v>
      </c>
      <c r="R695" s="99">
        <f t="shared" si="477"/>
        <v>60136.370672097757</v>
      </c>
      <c r="S695" s="99">
        <f t="shared" si="477"/>
        <v>63693.033839103868</v>
      </c>
      <c r="T695" s="99">
        <f t="shared" si="477"/>
        <v>67249.697006109971</v>
      </c>
      <c r="U695" s="99">
        <f t="shared" si="477"/>
        <v>70806.360173116074</v>
      </c>
      <c r="V695" s="99">
        <f t="shared" si="477"/>
        <v>74363.023340122192</v>
      </c>
    </row>
    <row r="696" spans="1:22" s="37" customFormat="1" ht="15.75" customHeight="1">
      <c r="A696" s="7" t="str">
        <f t="shared" si="472"/>
        <v>Caldera Thema Condens 31-CS/1 (N-ES) Saunier Duval</v>
      </c>
      <c r="B696" s="114">
        <f t="shared" ref="B696:V696" si="478">$H$100+B680*$H$97*$M$71</f>
        <v>3842.75</v>
      </c>
      <c r="C696" s="50">
        <f t="shared" si="478"/>
        <v>7406.6716632653061</v>
      </c>
      <c r="D696" s="99">
        <f t="shared" si="478"/>
        <v>10970.593326530612</v>
      </c>
      <c r="E696" s="99">
        <f t="shared" si="478"/>
        <v>14534.514989795918</v>
      </c>
      <c r="F696" s="99">
        <f t="shared" si="478"/>
        <v>18098.436653061224</v>
      </c>
      <c r="G696" s="99">
        <f t="shared" si="478"/>
        <v>21662.358316326532</v>
      </c>
      <c r="H696" s="99">
        <f t="shared" si="478"/>
        <v>25226.279979591836</v>
      </c>
      <c r="I696" s="99">
        <f t="shared" si="478"/>
        <v>28790.201642857141</v>
      </c>
      <c r="J696" s="99">
        <f t="shared" si="478"/>
        <v>32354.123306122452</v>
      </c>
      <c r="K696" s="99">
        <f t="shared" si="478"/>
        <v>35918.04496938776</v>
      </c>
      <c r="L696" s="99">
        <f t="shared" si="478"/>
        <v>39481.966632653064</v>
      </c>
      <c r="M696" s="99">
        <f t="shared" si="478"/>
        <v>43045.888295918368</v>
      </c>
      <c r="N696" s="99">
        <f t="shared" si="478"/>
        <v>46609.809959183673</v>
      </c>
      <c r="O696" s="99">
        <f t="shared" si="478"/>
        <v>50173.731622448984</v>
      </c>
      <c r="P696" s="99">
        <f t="shared" si="478"/>
        <v>53737.653285714281</v>
      </c>
      <c r="Q696" s="99">
        <f t="shared" si="478"/>
        <v>57301.574948979593</v>
      </c>
      <c r="R696" s="99">
        <f t="shared" si="478"/>
        <v>60865.496612244904</v>
      </c>
      <c r="S696" s="99">
        <f t="shared" si="478"/>
        <v>64429.418275510201</v>
      </c>
      <c r="T696" s="99">
        <f t="shared" si="478"/>
        <v>67993.33993877552</v>
      </c>
      <c r="U696" s="99">
        <f t="shared" si="478"/>
        <v>71557.261602040817</v>
      </c>
      <c r="V696" s="99">
        <f t="shared" si="478"/>
        <v>75121.183265306128</v>
      </c>
    </row>
    <row r="697" spans="1:22">
      <c r="A697" s="7" t="str">
        <f t="shared" si="472"/>
        <v>NEODENS PLUS 28/28 F ECO Baxi</v>
      </c>
      <c r="B697" s="113">
        <f t="shared" ref="B697:V697" si="479">$I$100+B680*$I$97*$M$71</f>
        <v>2860.7</v>
      </c>
      <c r="C697" s="50">
        <f t="shared" si="479"/>
        <v>6834.1280204778159</v>
      </c>
      <c r="D697" s="99">
        <f t="shared" si="479"/>
        <v>10807.556040955631</v>
      </c>
      <c r="E697" s="99">
        <f t="shared" si="479"/>
        <v>14780.984061433446</v>
      </c>
      <c r="F697" s="99">
        <f t="shared" si="479"/>
        <v>18754.412081911261</v>
      </c>
      <c r="G697" s="99">
        <f t="shared" si="479"/>
        <v>22727.840102389076</v>
      </c>
      <c r="H697" s="99">
        <f t="shared" si="479"/>
        <v>26701.268122866892</v>
      </c>
      <c r="I697" s="99">
        <f t="shared" si="479"/>
        <v>30674.696143344707</v>
      </c>
      <c r="J697" s="99">
        <f t="shared" si="479"/>
        <v>34648.124163822526</v>
      </c>
      <c r="K697" s="99">
        <f t="shared" si="479"/>
        <v>38621.55218430033</v>
      </c>
      <c r="L697" s="99">
        <f t="shared" si="479"/>
        <v>42594.980204778149</v>
      </c>
      <c r="M697" s="99">
        <f t="shared" si="479"/>
        <v>46568.408225255967</v>
      </c>
      <c r="N697" s="99">
        <f t="shared" si="479"/>
        <v>50541.836245733779</v>
      </c>
      <c r="O697" s="99">
        <f t="shared" si="479"/>
        <v>54515.264266211598</v>
      </c>
      <c r="P697" s="99">
        <f t="shared" si="479"/>
        <v>58488.692286689409</v>
      </c>
      <c r="Q697" s="99">
        <f t="shared" si="479"/>
        <v>62462.120307167228</v>
      </c>
      <c r="R697" s="99">
        <f t="shared" si="479"/>
        <v>66435.548327645054</v>
      </c>
      <c r="S697" s="99">
        <f t="shared" si="479"/>
        <v>70408.976348122844</v>
      </c>
      <c r="T697" s="99">
        <f t="shared" si="479"/>
        <v>74382.404368600663</v>
      </c>
      <c r="U697" s="99">
        <f t="shared" si="479"/>
        <v>78355.832389078496</v>
      </c>
      <c r="V697" s="99">
        <f t="shared" si="479"/>
        <v>82329.2604095563</v>
      </c>
    </row>
    <row r="698" spans="1:22">
      <c r="A698" s="7" t="str">
        <f t="shared" si="472"/>
        <v>NEODENS PLUS 33/33 F ECO Baxi</v>
      </c>
      <c r="B698" s="113">
        <f t="shared" ref="B698:V698" si="480">$J$100+B680*$J$97*$M$71</f>
        <v>2939.75</v>
      </c>
      <c r="C698" s="50">
        <f t="shared" si="480"/>
        <v>6904.157752553916</v>
      </c>
      <c r="D698" s="99">
        <f t="shared" si="480"/>
        <v>10868.565505107832</v>
      </c>
      <c r="E698" s="99">
        <f t="shared" si="480"/>
        <v>14832.973257661748</v>
      </c>
      <c r="F698" s="99">
        <f t="shared" si="480"/>
        <v>18797.381010215664</v>
      </c>
      <c r="G698" s="99">
        <f t="shared" si="480"/>
        <v>22761.788762769578</v>
      </c>
      <c r="H698" s="99">
        <f t="shared" si="480"/>
        <v>26726.196515323496</v>
      </c>
      <c r="I698" s="99">
        <f t="shared" si="480"/>
        <v>30690.60426787741</v>
      </c>
      <c r="J698" s="99">
        <f t="shared" si="480"/>
        <v>34655.012020431328</v>
      </c>
      <c r="K698" s="99">
        <f t="shared" si="480"/>
        <v>38619.419772985246</v>
      </c>
      <c r="L698" s="99">
        <f t="shared" si="480"/>
        <v>42583.827525539156</v>
      </c>
      <c r="M698" s="99">
        <f t="shared" si="480"/>
        <v>46548.235278093074</v>
      </c>
      <c r="N698" s="99">
        <f t="shared" si="480"/>
        <v>50512.643030646992</v>
      </c>
      <c r="O698" s="99">
        <f t="shared" si="480"/>
        <v>54477.05078320091</v>
      </c>
      <c r="P698" s="99">
        <f t="shared" si="480"/>
        <v>58441.45853575482</v>
      </c>
      <c r="Q698" s="99">
        <f t="shared" si="480"/>
        <v>62405.866288308738</v>
      </c>
      <c r="R698" s="99">
        <f t="shared" si="480"/>
        <v>66370.274040862656</v>
      </c>
      <c r="S698" s="99">
        <f t="shared" si="480"/>
        <v>70334.681793416574</v>
      </c>
      <c r="T698" s="99">
        <f t="shared" si="480"/>
        <v>74299.089545970492</v>
      </c>
      <c r="U698" s="99">
        <f t="shared" si="480"/>
        <v>78263.497298524395</v>
      </c>
      <c r="V698" s="99">
        <f t="shared" si="480"/>
        <v>82227.905051078313</v>
      </c>
    </row>
    <row r="699" spans="1:22">
      <c r="A699" s="7" t="str">
        <f t="shared" si="472"/>
        <v xml:space="preserve"> 6000 25-28 Bosch</v>
      </c>
      <c r="B699" s="113">
        <f t="shared" ref="B699:V699" si="481">$K$100+B680*$K$97*$M$71</f>
        <v>3193.29</v>
      </c>
      <c r="C699" s="50">
        <f t="shared" si="481"/>
        <v>6908.8679042553185</v>
      </c>
      <c r="D699" s="99">
        <f t="shared" si="481"/>
        <v>10624.445808510638</v>
      </c>
      <c r="E699" s="99">
        <f t="shared" si="481"/>
        <v>14340.023712765957</v>
      </c>
      <c r="F699" s="99">
        <f t="shared" si="481"/>
        <v>18055.601617021275</v>
      </c>
      <c r="G699" s="99">
        <f t="shared" si="481"/>
        <v>21771.179521276594</v>
      </c>
      <c r="H699" s="99">
        <f t="shared" si="481"/>
        <v>25486.757425531912</v>
      </c>
      <c r="I699" s="99">
        <f t="shared" si="481"/>
        <v>29202.335329787235</v>
      </c>
      <c r="J699" s="99">
        <f t="shared" si="481"/>
        <v>32917.913234042549</v>
      </c>
      <c r="K699" s="99">
        <f t="shared" si="481"/>
        <v>36633.491138297868</v>
      </c>
      <c r="L699" s="99">
        <f t="shared" si="481"/>
        <v>40349.069042553187</v>
      </c>
      <c r="M699" s="99">
        <f t="shared" si="481"/>
        <v>44064.646946808512</v>
      </c>
      <c r="N699" s="99">
        <f t="shared" si="481"/>
        <v>47780.224851063824</v>
      </c>
      <c r="O699" s="99">
        <f t="shared" si="481"/>
        <v>51495.802755319142</v>
      </c>
      <c r="P699" s="99">
        <f t="shared" si="481"/>
        <v>55211.380659574468</v>
      </c>
      <c r="Q699" s="99">
        <f t="shared" si="481"/>
        <v>58926.958563829787</v>
      </c>
      <c r="R699" s="99">
        <f t="shared" si="481"/>
        <v>62642.536468085098</v>
      </c>
      <c r="S699" s="99">
        <f t="shared" si="481"/>
        <v>66358.114372340409</v>
      </c>
      <c r="T699" s="99">
        <f t="shared" si="481"/>
        <v>70073.692276595728</v>
      </c>
      <c r="U699" s="99">
        <f t="shared" si="481"/>
        <v>73789.270180851046</v>
      </c>
      <c r="V699" s="99">
        <f t="shared" si="481"/>
        <v>77504.848085106365</v>
      </c>
    </row>
    <row r="700" spans="1:22">
      <c r="A700" s="18" t="str">
        <f t="shared" si="472"/>
        <v>6000 25-32 Bosch</v>
      </c>
      <c r="B700" s="115">
        <f t="shared" ref="B700:V700" si="482">$L$100+B680*$L$97*$M$71</f>
        <v>3273.49</v>
      </c>
      <c r="C700" s="52">
        <f t="shared" si="482"/>
        <v>6989.0679042553184</v>
      </c>
      <c r="D700" s="100">
        <f t="shared" si="482"/>
        <v>10704.645808510637</v>
      </c>
      <c r="E700" s="100">
        <f t="shared" si="482"/>
        <v>14420.223712765955</v>
      </c>
      <c r="F700" s="100">
        <f t="shared" si="482"/>
        <v>18135.801617021272</v>
      </c>
      <c r="G700" s="100">
        <f t="shared" si="482"/>
        <v>21851.379521276591</v>
      </c>
      <c r="H700" s="100">
        <f t="shared" si="482"/>
        <v>25566.957425531909</v>
      </c>
      <c r="I700" s="100">
        <f t="shared" si="482"/>
        <v>29282.535329787235</v>
      </c>
      <c r="J700" s="100">
        <f t="shared" si="482"/>
        <v>32998.113234042547</v>
      </c>
      <c r="K700" s="100">
        <f t="shared" si="482"/>
        <v>36713.691138297865</v>
      </c>
      <c r="L700" s="100">
        <f t="shared" si="482"/>
        <v>40429.269042553184</v>
      </c>
      <c r="M700" s="100">
        <f t="shared" si="482"/>
        <v>44144.84694680851</v>
      </c>
      <c r="N700" s="100">
        <f t="shared" si="482"/>
        <v>47860.424851063821</v>
      </c>
      <c r="O700" s="100">
        <f t="shared" si="482"/>
        <v>51576.002755319139</v>
      </c>
      <c r="P700" s="100">
        <f t="shared" si="482"/>
        <v>55291.580659574465</v>
      </c>
      <c r="Q700" s="100">
        <f t="shared" si="482"/>
        <v>59007.158563829784</v>
      </c>
      <c r="R700" s="100">
        <f t="shared" si="482"/>
        <v>62722.736468085095</v>
      </c>
      <c r="S700" s="100">
        <f t="shared" si="482"/>
        <v>66438.314372340421</v>
      </c>
      <c r="T700" s="100">
        <f t="shared" si="482"/>
        <v>70153.89227659574</v>
      </c>
      <c r="U700" s="100">
        <f t="shared" si="482"/>
        <v>73869.470180851058</v>
      </c>
      <c r="V700" s="100">
        <f t="shared" si="482"/>
        <v>77585.048085106377</v>
      </c>
    </row>
    <row r="703" spans="1:22">
      <c r="A703" s="147" t="s">
        <v>147</v>
      </c>
      <c r="B703" s="151"/>
    </row>
    <row r="704" spans="1:22" ht="92.25" customHeight="1">
      <c r="A704" s="152"/>
      <c r="B704" s="153"/>
    </row>
    <row r="705" spans="1:22">
      <c r="A705" s="23" t="s">
        <v>97</v>
      </c>
      <c r="B705" s="23">
        <v>0</v>
      </c>
      <c r="C705" s="23">
        <v>3</v>
      </c>
      <c r="D705" s="23">
        <v>6</v>
      </c>
      <c r="E705" s="23">
        <v>9</v>
      </c>
      <c r="F705" s="23">
        <v>12</v>
      </c>
      <c r="G705" s="23">
        <v>15</v>
      </c>
      <c r="H705" s="23">
        <v>18</v>
      </c>
      <c r="I705" s="23">
        <v>21</v>
      </c>
      <c r="J705" s="23">
        <v>24</v>
      </c>
      <c r="K705" s="23">
        <v>27</v>
      </c>
      <c r="L705" s="23">
        <v>30</v>
      </c>
      <c r="M705" s="23">
        <v>33</v>
      </c>
      <c r="N705" s="23">
        <v>36</v>
      </c>
      <c r="O705" s="23">
        <v>39</v>
      </c>
      <c r="P705" s="23">
        <v>42</v>
      </c>
      <c r="Q705" s="23">
        <v>45</v>
      </c>
      <c r="R705" s="23">
        <v>48</v>
      </c>
      <c r="S705" s="23">
        <v>51</v>
      </c>
      <c r="T705" s="23">
        <v>54</v>
      </c>
      <c r="U705" s="23">
        <v>57</v>
      </c>
      <c r="V705" s="23">
        <v>60</v>
      </c>
    </row>
    <row r="706" spans="1:22">
      <c r="A706" s="7" t="str">
        <f t="shared" ref="A706:A725" si="483">A493</f>
        <v>Monobloc Plus 2 - 12MR Baxi</v>
      </c>
      <c r="B706" s="112">
        <f>($C$91+$G$333)+$R391*B$416</f>
        <v>17310</v>
      </c>
      <c r="C706" s="49">
        <f>($C$91+$G$333)+$R391*C$416</f>
        <v>18062.681661827923</v>
      </c>
      <c r="D706" s="98">
        <f>($C$91+$G$333)+$R391*D$416</f>
        <v>18815.363323655845</v>
      </c>
      <c r="E706" s="98">
        <f>($C$91+$G$333)+$R391*E$416</f>
        <v>19568.044985483768</v>
      </c>
      <c r="F706" s="98">
        <f>($C$91+$G$333)+$R391*F$416</f>
        <v>20320.726647311691</v>
      </c>
      <c r="G706" s="98">
        <f>($C$91+$G$333)+$R391*G$416</f>
        <v>21073.408309139613</v>
      </c>
      <c r="H706" s="98">
        <f>($C$91+$G$333)+$R391*H$416</f>
        <v>21826.089970967536</v>
      </c>
      <c r="I706" s="98">
        <f>($C$91+$G$333)+$R391*I$416</f>
        <v>22578.771632795459</v>
      </c>
      <c r="J706" s="98">
        <f>($C$91+$G$333)+$R391*J$416</f>
        <v>23331.453294623381</v>
      </c>
      <c r="K706" s="98">
        <f>($C$91+$G$333)+$R391*K$416</f>
        <v>24084.134956451304</v>
      </c>
      <c r="L706" s="98">
        <f>($C$91+$G$333)+$R391*L$416</f>
        <v>24836.816618279227</v>
      </c>
      <c r="M706" s="98">
        <f>($C$91+$G$333)+$R391*M$416</f>
        <v>25589.498280107146</v>
      </c>
      <c r="N706" s="98">
        <f>($C$91+$G$333)+$R391*N$416</f>
        <v>26342.179941935072</v>
      </c>
      <c r="O706" s="98">
        <f>($C$91+$G$333)+$R391*O$416</f>
        <v>27094.861603762991</v>
      </c>
      <c r="P706" s="98">
        <f>($C$91+$G$333)+$R391*P$416</f>
        <v>27847.543265590917</v>
      </c>
      <c r="Q706" s="98">
        <f>($C$91+$G$333)+$R391*Q$416</f>
        <v>28600.224927418836</v>
      </c>
      <c r="R706" s="98">
        <f>($C$91+$G$333)+$R391*R$416</f>
        <v>29352.906589246762</v>
      </c>
      <c r="S706" s="98">
        <f>($C$91+$G$333)+$R391*S$416</f>
        <v>30105.588251074681</v>
      </c>
      <c r="T706" s="98">
        <f>($C$91+$G$333)+$R391*T$416</f>
        <v>30858.269912902608</v>
      </c>
      <c r="U706" s="92">
        <f>($C$91+$G$333)+$R391*U$416</f>
        <v>31610.951574730527</v>
      </c>
      <c r="V706" s="98">
        <f>($C$91+$G$333)+$R391*V$416</f>
        <v>32363.633236558453</v>
      </c>
    </row>
    <row r="707" spans="1:22">
      <c r="A707" s="7" t="str">
        <f t="shared" si="483"/>
        <v>Monobloc Plus 2 - 16MR Baxi</v>
      </c>
      <c r="B707" s="113">
        <f>($D$91+$G$333)+$R392*B$416</f>
        <v>17310</v>
      </c>
      <c r="C707" s="50">
        <f>($D$91+$G$333)+$R392*C$416</f>
        <v>17998.399441932983</v>
      </c>
      <c r="D707" s="99">
        <f>($D$91+$G$333)+$R392*D$416</f>
        <v>18686.798883865969</v>
      </c>
      <c r="E707" s="99">
        <f>($D$91+$G$333)+$R392*E$416</f>
        <v>19375.198325798952</v>
      </c>
      <c r="F707" s="99">
        <f>($D$91+$G$333)+$R392*F$416</f>
        <v>20063.597767731935</v>
      </c>
      <c r="G707" s="99">
        <f>($D$91+$G$333)+$R392*G$416</f>
        <v>20751.997209664918</v>
      </c>
      <c r="H707" s="99">
        <f>($D$91+$G$333)+$R392*H$416</f>
        <v>21440.396651597905</v>
      </c>
      <c r="I707" s="99">
        <f>($D$91+$G$333)+$R392*I$416</f>
        <v>22128.796093530887</v>
      </c>
      <c r="J707" s="99">
        <f>($D$91+$G$333)+$R392*J$416</f>
        <v>22817.19553546387</v>
      </c>
      <c r="K707" s="99">
        <f>($D$91+$G$333)+$R392*K$416</f>
        <v>23505.594977396853</v>
      </c>
      <c r="L707" s="99">
        <f>($D$91+$G$333)+$R392*L$416</f>
        <v>24193.99441932984</v>
      </c>
      <c r="M707" s="99">
        <f>($D$91+$G$333)+$R392*M$416</f>
        <v>24882.393861262823</v>
      </c>
      <c r="N707" s="99">
        <f>($D$91+$G$333)+$R392*N$416</f>
        <v>25570.793303195809</v>
      </c>
      <c r="O707" s="99">
        <f>($D$91+$G$333)+$R392*O$416</f>
        <v>26259.192745128792</v>
      </c>
      <c r="P707" s="99">
        <f>($D$91+$G$333)+$R392*P$416</f>
        <v>26947.592187061775</v>
      </c>
      <c r="Q707" s="99">
        <f>($D$91+$G$333)+$R392*Q$416</f>
        <v>27635.991628994758</v>
      </c>
      <c r="R707" s="99">
        <f>($D$91+$G$333)+$R392*R$416</f>
        <v>28324.391070927741</v>
      </c>
      <c r="S707" s="99">
        <f>($D$91+$G$333)+$R392*S$416</f>
        <v>29012.790512860724</v>
      </c>
      <c r="T707" s="99">
        <f>($D$91+$G$333)+$R392*T$416</f>
        <v>29701.18995479371</v>
      </c>
      <c r="U707" s="99">
        <f>($D$91+$G$333)+$R392*U$416</f>
        <v>30389.589396726693</v>
      </c>
      <c r="V707" s="99">
        <f>($D$91+$G$333)+$R392*V$416</f>
        <v>31077.988838659679</v>
      </c>
    </row>
    <row r="708" spans="1:22">
      <c r="A708" s="7" t="str">
        <f t="shared" si="483"/>
        <v>Arotherm Split 12 kW Vaillant</v>
      </c>
      <c r="B708" s="113">
        <f>($E$91+$G$333)+$R393*B$416</f>
        <v>17934.66</v>
      </c>
      <c r="C708" s="50">
        <f>($E$91+$G$333)+$R393*C$416</f>
        <v>18751.330723020303</v>
      </c>
      <c r="D708" s="99">
        <f>($E$91+$G$333)+$R393*D$416</f>
        <v>19568.001446040606</v>
      </c>
      <c r="E708" s="99">
        <f>($E$91+$G$333)+$R393*E$416</f>
        <v>20384.672169060908</v>
      </c>
      <c r="F708" s="99">
        <f>($E$91+$G$333)+$R393*F$416</f>
        <v>21201.342892081208</v>
      </c>
      <c r="G708" s="99">
        <f>($E$91+$G$333)+$R393*G$416</f>
        <v>22018.01361510151</v>
      </c>
      <c r="H708" s="99">
        <f>($E$91+$G$333)+$R393*H$416</f>
        <v>22834.684338121813</v>
      </c>
      <c r="I708" s="99">
        <f>($E$91+$G$333)+$R393*I$416</f>
        <v>23651.355061142116</v>
      </c>
      <c r="J708" s="99">
        <f>($E$91+$G$333)+$R393*J$416</f>
        <v>24468.025784162419</v>
      </c>
      <c r="K708" s="99">
        <f>($E$91+$G$333)+$R393*K$416</f>
        <v>25284.696507182722</v>
      </c>
      <c r="L708" s="99">
        <f>($E$91+$G$333)+$R393*L$416</f>
        <v>26101.367230203025</v>
      </c>
      <c r="M708" s="99">
        <f>($E$91+$G$333)+$R393*M$416</f>
        <v>26918.037953223327</v>
      </c>
      <c r="N708" s="99">
        <f>($E$91+$G$333)+$R393*N$416</f>
        <v>27734.70867624363</v>
      </c>
      <c r="O708" s="99">
        <f>($E$91+$G$333)+$R393*O$416</f>
        <v>28551.379399263933</v>
      </c>
      <c r="P708" s="99">
        <f>($E$91+$G$333)+$R393*P$416</f>
        <v>29368.050122284236</v>
      </c>
      <c r="Q708" s="99">
        <f>($E$91+$G$333)+$R393*Q$416</f>
        <v>30184.720845304539</v>
      </c>
      <c r="R708" s="99">
        <f>($E$91+$G$333)+$R393*R$416</f>
        <v>31001.391568324838</v>
      </c>
      <c r="S708" s="99">
        <f>($E$91+$G$333)+$R393*S$416</f>
        <v>31818.062291345141</v>
      </c>
      <c r="T708" s="99">
        <f>($E$91+$G$333)+$R393*T$416</f>
        <v>32634.733014365444</v>
      </c>
      <c r="U708" s="99">
        <f>($E$91+$G$333)+$R393*U$416</f>
        <v>33451.403737385743</v>
      </c>
      <c r="V708" s="99">
        <f>($E$91+$G$333)+$R393*V$416</f>
        <v>34268.074460406046</v>
      </c>
    </row>
    <row r="709" spans="1:22">
      <c r="A709" s="7" t="str">
        <f t="shared" si="483"/>
        <v>Arotherm plus 12 Compacta Vaillant</v>
      </c>
      <c r="B709" s="113">
        <f>($F$91+$G$333)+$R394*B$416</f>
        <v>17966.599999999999</v>
      </c>
      <c r="C709" s="50">
        <f>($F$91+$G$333)+$R394*C$416</f>
        <v>18762.780474150499</v>
      </c>
      <c r="D709" s="99">
        <f>($F$91+$G$333)+$R394*D$416</f>
        <v>19558.960948300999</v>
      </c>
      <c r="E709" s="99">
        <f>($F$91+$G$333)+$R394*E$416</f>
        <v>20355.141422451499</v>
      </c>
      <c r="F709" s="99">
        <f>($F$91+$G$333)+$R394*F$416</f>
        <v>21151.321896601999</v>
      </c>
      <c r="G709" s="99">
        <f>($F$91+$G$333)+$R394*G$416</f>
        <v>21947.502370752496</v>
      </c>
      <c r="H709" s="99">
        <f>($F$91+$G$333)+$R394*H$416</f>
        <v>22743.682844902996</v>
      </c>
      <c r="I709" s="99">
        <f>($F$91+$G$333)+$R394*I$416</f>
        <v>23539.863319053497</v>
      </c>
      <c r="J709" s="99">
        <f>($F$91+$G$333)+$R394*J$416</f>
        <v>24336.043793203997</v>
      </c>
      <c r="K709" s="99">
        <f>($F$91+$G$333)+$R394*K$416</f>
        <v>25132.224267354497</v>
      </c>
      <c r="L709" s="99">
        <f>($F$91+$G$333)+$R394*L$416</f>
        <v>25928.404741504994</v>
      </c>
      <c r="M709" s="99">
        <f>($F$91+$G$333)+$R394*M$416</f>
        <v>26724.585215655497</v>
      </c>
      <c r="N709" s="99">
        <f>($F$91+$G$333)+$R394*N$416</f>
        <v>27520.765689805994</v>
      </c>
      <c r="O709" s="99">
        <f>($F$91+$G$333)+$R394*O$416</f>
        <v>28316.946163956494</v>
      </c>
      <c r="P709" s="99">
        <f>($F$91+$G$333)+$R394*P$416</f>
        <v>29113.126638106995</v>
      </c>
      <c r="Q709" s="99">
        <f>($F$91+$G$333)+$R394*Q$416</f>
        <v>29909.307112257495</v>
      </c>
      <c r="R709" s="99">
        <f>($F$91+$G$333)+$R394*R$416</f>
        <v>30705.487586407995</v>
      </c>
      <c r="S709" s="99">
        <f>($F$91+$G$333)+$R394*S$416</f>
        <v>31501.668060558492</v>
      </c>
      <c r="T709" s="99">
        <f>($F$91+$G$333)+$R394*T$416</f>
        <v>32297.848534708995</v>
      </c>
      <c r="U709" s="99">
        <f>($F$91+$G$333)+$R394*U$416</f>
        <v>33094.029008859492</v>
      </c>
      <c r="V709" s="99">
        <f>($F$91+$G$333)+$R394*V$416</f>
        <v>33890.209483009996</v>
      </c>
    </row>
    <row r="710" spans="1:22">
      <c r="A710" s="7" t="str">
        <f t="shared" si="483"/>
        <v>Arotherm plus 12 Compacta Vaillant</v>
      </c>
      <c r="B710" s="113">
        <f>($G$91+$G$333)+$R395*B$416</f>
        <v>22308.880000000001</v>
      </c>
      <c r="C710" s="50">
        <f>($G$91+$G$333)+$R395*C$416</f>
        <v>23105.060474150501</v>
      </c>
      <c r="D710" s="99">
        <f>($G$91+$G$333)+$R395*D$416</f>
        <v>23901.240948301001</v>
      </c>
      <c r="E710" s="99">
        <f>($G$91+$G$333)+$R395*E$416</f>
        <v>24697.421422451502</v>
      </c>
      <c r="F710" s="99">
        <f>($G$91+$G$333)+$R395*F$416</f>
        <v>25493.601896601998</v>
      </c>
      <c r="G710" s="99">
        <f>($G$91+$G$333)+$R395*G$416</f>
        <v>26289.782370752499</v>
      </c>
      <c r="H710" s="99">
        <f>($G$91+$G$333)+$R395*H$416</f>
        <v>27085.962844902999</v>
      </c>
      <c r="I710" s="99">
        <f>($G$91+$G$333)+$R395*I$416</f>
        <v>27882.143319053499</v>
      </c>
      <c r="J710" s="99">
        <f>($G$91+$G$333)+$R395*J$416</f>
        <v>28678.323793203999</v>
      </c>
      <c r="K710" s="99">
        <f>($G$91+$G$333)+$R395*K$416</f>
        <v>29474.504267354499</v>
      </c>
      <c r="L710" s="99">
        <f>($G$91+$G$333)+$R395*L$416</f>
        <v>30270.684741505</v>
      </c>
      <c r="M710" s="99">
        <f>($G$91+$G$333)+$R395*M$416</f>
        <v>31066.865215655496</v>
      </c>
      <c r="N710" s="99">
        <f>($G$91+$G$333)+$R395*N$416</f>
        <v>31863.045689806</v>
      </c>
      <c r="O710" s="99">
        <f>($G$91+$G$333)+$R395*O$416</f>
        <v>32659.226163956497</v>
      </c>
      <c r="P710" s="99">
        <f>($G$91+$G$333)+$R395*P$416</f>
        <v>33455.406638107001</v>
      </c>
      <c r="Q710" s="99">
        <f>($G$91+$G$333)+$R395*Q$416</f>
        <v>34251.587112257497</v>
      </c>
      <c r="R710" s="99">
        <f>($G$91+$G$333)+$R395*R$416</f>
        <v>35047.767586407994</v>
      </c>
      <c r="S710" s="99">
        <f>($G$91+$G$333)+$R395*S$416</f>
        <v>35843.948060558498</v>
      </c>
      <c r="T710" s="99">
        <f>($G$91+$G$333)+$R395*T$416</f>
        <v>36640.128534708994</v>
      </c>
      <c r="U710" s="99">
        <f>($G$91+$G$333)+$R395*U$416</f>
        <v>37436.309008859498</v>
      </c>
      <c r="V710" s="99">
        <f>($G$91+$G$333)+$R395*V$416</f>
        <v>38232.489483009995</v>
      </c>
    </row>
    <row r="711" spans="1:22">
      <c r="A711" s="7" t="str">
        <f t="shared" si="483"/>
        <v>Genia Air Max 12 Saunier Duval</v>
      </c>
      <c r="B711" s="116">
        <f>($H$91+$G$333)+$R396*B$416</f>
        <v>21868.25</v>
      </c>
      <c r="C711" s="50">
        <f>($H$91+$G$333)+$R396*C$416</f>
        <v>22472.883029008182</v>
      </c>
      <c r="D711" s="99">
        <f>($H$91+$G$333)+$R396*D$416</f>
        <v>23077.516058016365</v>
      </c>
      <c r="E711" s="99">
        <f>($H$91+$G$333)+$R396*E$416</f>
        <v>23682.149087024543</v>
      </c>
      <c r="F711" s="99">
        <f>($H$91+$G$333)+$R396*F$416</f>
        <v>24286.782116032726</v>
      </c>
      <c r="G711" s="99">
        <f>($H$91+$G$333)+$R396*G$416</f>
        <v>24891.415145040908</v>
      </c>
      <c r="H711" s="99">
        <f>($H$91+$G$333)+$R396*H$416</f>
        <v>25496.04817404909</v>
      </c>
      <c r="I711" s="99">
        <f>($H$91+$G$333)+$R396*I$416</f>
        <v>26100.681203057273</v>
      </c>
      <c r="J711" s="99">
        <f>($H$91+$G$333)+$R396*J$416</f>
        <v>26705.314232065452</v>
      </c>
      <c r="K711" s="99">
        <f>($H$91+$G$333)+$R396*K$416</f>
        <v>27309.947261073634</v>
      </c>
      <c r="L711" s="99">
        <f>($H$91+$G$333)+$R396*L$416</f>
        <v>27914.580290081816</v>
      </c>
      <c r="M711" s="99">
        <f>($H$91+$G$333)+$R396*M$416</f>
        <v>28519.213319089999</v>
      </c>
      <c r="N711" s="99">
        <f>($H$91+$G$333)+$R396*N$416</f>
        <v>29123.846348098181</v>
      </c>
      <c r="O711" s="99">
        <f>($H$91+$G$333)+$R396*O$416</f>
        <v>29728.479377106363</v>
      </c>
      <c r="P711" s="99">
        <f>($H$91+$G$333)+$R396*P$416</f>
        <v>30333.112406114546</v>
      </c>
      <c r="Q711" s="99">
        <f>($H$91+$G$333)+$R396*Q$416</f>
        <v>30937.745435122728</v>
      </c>
      <c r="R711" s="99">
        <f>($H$91+$G$333)+$R396*R$416</f>
        <v>31542.378464130907</v>
      </c>
      <c r="S711" s="99">
        <f>($H$91+$G$333)+$R396*S$416</f>
        <v>32147.011493139089</v>
      </c>
      <c r="T711" s="99">
        <f>($H$91+$G$333)+$R396*T$416</f>
        <v>32751.644522147271</v>
      </c>
      <c r="U711" s="99">
        <f>($H$91+$G$333)+$R396*U$416</f>
        <v>33356.27755115545</v>
      </c>
      <c r="V711" s="99">
        <f>($H$91+$G$333)+$R396*V$416</f>
        <v>33960.910580163632</v>
      </c>
    </row>
    <row r="712" spans="1:22">
      <c r="A712" s="7" t="str">
        <f t="shared" si="483"/>
        <v>Arotherm plus 12 Compacta Vaillant</v>
      </c>
      <c r="B712" s="113">
        <f>($I$91+$G$333)+$R397*B$416</f>
        <v>22199.42</v>
      </c>
      <c r="C712" s="50">
        <f>($I$91+$G$333)+$R397*C$416</f>
        <v>22995.600474150498</v>
      </c>
      <c r="D712" s="99">
        <f>($I$91+$G$333)+$R397*D$416</f>
        <v>23791.780948300999</v>
      </c>
      <c r="E712" s="99">
        <f>($I$91+$G$333)+$R397*E$416</f>
        <v>24587.961422451499</v>
      </c>
      <c r="F712" s="99">
        <f>($I$91+$G$333)+$R397*F$416</f>
        <v>25384.141896601999</v>
      </c>
      <c r="G712" s="99">
        <f>($I$91+$G$333)+$R397*G$416</f>
        <v>26180.322370752496</v>
      </c>
      <c r="H712" s="99">
        <f>($I$91+$G$333)+$R397*H$416</f>
        <v>26976.502844902996</v>
      </c>
      <c r="I712" s="99">
        <f>($I$91+$G$333)+$R397*I$416</f>
        <v>27772.683319053496</v>
      </c>
      <c r="J712" s="99">
        <f>($I$91+$G$333)+$R397*J$416</f>
        <v>28568.863793203996</v>
      </c>
      <c r="K712" s="99">
        <f>($I$91+$G$333)+$R397*K$416</f>
        <v>29365.044267354497</v>
      </c>
      <c r="L712" s="99">
        <f>($I$91+$G$333)+$R397*L$416</f>
        <v>30161.224741504993</v>
      </c>
      <c r="M712" s="99">
        <f>($I$91+$G$333)+$R397*M$416</f>
        <v>30957.405215655497</v>
      </c>
      <c r="N712" s="99">
        <f>($I$91+$G$333)+$R397*N$416</f>
        <v>31753.585689805994</v>
      </c>
      <c r="O712" s="99">
        <f>($I$91+$G$333)+$R397*O$416</f>
        <v>32549.766163956494</v>
      </c>
      <c r="P712" s="99">
        <f>($I$91+$G$333)+$R397*P$416</f>
        <v>33345.946638106994</v>
      </c>
      <c r="Q712" s="99">
        <f>($I$91+$G$333)+$R397*Q$416</f>
        <v>34142.127112257498</v>
      </c>
      <c r="R712" s="99">
        <f>($I$91+$G$333)+$R397*R$416</f>
        <v>34938.307586407995</v>
      </c>
      <c r="S712" s="99">
        <f>($I$91+$G$333)+$R397*S$416</f>
        <v>35734.488060558491</v>
      </c>
      <c r="T712" s="99">
        <f>($I$91+$G$333)+$R397*T$416</f>
        <v>36530.668534708995</v>
      </c>
      <c r="U712" s="99">
        <f>($I$91+$G$333)+$R397*U$416</f>
        <v>37326.849008859492</v>
      </c>
      <c r="V712" s="99">
        <f>($I$91+$G$333)+$R397*V$416</f>
        <v>38123.029483009988</v>
      </c>
    </row>
    <row r="713" spans="1:22">
      <c r="A713" s="7" t="str">
        <f t="shared" si="483"/>
        <v>Genia Air Max 8 Saunier Duval</v>
      </c>
      <c r="B713" s="113">
        <f>($J$91+$G$333)+$R398*B$416</f>
        <v>19758.476900000001</v>
      </c>
      <c r="C713" s="50">
        <f>($J$91+$G$333)+$R398*C$416</f>
        <v>20513.690665675975</v>
      </c>
      <c r="D713" s="99">
        <f>($J$91+$G$333)+$R398*D$416</f>
        <v>21268.904431351948</v>
      </c>
      <c r="E713" s="99">
        <f>($J$91+$G$333)+$R398*E$416</f>
        <v>22024.118197027921</v>
      </c>
      <c r="F713" s="99">
        <f>($J$91+$G$333)+$R398*F$416</f>
        <v>22779.331962703895</v>
      </c>
      <c r="G713" s="99">
        <f>($J$91+$G$333)+$R398*G$416</f>
        <v>23534.545728379868</v>
      </c>
      <c r="H713" s="99">
        <f>($J$91+$G$333)+$R398*H$416</f>
        <v>24289.759494055841</v>
      </c>
      <c r="I713" s="99">
        <f>($J$91+$G$333)+$R398*I$416</f>
        <v>25044.973259731811</v>
      </c>
      <c r="J713" s="99">
        <f>($J$91+$G$333)+$R398*J$416</f>
        <v>25800.187025407784</v>
      </c>
      <c r="K713" s="99">
        <f>($J$91+$G$333)+$R398*K$416</f>
        <v>26555.400791083757</v>
      </c>
      <c r="L713" s="99">
        <f>($J$91+$G$333)+$R398*L$416</f>
        <v>27310.61455675973</v>
      </c>
      <c r="M713" s="99">
        <f>($J$91+$G$333)+$R398*M$416</f>
        <v>28065.828322435704</v>
      </c>
      <c r="N713" s="99">
        <f>($J$91+$G$333)+$R398*N$416</f>
        <v>28821.042088111677</v>
      </c>
      <c r="O713" s="99">
        <f>($J$91+$G$333)+$R398*O$416</f>
        <v>29576.255853787647</v>
      </c>
      <c r="P713" s="99">
        <f>($J$91+$G$333)+$R398*P$416</f>
        <v>30331.46961946362</v>
      </c>
      <c r="Q713" s="99">
        <f>($J$91+$G$333)+$R398*Q$416</f>
        <v>31086.683385139593</v>
      </c>
      <c r="R713" s="99">
        <f>($J$91+$G$333)+$R398*R$416</f>
        <v>31841.897150815566</v>
      </c>
      <c r="S713" s="99">
        <f>($J$91+$G$333)+$R398*S$416</f>
        <v>32597.11091649154</v>
      </c>
      <c r="T713" s="99">
        <f>($J$91+$G$333)+$R398*T$416</f>
        <v>33352.324682167513</v>
      </c>
      <c r="U713" s="99">
        <f>($J$91+$G$333)+$R398*U$416</f>
        <v>34107.538447843486</v>
      </c>
      <c r="V713" s="99">
        <f>($J$91+$G$333)+$R398*V$416</f>
        <v>34862.752213519459</v>
      </c>
    </row>
    <row r="714" spans="1:22">
      <c r="A714" s="7" t="str">
        <f t="shared" si="483"/>
        <v xml:space="preserve"> Dual Clima 9HT Domusa</v>
      </c>
      <c r="B714" s="113">
        <f>($K$91+$G$333)+$R399*B$416</f>
        <v>14748</v>
      </c>
      <c r="C714" s="50">
        <f>($K$91+$G$333)+$R399*C$416</f>
        <v>15530.080882758621</v>
      </c>
      <c r="D714" s="99">
        <f>($K$91+$G$333)+$R399*D$416</f>
        <v>16312.161765517241</v>
      </c>
      <c r="E714" s="99">
        <f>($K$91+$G$333)+$R399*E$416</f>
        <v>17094.24264827586</v>
      </c>
      <c r="F714" s="99">
        <f>($K$91+$G$333)+$R399*F$416</f>
        <v>17876.323531034483</v>
      </c>
      <c r="G714" s="99">
        <f>($K$91+$G$333)+$R399*G$416</f>
        <v>18658.404413793105</v>
      </c>
      <c r="H714" s="99">
        <f>($K$91+$G$333)+$R399*H$416</f>
        <v>19440.485296551724</v>
      </c>
      <c r="I714" s="99">
        <f>($K$91+$G$333)+$R399*I$416</f>
        <v>20222.566179310343</v>
      </c>
      <c r="J714" s="99">
        <f>($K$91+$G$333)+$R399*J$416</f>
        <v>21004.647062068965</v>
      </c>
      <c r="K714" s="99">
        <f>($K$91+$G$333)+$R399*K$416</f>
        <v>21786.727944827588</v>
      </c>
      <c r="L714" s="99">
        <f>($K$91+$G$333)+$R399*L$416</f>
        <v>22568.808827586206</v>
      </c>
      <c r="M714" s="99">
        <f>($K$91+$G$333)+$R399*M$416</f>
        <v>23350.889710344825</v>
      </c>
      <c r="N714" s="99">
        <f>($K$91+$G$333)+$R399*N$416</f>
        <v>24132.970593103448</v>
      </c>
      <c r="O714" s="99">
        <f>($K$91+$G$333)+$R399*O$416</f>
        <v>24915.05147586207</v>
      </c>
      <c r="P714" s="99">
        <f>($K$91+$G$333)+$R399*P$416</f>
        <v>25697.132358620689</v>
      </c>
      <c r="Q714" s="99">
        <f>($K$91+$G$333)+$R399*Q$416</f>
        <v>26479.213241379308</v>
      </c>
      <c r="R714" s="99">
        <f>($K$91+$G$333)+$R399*R$416</f>
        <v>27261.29412413793</v>
      </c>
      <c r="S714" s="99">
        <f>($K$91+$G$333)+$R399*S$416</f>
        <v>28043.375006896553</v>
      </c>
      <c r="T714" s="99">
        <f>($K$91+$G$333)+$R399*T$416</f>
        <v>28825.455889655175</v>
      </c>
      <c r="U714" s="99">
        <f>($K$91+$G$333)+$R399*U$416</f>
        <v>29607.536772413794</v>
      </c>
      <c r="V714" s="99">
        <f>($K$91+$G$333)+$R399*V$416</f>
        <v>30389.617655172413</v>
      </c>
    </row>
    <row r="715" spans="1:22">
      <c r="A715" s="18" t="str">
        <f t="shared" si="483"/>
        <v>Arotherm plus 8 Compacta Vaillant</v>
      </c>
      <c r="B715" s="115">
        <f>($L$91+$G$333)+$R400*B$416</f>
        <v>20888.75</v>
      </c>
      <c r="C715" s="51">
        <f>($L$91+$G$333)+$R400*C$416</f>
        <v>21898.507046910512</v>
      </c>
      <c r="D715" s="110">
        <f>($L$91+$G$333)+$R400*D$416</f>
        <v>22908.264093821024</v>
      </c>
      <c r="E715" s="110">
        <f>($L$91+$G$333)+$R400*E$416</f>
        <v>23918.021140731533</v>
      </c>
      <c r="F715" s="110">
        <f>($L$91+$G$333)+$R400*F$416</f>
        <v>24927.778187642045</v>
      </c>
      <c r="G715" s="110">
        <f>($L$91+$G$333)+$R400*G$416</f>
        <v>25937.535234552557</v>
      </c>
      <c r="H715" s="110">
        <f>($L$91+$G$333)+$R400*H$416</f>
        <v>26947.292281463069</v>
      </c>
      <c r="I715" s="110">
        <f>($L$91+$G$333)+$R400*I$416</f>
        <v>27957.049328373578</v>
      </c>
      <c r="J715" s="110">
        <f>($L$91+$G$333)+$R400*J$416</f>
        <v>28966.80637528409</v>
      </c>
      <c r="K715" s="110">
        <f>($L$91+$G$333)+$R400*K$416</f>
        <v>29976.563422194602</v>
      </c>
      <c r="L715" s="110">
        <f>($L$91+$G$333)+$R400*L$416</f>
        <v>30986.320469105114</v>
      </c>
      <c r="M715" s="110">
        <f>($L$91+$G$333)+$R400*M$416</f>
        <v>31996.077516015626</v>
      </c>
      <c r="N715" s="110">
        <f>($L$91+$G$333)+$R400*N$416</f>
        <v>33005.834562926138</v>
      </c>
      <c r="O715" s="110">
        <f>($L$91+$G$333)+$R400*O$416</f>
        <v>34015.591609836651</v>
      </c>
      <c r="P715" s="110">
        <f>($L$91+$G$333)+$R400*P$416</f>
        <v>35025.348656747155</v>
      </c>
      <c r="Q715" s="110">
        <f>($L$91+$G$333)+$R400*Q$416</f>
        <v>36035.105703657668</v>
      </c>
      <c r="R715" s="110">
        <f>($L$91+$G$333)+$R400*R$416</f>
        <v>37044.86275056818</v>
      </c>
      <c r="S715" s="110">
        <f>($L$91+$G$333)+$R400*S$416</f>
        <v>38054.619797478692</v>
      </c>
      <c r="T715" s="110">
        <f>($L$91+$G$333)+$R400*T$416</f>
        <v>39064.376844389204</v>
      </c>
      <c r="U715" s="110">
        <f>($L$91+$G$333)+$R400*U$416</f>
        <v>40074.133891299716</v>
      </c>
      <c r="V715" s="110">
        <f>($L$91+$G$333)+$R400*V$416</f>
        <v>41083.890938210228</v>
      </c>
    </row>
    <row r="716" spans="1:22">
      <c r="A716" s="7" t="str">
        <f t="shared" si="483"/>
        <v>ecoTEC pure 286 Vaillant</v>
      </c>
      <c r="B716" s="112">
        <f t="shared" ref="B716:V716" si="484">$C$100+B705*$C$97*$M$71</f>
        <v>3088.74</v>
      </c>
      <c r="C716" s="50">
        <f t="shared" si="484"/>
        <v>6689.4031237113395</v>
      </c>
      <c r="D716" s="99">
        <f t="shared" si="484"/>
        <v>10290.066247422681</v>
      </c>
      <c r="E716" s="99">
        <f t="shared" si="484"/>
        <v>13890.729371134021</v>
      </c>
      <c r="F716" s="99">
        <f t="shared" si="484"/>
        <v>17491.39249484536</v>
      </c>
      <c r="G716" s="99">
        <f t="shared" si="484"/>
        <v>21092.055618556697</v>
      </c>
      <c r="H716" s="99">
        <f t="shared" si="484"/>
        <v>24692.718742268044</v>
      </c>
      <c r="I716" s="99">
        <f t="shared" si="484"/>
        <v>28293.381865979376</v>
      </c>
      <c r="J716" s="99">
        <f t="shared" si="484"/>
        <v>31894.044989690723</v>
      </c>
      <c r="K716" s="99">
        <f t="shared" si="484"/>
        <v>35494.708113402063</v>
      </c>
      <c r="L716" s="99">
        <f t="shared" si="484"/>
        <v>39095.371237113395</v>
      </c>
      <c r="M716" s="99">
        <f t="shared" si="484"/>
        <v>42696.034360824735</v>
      </c>
      <c r="N716" s="99">
        <f t="shared" si="484"/>
        <v>46296.697484536082</v>
      </c>
      <c r="O716" s="99">
        <f t="shared" si="484"/>
        <v>49897.360608247414</v>
      </c>
      <c r="P716" s="99">
        <f t="shared" si="484"/>
        <v>53498.023731958754</v>
      </c>
      <c r="Q716" s="99">
        <f t="shared" si="484"/>
        <v>57098.686855670101</v>
      </c>
      <c r="R716" s="99">
        <f t="shared" si="484"/>
        <v>60699.349979381441</v>
      </c>
      <c r="S716" s="99">
        <f t="shared" si="484"/>
        <v>64300.013103092773</v>
      </c>
      <c r="T716" s="99">
        <f t="shared" si="484"/>
        <v>67900.67622680412</v>
      </c>
      <c r="U716" s="99">
        <f t="shared" si="484"/>
        <v>71501.339350515467</v>
      </c>
      <c r="V716" s="99">
        <f t="shared" si="484"/>
        <v>75102.0024742268</v>
      </c>
    </row>
    <row r="717" spans="1:22">
      <c r="A717" s="7" t="str">
        <f t="shared" si="483"/>
        <v>Puma Condens 24-28 MKV Protherm</v>
      </c>
      <c r="B717" s="113">
        <f t="shared" ref="B717:V717" si="485">$D$100+B705*$D$97*$M$71</f>
        <v>2799.75</v>
      </c>
      <c r="C717" s="50">
        <f t="shared" si="485"/>
        <v>6555.2803548387092</v>
      </c>
      <c r="D717" s="99">
        <f t="shared" si="485"/>
        <v>10310.810709677418</v>
      </c>
      <c r="E717" s="99">
        <f t="shared" si="485"/>
        <v>14066.341064516129</v>
      </c>
      <c r="F717" s="99">
        <f t="shared" si="485"/>
        <v>17821.871419354837</v>
      </c>
      <c r="G717" s="99">
        <f t="shared" si="485"/>
        <v>21577.401774193546</v>
      </c>
      <c r="H717" s="99">
        <f t="shared" si="485"/>
        <v>25332.932129032259</v>
      </c>
      <c r="I717" s="99">
        <f t="shared" si="485"/>
        <v>29088.462483870968</v>
      </c>
      <c r="J717" s="99">
        <f t="shared" si="485"/>
        <v>32843.992838709673</v>
      </c>
      <c r="K717" s="99">
        <f t="shared" si="485"/>
        <v>36599.523193548383</v>
      </c>
      <c r="L717" s="99">
        <f t="shared" si="485"/>
        <v>40355.053548387092</v>
      </c>
      <c r="M717" s="99">
        <f t="shared" si="485"/>
        <v>44110.583903225808</v>
      </c>
      <c r="N717" s="99">
        <f t="shared" si="485"/>
        <v>47866.114258064517</v>
      </c>
      <c r="O717" s="99">
        <f t="shared" si="485"/>
        <v>51621.644612903227</v>
      </c>
      <c r="P717" s="99">
        <f t="shared" si="485"/>
        <v>55377.174967741936</v>
      </c>
      <c r="Q717" s="99">
        <f t="shared" si="485"/>
        <v>59132.705322580645</v>
      </c>
      <c r="R717" s="99">
        <f t="shared" si="485"/>
        <v>62888.235677419347</v>
      </c>
      <c r="S717" s="99">
        <f t="shared" si="485"/>
        <v>66643.766032258049</v>
      </c>
      <c r="T717" s="99">
        <f t="shared" si="485"/>
        <v>70399.296387096765</v>
      </c>
      <c r="U717" s="99">
        <f t="shared" si="485"/>
        <v>74154.826741935482</v>
      </c>
      <c r="V717" s="99">
        <f t="shared" si="485"/>
        <v>77910.357096774183</v>
      </c>
    </row>
    <row r="718" spans="1:22">
      <c r="A718" s="7" t="str">
        <f t="shared" si="483"/>
        <v>VMW 32CS 1-5 ecoTEC plus Vaillant</v>
      </c>
      <c r="B718" s="113">
        <f t="shared" ref="B718:V718" si="486">$E$100+B705*$E$97*$M$71</f>
        <v>3921.96</v>
      </c>
      <c r="C718" s="50">
        <f t="shared" si="486"/>
        <v>7493.1698466257676</v>
      </c>
      <c r="D718" s="99">
        <f t="shared" si="486"/>
        <v>11064.379693251534</v>
      </c>
      <c r="E718" s="99">
        <f t="shared" si="486"/>
        <v>14635.589539877299</v>
      </c>
      <c r="F718" s="99">
        <f t="shared" si="486"/>
        <v>18206.799386503069</v>
      </c>
      <c r="G718" s="99">
        <f t="shared" si="486"/>
        <v>21778.009233128832</v>
      </c>
      <c r="H718" s="99">
        <f t="shared" si="486"/>
        <v>25349.219079754599</v>
      </c>
      <c r="I718" s="99">
        <f t="shared" si="486"/>
        <v>28920.428926380366</v>
      </c>
      <c r="J718" s="99">
        <f t="shared" si="486"/>
        <v>32491.638773006136</v>
      </c>
      <c r="K718" s="99">
        <f t="shared" si="486"/>
        <v>36062.848619631906</v>
      </c>
      <c r="L718" s="99">
        <f t="shared" si="486"/>
        <v>39634.058466257666</v>
      </c>
      <c r="M718" s="99">
        <f t="shared" si="486"/>
        <v>43205.268312883432</v>
      </c>
      <c r="N718" s="99">
        <f t="shared" si="486"/>
        <v>46776.478159509199</v>
      </c>
      <c r="O718" s="99">
        <f t="shared" si="486"/>
        <v>50347.688006134973</v>
      </c>
      <c r="P718" s="99">
        <f t="shared" si="486"/>
        <v>53918.897852760732</v>
      </c>
      <c r="Q718" s="99">
        <f t="shared" si="486"/>
        <v>57490.107699386499</v>
      </c>
      <c r="R718" s="99">
        <f t="shared" si="486"/>
        <v>61061.317546012273</v>
      </c>
      <c r="S718" s="99">
        <f t="shared" si="486"/>
        <v>64632.52739263804</v>
      </c>
      <c r="T718" s="99">
        <f t="shared" si="486"/>
        <v>68203.737239263806</v>
      </c>
      <c r="U718" s="99">
        <f t="shared" si="486"/>
        <v>71774.94708588958</v>
      </c>
      <c r="V718" s="99">
        <f t="shared" si="486"/>
        <v>75346.15693251534</v>
      </c>
    </row>
    <row r="719" spans="1:22">
      <c r="A719" s="7" t="str">
        <f t="shared" si="483"/>
        <v>MicraPlus Condens 30 Hermann</v>
      </c>
      <c r="B719" s="113">
        <f t="shared" ref="B719:V719" si="487">$F$100+B705*$F$97*$M$71</f>
        <v>2931.76</v>
      </c>
      <c r="C719" s="50">
        <f t="shared" si="487"/>
        <v>6647.3379042553188</v>
      </c>
      <c r="D719" s="99">
        <f t="shared" si="487"/>
        <v>10362.915808510637</v>
      </c>
      <c r="E719" s="99">
        <f t="shared" si="487"/>
        <v>14078.493712765956</v>
      </c>
      <c r="F719" s="99">
        <f t="shared" si="487"/>
        <v>17794.071617021276</v>
      </c>
      <c r="G719" s="99">
        <f t="shared" si="487"/>
        <v>21509.649521276595</v>
      </c>
      <c r="H719" s="99">
        <f t="shared" si="487"/>
        <v>25225.227425531913</v>
      </c>
      <c r="I719" s="99">
        <f t="shared" si="487"/>
        <v>28940.805329787232</v>
      </c>
      <c r="J719" s="99">
        <f t="shared" si="487"/>
        <v>32656.383234042551</v>
      </c>
      <c r="K719" s="99">
        <f t="shared" si="487"/>
        <v>36371.961138297869</v>
      </c>
      <c r="L719" s="99">
        <f t="shared" si="487"/>
        <v>40087.539042553188</v>
      </c>
      <c r="M719" s="99">
        <f t="shared" si="487"/>
        <v>43803.116946808514</v>
      </c>
      <c r="N719" s="99">
        <f t="shared" si="487"/>
        <v>47518.694851063825</v>
      </c>
      <c r="O719" s="99">
        <f t="shared" si="487"/>
        <v>51234.272755319143</v>
      </c>
      <c r="P719" s="99">
        <f t="shared" si="487"/>
        <v>54949.850659574469</v>
      </c>
      <c r="Q719" s="99">
        <f t="shared" si="487"/>
        <v>58665.428563829788</v>
      </c>
      <c r="R719" s="99">
        <f t="shared" si="487"/>
        <v>62381.006468085099</v>
      </c>
      <c r="S719" s="99">
        <f t="shared" si="487"/>
        <v>66096.58437234041</v>
      </c>
      <c r="T719" s="99">
        <f t="shared" si="487"/>
        <v>69812.162276595729</v>
      </c>
      <c r="U719" s="99">
        <f t="shared" si="487"/>
        <v>73527.740180851048</v>
      </c>
      <c r="V719" s="99">
        <f t="shared" si="487"/>
        <v>77243.318085106366</v>
      </c>
    </row>
    <row r="720" spans="1:22" ht="15" customHeight="1">
      <c r="A720" s="7" t="str">
        <f t="shared" si="483"/>
        <v xml:space="preserve">Semia Condens 30 Saunier Duval </v>
      </c>
      <c r="B720" s="114">
        <f t="shared" ref="B720:V720" si="488">$G$100+B705*$G$97*$M$71</f>
        <v>3229.76</v>
      </c>
      <c r="C720" s="50">
        <f t="shared" si="488"/>
        <v>6786.4231670061099</v>
      </c>
      <c r="D720" s="99">
        <f t="shared" si="488"/>
        <v>10343.08633401222</v>
      </c>
      <c r="E720" s="99">
        <f t="shared" si="488"/>
        <v>13899.74950101833</v>
      </c>
      <c r="F720" s="99">
        <f t="shared" si="488"/>
        <v>17456.412668024437</v>
      </c>
      <c r="G720" s="99">
        <f t="shared" si="488"/>
        <v>21013.075835030548</v>
      </c>
      <c r="H720" s="99">
        <f t="shared" si="488"/>
        <v>24569.739002036658</v>
      </c>
      <c r="I720" s="99">
        <f t="shared" si="488"/>
        <v>28126.402169042769</v>
      </c>
      <c r="J720" s="99">
        <f t="shared" si="488"/>
        <v>31683.06533604888</v>
      </c>
      <c r="K720" s="99">
        <f t="shared" si="488"/>
        <v>35239.72850305499</v>
      </c>
      <c r="L720" s="99">
        <f t="shared" si="488"/>
        <v>38796.391670061101</v>
      </c>
      <c r="M720" s="99">
        <f t="shared" si="488"/>
        <v>42353.054837067211</v>
      </c>
      <c r="N720" s="99">
        <f t="shared" si="488"/>
        <v>45909.718004073322</v>
      </c>
      <c r="O720" s="99">
        <f t="shared" si="488"/>
        <v>49466.381171079433</v>
      </c>
      <c r="P720" s="99">
        <f t="shared" si="488"/>
        <v>53023.044338085536</v>
      </c>
      <c r="Q720" s="99">
        <f t="shared" si="488"/>
        <v>56579.707505091654</v>
      </c>
      <c r="R720" s="99">
        <f t="shared" si="488"/>
        <v>60136.370672097757</v>
      </c>
      <c r="S720" s="99">
        <f t="shared" si="488"/>
        <v>63693.033839103868</v>
      </c>
      <c r="T720" s="99">
        <f t="shared" si="488"/>
        <v>67249.697006109971</v>
      </c>
      <c r="U720" s="99">
        <f t="shared" si="488"/>
        <v>70806.360173116074</v>
      </c>
      <c r="V720" s="99">
        <f t="shared" si="488"/>
        <v>74363.023340122192</v>
      </c>
    </row>
    <row r="721" spans="1:22" ht="17.25" customHeight="1">
      <c r="A721" s="7" t="str">
        <f t="shared" si="483"/>
        <v>Caldera Thema Condens 31-CS/1 (N-ES) Saunier Duval</v>
      </c>
      <c r="B721" s="114">
        <f t="shared" ref="B721:V721" si="489">$H$100+B705*$H$97*$M$71</f>
        <v>3842.75</v>
      </c>
      <c r="C721" s="50">
        <f t="shared" si="489"/>
        <v>7406.6716632653061</v>
      </c>
      <c r="D721" s="99">
        <f t="shared" si="489"/>
        <v>10970.593326530612</v>
      </c>
      <c r="E721" s="99">
        <f t="shared" si="489"/>
        <v>14534.514989795918</v>
      </c>
      <c r="F721" s="99">
        <f t="shared" si="489"/>
        <v>18098.436653061224</v>
      </c>
      <c r="G721" s="99">
        <f t="shared" si="489"/>
        <v>21662.358316326532</v>
      </c>
      <c r="H721" s="99">
        <f t="shared" si="489"/>
        <v>25226.279979591836</v>
      </c>
      <c r="I721" s="99">
        <f t="shared" si="489"/>
        <v>28790.201642857141</v>
      </c>
      <c r="J721" s="99">
        <f t="shared" si="489"/>
        <v>32354.123306122452</v>
      </c>
      <c r="K721" s="99">
        <f t="shared" si="489"/>
        <v>35918.04496938776</v>
      </c>
      <c r="L721" s="99">
        <f t="shared" si="489"/>
        <v>39481.966632653064</v>
      </c>
      <c r="M721" s="99">
        <f t="shared" si="489"/>
        <v>43045.888295918368</v>
      </c>
      <c r="N721" s="99">
        <f t="shared" si="489"/>
        <v>46609.809959183673</v>
      </c>
      <c r="O721" s="99">
        <f t="shared" si="489"/>
        <v>50173.731622448984</v>
      </c>
      <c r="P721" s="99">
        <f t="shared" si="489"/>
        <v>53737.653285714281</v>
      </c>
      <c r="Q721" s="99">
        <f t="shared" si="489"/>
        <v>57301.574948979593</v>
      </c>
      <c r="R721" s="99">
        <f t="shared" si="489"/>
        <v>60865.496612244904</v>
      </c>
      <c r="S721" s="99">
        <f t="shared" si="489"/>
        <v>64429.418275510201</v>
      </c>
      <c r="T721" s="99">
        <f t="shared" si="489"/>
        <v>67993.33993877552</v>
      </c>
      <c r="U721" s="99">
        <f t="shared" si="489"/>
        <v>71557.261602040817</v>
      </c>
      <c r="V721" s="99">
        <f t="shared" si="489"/>
        <v>75121.183265306128</v>
      </c>
    </row>
    <row r="722" spans="1:22">
      <c r="A722" s="7" t="str">
        <f t="shared" si="483"/>
        <v>NEODENS PLUS 28/28 F ECO Baxi</v>
      </c>
      <c r="B722" s="113">
        <f t="shared" ref="B722:V722" si="490">$I$100+B705*$I$97*$M$71</f>
        <v>2860.7</v>
      </c>
      <c r="C722" s="50">
        <f t="shared" si="490"/>
        <v>6834.1280204778159</v>
      </c>
      <c r="D722" s="99">
        <f t="shared" si="490"/>
        <v>10807.556040955631</v>
      </c>
      <c r="E722" s="99">
        <f t="shared" si="490"/>
        <v>14780.984061433446</v>
      </c>
      <c r="F722" s="99">
        <f t="shared" si="490"/>
        <v>18754.412081911261</v>
      </c>
      <c r="G722" s="99">
        <f t="shared" si="490"/>
        <v>22727.840102389076</v>
      </c>
      <c r="H722" s="99">
        <f t="shared" si="490"/>
        <v>26701.268122866892</v>
      </c>
      <c r="I722" s="99">
        <f t="shared" si="490"/>
        <v>30674.696143344707</v>
      </c>
      <c r="J722" s="99">
        <f t="shared" si="490"/>
        <v>34648.124163822526</v>
      </c>
      <c r="K722" s="99">
        <f t="shared" si="490"/>
        <v>38621.55218430033</v>
      </c>
      <c r="L722" s="99">
        <f t="shared" si="490"/>
        <v>42594.980204778149</v>
      </c>
      <c r="M722" s="99">
        <f t="shared" si="490"/>
        <v>46568.408225255967</v>
      </c>
      <c r="N722" s="99">
        <f t="shared" si="490"/>
        <v>50541.836245733779</v>
      </c>
      <c r="O722" s="99">
        <f t="shared" si="490"/>
        <v>54515.264266211598</v>
      </c>
      <c r="P722" s="99">
        <f t="shared" si="490"/>
        <v>58488.692286689409</v>
      </c>
      <c r="Q722" s="99">
        <f t="shared" si="490"/>
        <v>62462.120307167228</v>
      </c>
      <c r="R722" s="99">
        <f t="shared" si="490"/>
        <v>66435.548327645054</v>
      </c>
      <c r="S722" s="99">
        <f t="shared" si="490"/>
        <v>70408.976348122844</v>
      </c>
      <c r="T722" s="99">
        <f t="shared" si="490"/>
        <v>74382.404368600663</v>
      </c>
      <c r="U722" s="99">
        <f t="shared" si="490"/>
        <v>78355.832389078496</v>
      </c>
      <c r="V722" s="99">
        <f t="shared" si="490"/>
        <v>82329.2604095563</v>
      </c>
    </row>
    <row r="723" spans="1:22">
      <c r="A723" s="7" t="str">
        <f t="shared" si="483"/>
        <v>NEODENS PLUS 33/33 F ECO Baxi</v>
      </c>
      <c r="B723" s="113">
        <f t="shared" ref="B723:V723" si="491">$J$100+B705*$J$97*$M$71</f>
        <v>2939.75</v>
      </c>
      <c r="C723" s="50">
        <f t="shared" si="491"/>
        <v>6904.157752553916</v>
      </c>
      <c r="D723" s="99">
        <f t="shared" si="491"/>
        <v>10868.565505107832</v>
      </c>
      <c r="E723" s="99">
        <f t="shared" si="491"/>
        <v>14832.973257661748</v>
      </c>
      <c r="F723" s="99">
        <f t="shared" si="491"/>
        <v>18797.381010215664</v>
      </c>
      <c r="G723" s="99">
        <f t="shared" si="491"/>
        <v>22761.788762769578</v>
      </c>
      <c r="H723" s="99">
        <f t="shared" si="491"/>
        <v>26726.196515323496</v>
      </c>
      <c r="I723" s="99">
        <f t="shared" si="491"/>
        <v>30690.60426787741</v>
      </c>
      <c r="J723" s="99">
        <f t="shared" si="491"/>
        <v>34655.012020431328</v>
      </c>
      <c r="K723" s="99">
        <f t="shared" si="491"/>
        <v>38619.419772985246</v>
      </c>
      <c r="L723" s="99">
        <f t="shared" si="491"/>
        <v>42583.827525539156</v>
      </c>
      <c r="M723" s="99">
        <f t="shared" si="491"/>
        <v>46548.235278093074</v>
      </c>
      <c r="N723" s="99">
        <f t="shared" si="491"/>
        <v>50512.643030646992</v>
      </c>
      <c r="O723" s="99">
        <f t="shared" si="491"/>
        <v>54477.05078320091</v>
      </c>
      <c r="P723" s="99">
        <f t="shared" si="491"/>
        <v>58441.45853575482</v>
      </c>
      <c r="Q723" s="99">
        <f t="shared" si="491"/>
        <v>62405.866288308738</v>
      </c>
      <c r="R723" s="99">
        <f t="shared" si="491"/>
        <v>66370.274040862656</v>
      </c>
      <c r="S723" s="99">
        <f t="shared" si="491"/>
        <v>70334.681793416574</v>
      </c>
      <c r="T723" s="99">
        <f t="shared" si="491"/>
        <v>74299.089545970492</v>
      </c>
      <c r="U723" s="99">
        <f t="shared" si="491"/>
        <v>78263.497298524395</v>
      </c>
      <c r="V723" s="99">
        <f t="shared" si="491"/>
        <v>82227.905051078313</v>
      </c>
    </row>
    <row r="724" spans="1:22">
      <c r="A724" s="7" t="str">
        <f t="shared" si="483"/>
        <v xml:space="preserve"> 6000 25-28 Bosch</v>
      </c>
      <c r="B724" s="113">
        <f t="shared" ref="B724:V724" si="492">$K$100+B705*$K$97*$M$71</f>
        <v>3193.29</v>
      </c>
      <c r="C724" s="50">
        <f t="shared" si="492"/>
        <v>6908.8679042553185</v>
      </c>
      <c r="D724" s="99">
        <f t="shared" si="492"/>
        <v>10624.445808510638</v>
      </c>
      <c r="E724" s="99">
        <f t="shared" si="492"/>
        <v>14340.023712765957</v>
      </c>
      <c r="F724" s="99">
        <f t="shared" si="492"/>
        <v>18055.601617021275</v>
      </c>
      <c r="G724" s="99">
        <f t="shared" si="492"/>
        <v>21771.179521276594</v>
      </c>
      <c r="H724" s="99">
        <f t="shared" si="492"/>
        <v>25486.757425531912</v>
      </c>
      <c r="I724" s="99">
        <f t="shared" si="492"/>
        <v>29202.335329787235</v>
      </c>
      <c r="J724" s="99">
        <f t="shared" si="492"/>
        <v>32917.913234042549</v>
      </c>
      <c r="K724" s="99">
        <f t="shared" si="492"/>
        <v>36633.491138297868</v>
      </c>
      <c r="L724" s="99">
        <f t="shared" si="492"/>
        <v>40349.069042553187</v>
      </c>
      <c r="M724" s="99">
        <f t="shared" si="492"/>
        <v>44064.646946808512</v>
      </c>
      <c r="N724" s="99">
        <f t="shared" si="492"/>
        <v>47780.224851063824</v>
      </c>
      <c r="O724" s="99">
        <f t="shared" si="492"/>
        <v>51495.802755319142</v>
      </c>
      <c r="P724" s="99">
        <f t="shared" si="492"/>
        <v>55211.380659574468</v>
      </c>
      <c r="Q724" s="99">
        <f t="shared" si="492"/>
        <v>58926.958563829787</v>
      </c>
      <c r="R724" s="99">
        <f t="shared" si="492"/>
        <v>62642.536468085098</v>
      </c>
      <c r="S724" s="99">
        <f t="shared" si="492"/>
        <v>66358.114372340409</v>
      </c>
      <c r="T724" s="99">
        <f t="shared" si="492"/>
        <v>70073.692276595728</v>
      </c>
      <c r="U724" s="99">
        <f t="shared" si="492"/>
        <v>73789.270180851046</v>
      </c>
      <c r="V724" s="99">
        <f t="shared" si="492"/>
        <v>77504.848085106365</v>
      </c>
    </row>
    <row r="725" spans="1:22">
      <c r="A725" s="18" t="str">
        <f t="shared" si="483"/>
        <v>6000 25-32 Bosch</v>
      </c>
      <c r="B725" s="115">
        <f t="shared" ref="B725:V725" si="493">$L$100+B705*$L$97*$M$71</f>
        <v>3273.49</v>
      </c>
      <c r="C725" s="52">
        <f t="shared" si="493"/>
        <v>6989.0679042553184</v>
      </c>
      <c r="D725" s="100">
        <f t="shared" si="493"/>
        <v>10704.645808510637</v>
      </c>
      <c r="E725" s="100">
        <f t="shared" si="493"/>
        <v>14420.223712765955</v>
      </c>
      <c r="F725" s="100">
        <f t="shared" si="493"/>
        <v>18135.801617021272</v>
      </c>
      <c r="G725" s="100">
        <f t="shared" si="493"/>
        <v>21851.379521276591</v>
      </c>
      <c r="H725" s="100">
        <f t="shared" si="493"/>
        <v>25566.957425531909</v>
      </c>
      <c r="I725" s="100">
        <f t="shared" si="493"/>
        <v>29282.535329787235</v>
      </c>
      <c r="J725" s="100">
        <f t="shared" si="493"/>
        <v>32998.113234042547</v>
      </c>
      <c r="K725" s="100">
        <f t="shared" si="493"/>
        <v>36713.691138297865</v>
      </c>
      <c r="L725" s="100">
        <f t="shared" si="493"/>
        <v>40429.269042553184</v>
      </c>
      <c r="M725" s="100">
        <f t="shared" si="493"/>
        <v>44144.84694680851</v>
      </c>
      <c r="N725" s="100">
        <f t="shared" si="493"/>
        <v>47860.424851063821</v>
      </c>
      <c r="O725" s="100">
        <f t="shared" si="493"/>
        <v>51576.002755319139</v>
      </c>
      <c r="P725" s="100">
        <f t="shared" si="493"/>
        <v>55291.580659574465</v>
      </c>
      <c r="Q725" s="100">
        <f t="shared" si="493"/>
        <v>59007.158563829784</v>
      </c>
      <c r="R725" s="100">
        <f t="shared" si="493"/>
        <v>62722.736468085095</v>
      </c>
      <c r="S725" s="100">
        <f t="shared" si="493"/>
        <v>66438.314372340421</v>
      </c>
      <c r="T725" s="100">
        <f t="shared" si="493"/>
        <v>70153.89227659574</v>
      </c>
      <c r="U725" s="100">
        <f t="shared" si="493"/>
        <v>73869.470180851058</v>
      </c>
      <c r="V725" s="100">
        <f t="shared" si="493"/>
        <v>77585.048085106377</v>
      </c>
    </row>
    <row r="728" spans="1:22" s="154" customFormat="1"/>
    <row r="731" spans="1:22">
      <c r="A731" s="147" t="s">
        <v>148</v>
      </c>
      <c r="B731" s="151"/>
    </row>
    <row r="732" spans="1:22" ht="108.75" customHeight="1">
      <c r="A732" s="152"/>
      <c r="B732" s="153"/>
    </row>
    <row r="733" spans="1:22">
      <c r="A733" s="48" t="s">
        <v>97</v>
      </c>
      <c r="B733" s="23">
        <v>0</v>
      </c>
      <c r="C733" s="23">
        <v>3</v>
      </c>
      <c r="D733" s="23">
        <v>6</v>
      </c>
      <c r="E733" s="23">
        <v>9</v>
      </c>
      <c r="F733" s="23">
        <v>12</v>
      </c>
      <c r="G733" s="23">
        <v>15</v>
      </c>
      <c r="H733" s="23">
        <v>18</v>
      </c>
      <c r="I733" s="23">
        <v>21</v>
      </c>
      <c r="J733" s="23">
        <v>24</v>
      </c>
      <c r="K733" s="23">
        <v>27</v>
      </c>
      <c r="L733" s="23">
        <v>30</v>
      </c>
      <c r="M733" s="23">
        <v>33</v>
      </c>
      <c r="N733" s="23">
        <v>36</v>
      </c>
      <c r="O733" s="23">
        <v>39</v>
      </c>
      <c r="P733" s="23">
        <v>42</v>
      </c>
      <c r="Q733" s="23">
        <v>45</v>
      </c>
      <c r="R733" s="23">
        <v>48</v>
      </c>
      <c r="S733" s="23">
        <v>51</v>
      </c>
      <c r="T733" s="23">
        <v>54</v>
      </c>
      <c r="U733" s="23">
        <v>57</v>
      </c>
      <c r="V733" s="23">
        <v>60</v>
      </c>
    </row>
    <row r="734" spans="1:22">
      <c r="A734" s="7" t="str">
        <f>A706</f>
        <v>Monobloc Plus 2 - 12MR Baxi</v>
      </c>
      <c r="B734" s="112">
        <f>($C$91+$F$333)+$Q402*B$416</f>
        <v>21110</v>
      </c>
      <c r="C734" s="49">
        <f>($C$91+$F$333)+$Q402*C$416</f>
        <v>21277.011081011686</v>
      </c>
      <c r="D734" s="98">
        <f>($C$91+$F$333)+$Q402*D$416</f>
        <v>21444.022162023371</v>
      </c>
      <c r="E734" s="98">
        <f>($C$91+$F$333)+$Q402*E$416</f>
        <v>21611.033243035061</v>
      </c>
      <c r="F734" s="98">
        <f>($C$91+$F$333)+$Q402*F$416</f>
        <v>21778.044324046747</v>
      </c>
      <c r="G734" s="98">
        <f>($C$91+$F$333)+$Q402*G$416</f>
        <v>21945.055405058432</v>
      </c>
      <c r="H734" s="98">
        <f>($C$91+$F$333)+$Q402*H$416</f>
        <v>22112.066486070118</v>
      </c>
      <c r="I734" s="98">
        <f>($C$91+$F$333)+$Q402*I$416</f>
        <v>22279.077567081808</v>
      </c>
      <c r="J734" s="98">
        <f>($C$91+$F$333)+$Q402*J$416</f>
        <v>22446.088648093493</v>
      </c>
      <c r="K734" s="98">
        <f>($C$91+$F$333)+$Q402*K$416</f>
        <v>22613.099729105179</v>
      </c>
      <c r="L734" s="98">
        <f>($C$91+$F$333)+$Q402*L$416</f>
        <v>22780.110810116865</v>
      </c>
      <c r="M734" s="98">
        <f>($C$91+$F$333)+$Q402*M$416</f>
        <v>22947.121891128554</v>
      </c>
      <c r="N734" s="98">
        <f>($C$91+$F$333)+$Q402*N$416</f>
        <v>23114.13297214024</v>
      </c>
      <c r="O734" s="98">
        <f>($C$91+$F$333)+$Q402*O$416</f>
        <v>23281.144053151926</v>
      </c>
      <c r="P734" s="98">
        <f>($C$91+$F$333)+$Q402*P$416</f>
        <v>23448.155134163611</v>
      </c>
      <c r="Q734" s="98">
        <f>($C$91+$F$333)+$Q402*Q$416</f>
        <v>23615.166215175297</v>
      </c>
      <c r="R734" s="98">
        <f>($C$91+$F$333)+$Q402*R$416</f>
        <v>23782.177296186986</v>
      </c>
      <c r="S734" s="98">
        <f>($C$91+$F$333)+$Q402*S$416</f>
        <v>23949.188377198672</v>
      </c>
      <c r="T734" s="98">
        <f>($C$91+$F$333)+$Q402*T$416</f>
        <v>24116.199458210358</v>
      </c>
      <c r="U734" s="92">
        <f>($C$91+$F$333)+$Q402*U$416</f>
        <v>24283.210539222044</v>
      </c>
      <c r="V734" s="98">
        <f>($C$91+$F$333)+$Q402*V$416</f>
        <v>24450.221620233729</v>
      </c>
    </row>
    <row r="735" spans="1:22">
      <c r="A735" s="7" t="str">
        <f t="shared" ref="A735:A753" si="494">A707</f>
        <v>Monobloc Plus 2 - 16MR Baxi</v>
      </c>
      <c r="B735" s="113">
        <f>($D$91+$F$333)+$Q403*B$416</f>
        <v>21110</v>
      </c>
      <c r="C735" s="50">
        <f>($D$91+$F$333)+$Q403*C$416</f>
        <v>21327.649276268115</v>
      </c>
      <c r="D735" s="99">
        <f>($D$91+$F$333)+$Q403*D$416</f>
        <v>21545.298552536231</v>
      </c>
      <c r="E735" s="99">
        <f>($D$91+$F$333)+$Q403*E$416</f>
        <v>21762.947828804343</v>
      </c>
      <c r="F735" s="99">
        <f>($D$91+$F$333)+$Q403*F$416</f>
        <v>21980.597105072458</v>
      </c>
      <c r="G735" s="99">
        <f>($D$91+$F$333)+$Q403*G$416</f>
        <v>22198.246381340574</v>
      </c>
      <c r="H735" s="99">
        <f>($D$91+$F$333)+$Q403*H$416</f>
        <v>22415.895657608689</v>
      </c>
      <c r="I735" s="99">
        <f>($D$91+$F$333)+$Q403*I$416</f>
        <v>22633.544933876805</v>
      </c>
      <c r="J735" s="99">
        <f>($D$91+$F$333)+$Q403*J$416</f>
        <v>22851.194210144917</v>
      </c>
      <c r="K735" s="99">
        <f>($D$91+$F$333)+$Q403*K$416</f>
        <v>23068.843486413032</v>
      </c>
      <c r="L735" s="99">
        <f>($D$91+$F$333)+$Q403*L$416</f>
        <v>23286.492762681148</v>
      </c>
      <c r="M735" s="99">
        <f>($D$91+$F$333)+$Q403*M$416</f>
        <v>23504.142038949263</v>
      </c>
      <c r="N735" s="99">
        <f>($D$91+$F$333)+$Q403*N$416</f>
        <v>23721.791315217379</v>
      </c>
      <c r="O735" s="99">
        <f>($D$91+$F$333)+$Q403*O$416</f>
        <v>23939.440591485494</v>
      </c>
      <c r="P735" s="99">
        <f>($D$91+$F$333)+$Q403*P$416</f>
        <v>24157.089867753606</v>
      </c>
      <c r="Q735" s="99">
        <f>($D$91+$F$333)+$Q403*Q$416</f>
        <v>24374.739144021722</v>
      </c>
      <c r="R735" s="99">
        <f>($D$91+$F$333)+$Q403*R$416</f>
        <v>24592.388420289837</v>
      </c>
      <c r="S735" s="99">
        <f>($D$91+$F$333)+$Q403*S$416</f>
        <v>24810.037696557953</v>
      </c>
      <c r="T735" s="99">
        <f>($D$91+$F$333)+$Q403*T$416</f>
        <v>25027.686972826068</v>
      </c>
      <c r="U735" s="99">
        <f>($D$91+$F$333)+$Q403*U$416</f>
        <v>25245.33624909418</v>
      </c>
      <c r="V735" s="99">
        <f>($D$91+$F$333)+$Q403*V$416</f>
        <v>25462.985525362295</v>
      </c>
    </row>
    <row r="736" spans="1:22">
      <c r="A736" s="7" t="str">
        <f t="shared" si="494"/>
        <v>Arotherm Split 12 kW Vaillant</v>
      </c>
      <c r="B736" s="113">
        <f>($E$91+$F$333)+$Q404*B$416</f>
        <v>21734.66</v>
      </c>
      <c r="C736" s="50">
        <f>($E$91+$F$333)+$Q404*C$416</f>
        <v>22098.50785732919</v>
      </c>
      <c r="D736" s="99">
        <f>($E$91+$F$333)+$Q404*D$416</f>
        <v>22462.355714658381</v>
      </c>
      <c r="E736" s="99">
        <f>($E$91+$F$333)+$Q404*E$416</f>
        <v>22826.203571987571</v>
      </c>
      <c r="F736" s="99">
        <f>($E$91+$F$333)+$Q404*F$416</f>
        <v>23190.051429316762</v>
      </c>
      <c r="G736" s="99">
        <f>($E$91+$F$333)+$Q404*G$416</f>
        <v>23553.899286645952</v>
      </c>
      <c r="H736" s="99">
        <f>($E$91+$F$333)+$Q404*H$416</f>
        <v>23917.747143975143</v>
      </c>
      <c r="I736" s="99">
        <f>($E$91+$F$333)+$Q404*I$416</f>
        <v>24281.595001304333</v>
      </c>
      <c r="J736" s="99">
        <f>($E$91+$F$333)+$Q404*J$416</f>
        <v>24645.442858633523</v>
      </c>
      <c r="K736" s="99">
        <f>($E$91+$F$333)+$Q404*K$416</f>
        <v>25009.290715962714</v>
      </c>
      <c r="L736" s="99">
        <f>($E$91+$F$333)+$Q404*L$416</f>
        <v>25373.138573291904</v>
      </c>
      <c r="M736" s="99">
        <f>($E$91+$F$333)+$Q404*M$416</f>
        <v>25736.986430621095</v>
      </c>
      <c r="N736" s="99">
        <f>($E$91+$F$333)+$Q404*N$416</f>
        <v>26100.834287950285</v>
      </c>
      <c r="O736" s="99">
        <f>($E$91+$F$333)+$Q404*O$416</f>
        <v>26464.682145279476</v>
      </c>
      <c r="P736" s="99">
        <f>($E$91+$F$333)+$Q404*P$416</f>
        <v>26828.530002608666</v>
      </c>
      <c r="Q736" s="99">
        <f>($E$91+$F$333)+$Q404*Q$416</f>
        <v>27192.377859937857</v>
      </c>
      <c r="R736" s="99">
        <f>($E$91+$F$333)+$Q404*R$416</f>
        <v>27556.225717267051</v>
      </c>
      <c r="S736" s="99">
        <f>($E$91+$F$333)+$Q404*S$416</f>
        <v>27920.073574596237</v>
      </c>
      <c r="T736" s="99">
        <f>($E$91+$F$333)+$Q404*T$416</f>
        <v>28283.921431925432</v>
      </c>
      <c r="U736" s="99">
        <f>($E$91+$F$333)+$Q404*U$416</f>
        <v>28647.769289254618</v>
      </c>
      <c r="V736" s="99">
        <f>($E$91+$F$333)+$Q404*V$416</f>
        <v>29011.617146583812</v>
      </c>
    </row>
    <row r="737" spans="1:22">
      <c r="A737" s="7" t="str">
        <f t="shared" si="494"/>
        <v>Arotherm plus 12 Compacta Vaillant</v>
      </c>
      <c r="B737" s="113">
        <f>($F$91+$F$333)+$Q405*B$416</f>
        <v>21766.6</v>
      </c>
      <c r="C737" s="50">
        <f>($F$91+$F$333)+$Q405*C$416</f>
        <v>21967.060477093939</v>
      </c>
      <c r="D737" s="99">
        <f>($F$91+$F$333)+$Q405*D$416</f>
        <v>22167.520954187883</v>
      </c>
      <c r="E737" s="99">
        <f>($F$91+$F$333)+$Q405*E$416</f>
        <v>22367.981431281823</v>
      </c>
      <c r="F737" s="99">
        <f>($F$91+$F$333)+$Q405*F$416</f>
        <v>22568.441908375764</v>
      </c>
      <c r="G737" s="99">
        <f>($F$91+$F$333)+$Q405*G$416</f>
        <v>22768.902385469708</v>
      </c>
      <c r="H737" s="99">
        <f>($F$91+$F$333)+$Q405*H$416</f>
        <v>22969.362862563648</v>
      </c>
      <c r="I737" s="99">
        <f>($F$91+$F$333)+$Q405*I$416</f>
        <v>23169.823339657589</v>
      </c>
      <c r="J737" s="99">
        <f>($F$91+$F$333)+$Q405*J$416</f>
        <v>23370.283816751533</v>
      </c>
      <c r="K737" s="99">
        <f>($F$91+$F$333)+$Q405*K$416</f>
        <v>23570.744293845473</v>
      </c>
      <c r="L737" s="99">
        <f>($F$91+$F$333)+$Q405*L$416</f>
        <v>23771.204770939414</v>
      </c>
      <c r="M737" s="99">
        <f>($F$91+$F$333)+$Q405*M$416</f>
        <v>23971.665248033358</v>
      </c>
      <c r="N737" s="99">
        <f>($F$91+$F$333)+$Q405*N$416</f>
        <v>24172.125725127298</v>
      </c>
      <c r="O737" s="99">
        <f>($F$91+$F$333)+$Q405*O$416</f>
        <v>24372.586202221239</v>
      </c>
      <c r="P737" s="99">
        <f>($F$91+$F$333)+$Q405*P$416</f>
        <v>24573.046679315183</v>
      </c>
      <c r="Q737" s="99">
        <f>($F$91+$F$333)+$Q405*Q$416</f>
        <v>24773.507156409123</v>
      </c>
      <c r="R737" s="99">
        <f>($F$91+$F$333)+$Q405*R$416</f>
        <v>24973.967633503064</v>
      </c>
      <c r="S737" s="99">
        <f>($F$91+$F$333)+$Q405*S$416</f>
        <v>25174.428110597008</v>
      </c>
      <c r="T737" s="99">
        <f>($F$91+$F$333)+$Q405*T$416</f>
        <v>25374.888587690948</v>
      </c>
      <c r="U737" s="99">
        <f>($F$91+$F$333)+$Q405*U$416</f>
        <v>25575.349064784888</v>
      </c>
      <c r="V737" s="99">
        <f>($F$91+$F$333)+$Q405*V$416</f>
        <v>25775.809541878833</v>
      </c>
    </row>
    <row r="738" spans="1:22">
      <c r="A738" s="7" t="str">
        <f t="shared" si="494"/>
        <v>Arotherm plus 12 Compacta Vaillant</v>
      </c>
      <c r="B738" s="113">
        <f>($G$91+$F$333)+$Q406*B$416</f>
        <v>26108.880000000001</v>
      </c>
      <c r="C738" s="50">
        <f>($G$91+$F$333)+$Q406*C$416</f>
        <v>26309.340477093941</v>
      </c>
      <c r="D738" s="99">
        <f>($G$91+$F$333)+$Q406*D$416</f>
        <v>26509.800954187886</v>
      </c>
      <c r="E738" s="99">
        <f>($G$91+$F$333)+$Q406*E$416</f>
        <v>26710.261431281826</v>
      </c>
      <c r="F738" s="99">
        <f>($G$91+$F$333)+$Q406*F$416</f>
        <v>26910.721908375766</v>
      </c>
      <c r="G738" s="99">
        <f>($G$91+$F$333)+$Q406*G$416</f>
        <v>27111.18238546971</v>
      </c>
      <c r="H738" s="99">
        <f>($G$91+$F$333)+$Q406*H$416</f>
        <v>27311.642862563651</v>
      </c>
      <c r="I738" s="99">
        <f>($G$91+$F$333)+$Q406*I$416</f>
        <v>27512.103339657591</v>
      </c>
      <c r="J738" s="99">
        <f>($G$91+$F$333)+$Q406*J$416</f>
        <v>27712.563816751535</v>
      </c>
      <c r="K738" s="99">
        <f>($G$91+$F$333)+$Q406*K$416</f>
        <v>27913.024293845476</v>
      </c>
      <c r="L738" s="99">
        <f>($G$91+$F$333)+$Q406*L$416</f>
        <v>28113.484770939416</v>
      </c>
      <c r="M738" s="99">
        <f>($G$91+$F$333)+$Q406*M$416</f>
        <v>28313.94524803336</v>
      </c>
      <c r="N738" s="99">
        <f>($G$91+$F$333)+$Q406*N$416</f>
        <v>28514.405725127301</v>
      </c>
      <c r="O738" s="99">
        <f>($G$91+$F$333)+$Q406*O$416</f>
        <v>28714.866202221241</v>
      </c>
      <c r="P738" s="99">
        <f>($G$91+$F$333)+$Q406*P$416</f>
        <v>28915.326679315185</v>
      </c>
      <c r="Q738" s="99">
        <f>($G$91+$F$333)+$Q406*Q$416</f>
        <v>29115.787156409126</v>
      </c>
      <c r="R738" s="99">
        <f>($G$91+$F$333)+$Q406*R$416</f>
        <v>29316.247633503066</v>
      </c>
      <c r="S738" s="99">
        <f>($G$91+$F$333)+$Q406*S$416</f>
        <v>29516.70811059701</v>
      </c>
      <c r="T738" s="99">
        <f>($G$91+$F$333)+$Q406*T$416</f>
        <v>29717.168587690951</v>
      </c>
      <c r="U738" s="99">
        <f>($G$91+$F$333)+$Q406*U$416</f>
        <v>29917.629064784891</v>
      </c>
      <c r="V738" s="99">
        <f>($G$91+$F$333)+$Q406*V$416</f>
        <v>30118.089541878835</v>
      </c>
    </row>
    <row r="739" spans="1:22">
      <c r="A739" s="7" t="str">
        <f t="shared" si="494"/>
        <v>Genia Air Max 12 Saunier Duval</v>
      </c>
      <c r="B739" s="116">
        <f>($H$91+$F$333)+$Q407*B$416</f>
        <v>25668.25</v>
      </c>
      <c r="C739" s="50">
        <f>($H$91+$F$333)+$Q407*C$416</f>
        <v>25868.722546425655</v>
      </c>
      <c r="D739" s="99">
        <f>($H$91+$F$333)+$Q407*D$416</f>
        <v>26069.195092851307</v>
      </c>
      <c r="E739" s="99">
        <f>($H$91+$F$333)+$Q407*E$416</f>
        <v>26269.667639276962</v>
      </c>
      <c r="F739" s="99">
        <f>($H$91+$F$333)+$Q407*F$416</f>
        <v>26470.140185702614</v>
      </c>
      <c r="G739" s="99">
        <f>($H$91+$F$333)+$Q407*G$416</f>
        <v>26670.612732128269</v>
      </c>
      <c r="H739" s="99">
        <f>($H$91+$F$333)+$Q407*H$416</f>
        <v>26871.085278553925</v>
      </c>
      <c r="I739" s="99">
        <f>($H$91+$F$333)+$Q407*I$416</f>
        <v>27071.557824979576</v>
      </c>
      <c r="J739" s="99">
        <f>($H$91+$F$333)+$Q407*J$416</f>
        <v>27272.030371405232</v>
      </c>
      <c r="K739" s="99">
        <f>($H$91+$F$333)+$Q407*K$416</f>
        <v>27472.502917830887</v>
      </c>
      <c r="L739" s="99">
        <f>($H$91+$F$333)+$Q407*L$416</f>
        <v>27672.975464256539</v>
      </c>
      <c r="M739" s="99">
        <f>($H$91+$F$333)+$Q407*M$416</f>
        <v>27873.448010682194</v>
      </c>
      <c r="N739" s="99">
        <f>($H$91+$F$333)+$Q407*N$416</f>
        <v>28073.920557107849</v>
      </c>
      <c r="O739" s="99">
        <f>($H$91+$F$333)+$Q407*O$416</f>
        <v>28274.393103533501</v>
      </c>
      <c r="P739" s="99">
        <f>($H$91+$F$333)+$Q407*P$416</f>
        <v>28474.865649959156</v>
      </c>
      <c r="Q739" s="99">
        <f>($H$91+$F$333)+$Q407*Q$416</f>
        <v>28675.338196384808</v>
      </c>
      <c r="R739" s="99">
        <f>($H$91+$F$333)+$Q407*R$416</f>
        <v>28875.810742810463</v>
      </c>
      <c r="S739" s="99">
        <f>($H$91+$F$333)+$Q407*S$416</f>
        <v>29076.283289236118</v>
      </c>
      <c r="T739" s="99">
        <f>($H$91+$F$333)+$Q407*T$416</f>
        <v>29276.75583566177</v>
      </c>
      <c r="U739" s="99">
        <f>($H$91+$F$333)+$Q407*U$416</f>
        <v>29477.228382087425</v>
      </c>
      <c r="V739" s="99">
        <f>($H$91+$F$333)+$Q407*V$416</f>
        <v>29677.700928513077</v>
      </c>
    </row>
    <row r="740" spans="1:22">
      <c r="A740" s="7" t="str">
        <f t="shared" si="494"/>
        <v>Arotherm plus 12 Compacta Vaillant</v>
      </c>
      <c r="B740" s="113">
        <f>($I$91+$F$333)+$Q408*B$416</f>
        <v>25999.42</v>
      </c>
      <c r="C740" s="50">
        <f>($I$91+$F$333)+$Q408*C$416</f>
        <v>26199.880477093939</v>
      </c>
      <c r="D740" s="99">
        <f>($I$91+$F$333)+$Q408*D$416</f>
        <v>26400.340954187883</v>
      </c>
      <c r="E740" s="99">
        <f>($I$91+$F$333)+$Q408*E$416</f>
        <v>26600.801431281823</v>
      </c>
      <c r="F740" s="99">
        <f>($I$91+$F$333)+$Q408*F$416</f>
        <v>26801.261908375764</v>
      </c>
      <c r="G740" s="99">
        <f>($I$91+$F$333)+$Q408*G$416</f>
        <v>27001.722385469708</v>
      </c>
      <c r="H740" s="99">
        <f>($I$91+$F$333)+$Q408*H$416</f>
        <v>27202.182862563648</v>
      </c>
      <c r="I740" s="99">
        <f>($I$91+$F$333)+$Q408*I$416</f>
        <v>27402.643339657589</v>
      </c>
      <c r="J740" s="99">
        <f>($I$91+$F$333)+$Q408*J$416</f>
        <v>27603.103816751533</v>
      </c>
      <c r="K740" s="99">
        <f>($I$91+$F$333)+$Q408*K$416</f>
        <v>27803.564293845473</v>
      </c>
      <c r="L740" s="99">
        <f>($I$91+$F$333)+$Q408*L$416</f>
        <v>28004.024770939413</v>
      </c>
      <c r="M740" s="99">
        <f>($I$91+$F$333)+$Q408*M$416</f>
        <v>28204.485248033357</v>
      </c>
      <c r="N740" s="99">
        <f>($I$91+$F$333)+$Q408*N$416</f>
        <v>28404.945725127298</v>
      </c>
      <c r="O740" s="99">
        <f>($I$91+$F$333)+$Q408*O$416</f>
        <v>28605.406202221238</v>
      </c>
      <c r="P740" s="99">
        <f>($I$91+$F$333)+$Q408*P$416</f>
        <v>28805.866679315182</v>
      </c>
      <c r="Q740" s="99">
        <f>($I$91+$F$333)+$Q408*Q$416</f>
        <v>29006.327156409123</v>
      </c>
      <c r="R740" s="99">
        <f>($I$91+$F$333)+$Q408*R$416</f>
        <v>29206.787633503063</v>
      </c>
      <c r="S740" s="99">
        <f>($I$91+$F$333)+$Q408*S$416</f>
        <v>29407.248110597007</v>
      </c>
      <c r="T740" s="99">
        <f>($I$91+$F$333)+$Q408*T$416</f>
        <v>29607.708587690948</v>
      </c>
      <c r="U740" s="99">
        <f>($I$91+$F$333)+$Q408*U$416</f>
        <v>29808.169064784888</v>
      </c>
      <c r="V740" s="99">
        <f>($I$91+$F$333)+$Q408*V$416</f>
        <v>30008.629541878832</v>
      </c>
    </row>
    <row r="741" spans="1:22">
      <c r="A741" s="7" t="str">
        <f t="shared" si="494"/>
        <v>Genia Air Max 8 Saunier Duval</v>
      </c>
      <c r="B741" s="113">
        <f>($J$91+$F$333)+$Q409*B$416</f>
        <v>23558.476900000001</v>
      </c>
      <c r="C741" s="50">
        <f>($J$91+$F$333)+$Q409*C$416</f>
        <v>23854.307592498753</v>
      </c>
      <c r="D741" s="99">
        <f>($J$91+$F$333)+$Q409*D$416</f>
        <v>24150.138284997502</v>
      </c>
      <c r="E741" s="99">
        <f>($J$91+$F$333)+$Q409*E$416</f>
        <v>24445.968977496254</v>
      </c>
      <c r="F741" s="99">
        <f>($J$91+$F$333)+$Q409*F$416</f>
        <v>24741.799669995002</v>
      </c>
      <c r="G741" s="99">
        <f>($J$91+$F$333)+$Q409*G$416</f>
        <v>25037.630362493754</v>
      </c>
      <c r="H741" s="99">
        <f>($J$91+$F$333)+$Q409*H$416</f>
        <v>25333.461054992502</v>
      </c>
      <c r="I741" s="99">
        <f>($J$91+$F$333)+$Q409*I$416</f>
        <v>25629.291747491254</v>
      </c>
      <c r="J741" s="99">
        <f>($J$91+$F$333)+$Q409*J$416</f>
        <v>25925.122439990002</v>
      </c>
      <c r="K741" s="99">
        <f>($J$91+$F$333)+$Q409*K$416</f>
        <v>26220.953132488754</v>
      </c>
      <c r="L741" s="99">
        <f>($J$91+$F$333)+$Q409*L$416</f>
        <v>26516.783824987506</v>
      </c>
      <c r="M741" s="99">
        <f>($J$91+$F$333)+$Q409*M$416</f>
        <v>26812.614517486254</v>
      </c>
      <c r="N741" s="99">
        <f>($J$91+$F$333)+$Q409*N$416</f>
        <v>27108.445209985006</v>
      </c>
      <c r="O741" s="99">
        <f>($J$91+$F$333)+$Q409*O$416</f>
        <v>27404.275902483754</v>
      </c>
      <c r="P741" s="99">
        <f>($J$91+$F$333)+$Q409*P$416</f>
        <v>27700.106594982506</v>
      </c>
      <c r="Q741" s="99">
        <f>($J$91+$F$333)+$Q409*Q$416</f>
        <v>27995.937287481254</v>
      </c>
      <c r="R741" s="99">
        <f>($J$91+$F$333)+$Q409*R$416</f>
        <v>28291.767979980006</v>
      </c>
      <c r="S741" s="99">
        <f>($J$91+$F$333)+$Q409*S$416</f>
        <v>28587.598672478758</v>
      </c>
      <c r="T741" s="99">
        <f>($J$91+$F$333)+$Q409*T$416</f>
        <v>28883.429364977506</v>
      </c>
      <c r="U741" s="99">
        <f>($J$91+$F$333)+$Q409*U$416</f>
        <v>29179.260057476255</v>
      </c>
      <c r="V741" s="99">
        <f>($J$91+$F$333)+$Q409*V$416</f>
        <v>29475.090749975006</v>
      </c>
    </row>
    <row r="742" spans="1:22">
      <c r="A742" s="7" t="str">
        <f t="shared" si="494"/>
        <v xml:space="preserve"> Dual Clima 9HT Domusa</v>
      </c>
      <c r="B742" s="113">
        <f>($K$91+$F$333)+$Q410*B$416</f>
        <v>18548</v>
      </c>
      <c r="C742" s="50">
        <f>($K$91+$F$333)+$Q410*C$416</f>
        <v>18865.841088744186</v>
      </c>
      <c r="D742" s="99">
        <f>($K$91+$F$333)+$Q410*D$416</f>
        <v>19183.682177488372</v>
      </c>
      <c r="E742" s="99">
        <f>($K$91+$F$333)+$Q410*E$416</f>
        <v>19501.523266232558</v>
      </c>
      <c r="F742" s="99">
        <f>($K$91+$F$333)+$Q410*F$416</f>
        <v>19819.364354976744</v>
      </c>
      <c r="G742" s="99">
        <f>($K$91+$F$333)+$Q410*G$416</f>
        <v>20137.20544372093</v>
      </c>
      <c r="H742" s="99">
        <f>($K$91+$F$333)+$Q410*H$416</f>
        <v>20455.046532465116</v>
      </c>
      <c r="I742" s="99">
        <f>($K$91+$F$333)+$Q410*I$416</f>
        <v>20772.887621209302</v>
      </c>
      <c r="J742" s="99">
        <f>($K$91+$F$333)+$Q410*J$416</f>
        <v>21090.728709953488</v>
      </c>
      <c r="K742" s="99">
        <f>($K$91+$F$333)+$Q410*K$416</f>
        <v>21408.569798697674</v>
      </c>
      <c r="L742" s="99">
        <f>($K$91+$F$333)+$Q410*L$416</f>
        <v>21726.41088744186</v>
      </c>
      <c r="M742" s="99">
        <f>($K$91+$F$333)+$Q410*M$416</f>
        <v>22044.251976186046</v>
      </c>
      <c r="N742" s="99">
        <f>($K$91+$F$333)+$Q410*N$416</f>
        <v>22362.093064930232</v>
      </c>
      <c r="O742" s="99">
        <f>($K$91+$F$333)+$Q410*O$416</f>
        <v>22679.934153674418</v>
      </c>
      <c r="P742" s="99">
        <f>($K$91+$F$333)+$Q410*P$416</f>
        <v>22997.775242418604</v>
      </c>
      <c r="Q742" s="99">
        <f>($K$91+$F$333)+$Q410*Q$416</f>
        <v>23315.61633116279</v>
      </c>
      <c r="R742" s="99">
        <f>($K$91+$F$333)+$Q410*R$416</f>
        <v>23633.457419906976</v>
      </c>
      <c r="S742" s="99">
        <f>($K$91+$F$333)+$Q410*S$416</f>
        <v>23951.298508651162</v>
      </c>
      <c r="T742" s="99">
        <f>($K$91+$F$333)+$Q410*T$416</f>
        <v>24269.139597395348</v>
      </c>
      <c r="U742" s="99">
        <f>($K$91+$F$333)+$Q410*U$416</f>
        <v>24586.980686139534</v>
      </c>
      <c r="V742" s="99">
        <f>($K$91+$F$333)+$Q410*V$416</f>
        <v>24904.82177488372</v>
      </c>
    </row>
    <row r="743" spans="1:22">
      <c r="A743" s="18" t="str">
        <f t="shared" si="494"/>
        <v>Arotherm plus 8 Compacta Vaillant</v>
      </c>
      <c r="B743" s="115">
        <f>($L$91+$F$333)+$Q411*B$416</f>
        <v>24688.75</v>
      </c>
      <c r="C743" s="51">
        <f>($L$91+$F$333)+$Q411*C$416</f>
        <v>24991.606482551237</v>
      </c>
      <c r="D743" s="110">
        <f>($L$91+$F$333)+$Q411*D$416</f>
        <v>25294.462965102473</v>
      </c>
      <c r="E743" s="110">
        <f>($L$91+$F$333)+$Q411*E$416</f>
        <v>25597.31944765371</v>
      </c>
      <c r="F743" s="110">
        <f>($L$91+$F$333)+$Q411*F$416</f>
        <v>25900.175930204947</v>
      </c>
      <c r="G743" s="110">
        <f>($L$91+$F$333)+$Q411*G$416</f>
        <v>26203.032412756183</v>
      </c>
      <c r="H743" s="110">
        <f>($L$91+$F$333)+$Q411*H$416</f>
        <v>26505.88889530742</v>
      </c>
      <c r="I743" s="110">
        <f>($L$91+$F$333)+$Q411*I$416</f>
        <v>26808.745377858657</v>
      </c>
      <c r="J743" s="110">
        <f>($L$91+$F$333)+$Q411*J$416</f>
        <v>27111.601860409894</v>
      </c>
      <c r="K743" s="110">
        <f>($L$91+$F$333)+$Q411*K$416</f>
        <v>27414.45834296113</v>
      </c>
      <c r="L743" s="110">
        <f>($L$91+$F$333)+$Q411*L$416</f>
        <v>27717.314825512367</v>
      </c>
      <c r="M743" s="110">
        <f>($L$91+$F$333)+$Q411*M$416</f>
        <v>28020.171308063607</v>
      </c>
      <c r="N743" s="110">
        <f>($L$91+$F$333)+$Q411*N$416</f>
        <v>28323.027790614844</v>
      </c>
      <c r="O743" s="110">
        <f>($L$91+$F$333)+$Q411*O$416</f>
        <v>28625.884273166081</v>
      </c>
      <c r="P743" s="110">
        <f>($L$91+$F$333)+$Q411*P$416</f>
        <v>28928.740755717317</v>
      </c>
      <c r="Q743" s="110">
        <f>($L$91+$F$333)+$Q411*Q$416</f>
        <v>29231.597238268554</v>
      </c>
      <c r="R743" s="110">
        <f>($L$91+$F$333)+$Q411*R$416</f>
        <v>29534.453720819791</v>
      </c>
      <c r="S743" s="110">
        <f>($L$91+$F$333)+$Q411*S$416</f>
        <v>29837.310203371027</v>
      </c>
      <c r="T743" s="110">
        <f>($L$91+$F$333)+$Q411*T$416</f>
        <v>30140.166685922264</v>
      </c>
      <c r="U743" s="110">
        <f>($L$91+$F$333)+$Q411*U$416</f>
        <v>30443.023168473501</v>
      </c>
      <c r="V743" s="110">
        <f>($L$91+$F$333)+$Q411*V$416</f>
        <v>30745.879651024738</v>
      </c>
    </row>
    <row r="744" spans="1:22">
      <c r="A744" s="7" t="str">
        <f t="shared" si="494"/>
        <v>ecoTEC pure 286 Vaillant</v>
      </c>
      <c r="B744" s="112">
        <f t="shared" ref="B744:V744" si="495">$C$100+B733*$C$98</f>
        <v>3088.74</v>
      </c>
      <c r="C744" s="50">
        <f t="shared" si="495"/>
        <v>5895.5498090721649</v>
      </c>
      <c r="D744" s="99">
        <f t="shared" si="495"/>
        <v>8702.3596181443281</v>
      </c>
      <c r="E744" s="99">
        <f t="shared" si="495"/>
        <v>11509.169427216493</v>
      </c>
      <c r="F744" s="99">
        <f t="shared" si="495"/>
        <v>14315.979236288658</v>
      </c>
      <c r="G744" s="99">
        <f t="shared" si="495"/>
        <v>17122.78904536082</v>
      </c>
      <c r="H744" s="99">
        <f t="shared" si="495"/>
        <v>19929.598854432988</v>
      </c>
      <c r="I744" s="99">
        <f t="shared" si="495"/>
        <v>22736.40866350515</v>
      </c>
      <c r="J744" s="99">
        <f t="shared" si="495"/>
        <v>25543.218472577319</v>
      </c>
      <c r="K744" s="99">
        <f t="shared" si="495"/>
        <v>28350.02828164948</v>
      </c>
      <c r="L744" s="99">
        <f t="shared" si="495"/>
        <v>31156.838090721641</v>
      </c>
      <c r="M744" s="99">
        <f t="shared" si="495"/>
        <v>33963.64789979381</v>
      </c>
      <c r="N744" s="99">
        <f t="shared" si="495"/>
        <v>36770.457708865972</v>
      </c>
      <c r="O744" s="99">
        <f t="shared" si="495"/>
        <v>39577.267517938133</v>
      </c>
      <c r="P744" s="99">
        <f t="shared" si="495"/>
        <v>42384.077327010302</v>
      </c>
      <c r="Q744" s="99">
        <f t="shared" si="495"/>
        <v>45190.887136082463</v>
      </c>
      <c r="R744" s="99">
        <f t="shared" si="495"/>
        <v>47997.696945154632</v>
      </c>
      <c r="S744" s="99">
        <f t="shared" si="495"/>
        <v>50804.506754226793</v>
      </c>
      <c r="T744" s="99">
        <f t="shared" si="495"/>
        <v>53611.316563298962</v>
      </c>
      <c r="U744" s="99">
        <f t="shared" si="495"/>
        <v>56418.126372371124</v>
      </c>
      <c r="V744" s="99">
        <f t="shared" si="495"/>
        <v>59224.936181443285</v>
      </c>
    </row>
    <row r="745" spans="1:22">
      <c r="A745" s="7" t="str">
        <f t="shared" si="494"/>
        <v>Puma Condens 24-28 MKV Protherm</v>
      </c>
      <c r="B745" s="113">
        <f t="shared" ref="B745:V745" si="496">$D$100+B733*$D$98</f>
        <v>2799.75</v>
      </c>
      <c r="C745" s="50">
        <f t="shared" si="496"/>
        <v>5727.2828116129031</v>
      </c>
      <c r="D745" s="99">
        <f t="shared" si="496"/>
        <v>8654.8156232258061</v>
      </c>
      <c r="E745" s="99">
        <f t="shared" si="496"/>
        <v>11582.348434838708</v>
      </c>
      <c r="F745" s="99">
        <f t="shared" si="496"/>
        <v>14509.881246451612</v>
      </c>
      <c r="G745" s="99">
        <f t="shared" si="496"/>
        <v>17437.414058064514</v>
      </c>
      <c r="H745" s="99">
        <f t="shared" si="496"/>
        <v>20364.946869677417</v>
      </c>
      <c r="I745" s="99">
        <f t="shared" si="496"/>
        <v>23292.479681290322</v>
      </c>
      <c r="J745" s="99">
        <f t="shared" si="496"/>
        <v>26220.012492903224</v>
      </c>
      <c r="K745" s="99">
        <f t="shared" si="496"/>
        <v>29147.545304516127</v>
      </c>
      <c r="L745" s="99">
        <f t="shared" si="496"/>
        <v>32075.078116129029</v>
      </c>
      <c r="M745" s="99">
        <f t="shared" si="496"/>
        <v>35002.610927741931</v>
      </c>
      <c r="N745" s="99">
        <f t="shared" si="496"/>
        <v>37930.143739354833</v>
      </c>
      <c r="O745" s="99">
        <f t="shared" si="496"/>
        <v>40857.676550967735</v>
      </c>
      <c r="P745" s="99">
        <f t="shared" si="496"/>
        <v>43785.209362580645</v>
      </c>
      <c r="Q745" s="99">
        <f t="shared" si="496"/>
        <v>46712.742174193547</v>
      </c>
      <c r="R745" s="99">
        <f t="shared" si="496"/>
        <v>49640.274985806449</v>
      </c>
      <c r="S745" s="99">
        <f t="shared" si="496"/>
        <v>52567.807797419351</v>
      </c>
      <c r="T745" s="99">
        <f t="shared" si="496"/>
        <v>55495.340609032253</v>
      </c>
      <c r="U745" s="99">
        <f t="shared" si="496"/>
        <v>58422.873420645155</v>
      </c>
      <c r="V745" s="99">
        <f t="shared" si="496"/>
        <v>61350.406232258058</v>
      </c>
    </row>
    <row r="746" spans="1:22">
      <c r="A746" s="7" t="str">
        <f t="shared" si="494"/>
        <v>VMW 32CS 1-5 ecoTEC plus Vaillant</v>
      </c>
      <c r="B746" s="113">
        <f t="shared" ref="B746:V746" si="497">$E$100+B733*$E$98</f>
        <v>3921.96</v>
      </c>
      <c r="C746" s="50">
        <f t="shared" si="497"/>
        <v>6705.8102196319014</v>
      </c>
      <c r="D746" s="99">
        <f t="shared" si="497"/>
        <v>9489.6604392638037</v>
      </c>
      <c r="E746" s="99">
        <f t="shared" si="497"/>
        <v>12273.510658895706</v>
      </c>
      <c r="F746" s="99">
        <f t="shared" si="497"/>
        <v>15057.360878527608</v>
      </c>
      <c r="G746" s="99">
        <f t="shared" si="497"/>
        <v>17841.211098159511</v>
      </c>
      <c r="H746" s="99">
        <f t="shared" si="497"/>
        <v>20625.061317791409</v>
      </c>
      <c r="I746" s="99">
        <f t="shared" si="497"/>
        <v>23408.911537423312</v>
      </c>
      <c r="J746" s="99">
        <f t="shared" si="497"/>
        <v>26192.761757055214</v>
      </c>
      <c r="K746" s="99">
        <f t="shared" si="497"/>
        <v>28976.611976687116</v>
      </c>
      <c r="L746" s="99">
        <f t="shared" si="497"/>
        <v>31760.462196319018</v>
      </c>
      <c r="M746" s="99">
        <f t="shared" si="497"/>
        <v>34544.312415950924</v>
      </c>
      <c r="N746" s="99">
        <f t="shared" si="497"/>
        <v>37328.162635582819</v>
      </c>
      <c r="O746" s="99">
        <f t="shared" si="497"/>
        <v>40112.012855214722</v>
      </c>
      <c r="P746" s="99">
        <f t="shared" si="497"/>
        <v>42895.863074846624</v>
      </c>
      <c r="Q746" s="99">
        <f t="shared" si="497"/>
        <v>45679.713294478526</v>
      </c>
      <c r="R746" s="99">
        <f t="shared" si="497"/>
        <v>48463.563514110429</v>
      </c>
      <c r="S746" s="99">
        <f t="shared" si="497"/>
        <v>51247.413733742331</v>
      </c>
      <c r="T746" s="99">
        <f t="shared" si="497"/>
        <v>54031.263953374233</v>
      </c>
      <c r="U746" s="99">
        <f t="shared" si="497"/>
        <v>56815.114173006135</v>
      </c>
      <c r="V746" s="99">
        <f t="shared" si="497"/>
        <v>59598.964392638038</v>
      </c>
    </row>
    <row r="747" spans="1:22">
      <c r="A747" s="7" t="str">
        <f t="shared" si="494"/>
        <v>MicraPlus Condens 30 Hermann</v>
      </c>
      <c r="B747" s="113">
        <f t="shared" ref="B747:V747" si="498">$F$100+B733*$F$98</f>
        <v>2931.76</v>
      </c>
      <c r="C747" s="50">
        <f t="shared" si="498"/>
        <v>5828.148845531915</v>
      </c>
      <c r="D747" s="99">
        <f t="shared" si="498"/>
        <v>8724.5376910638297</v>
      </c>
      <c r="E747" s="99">
        <f t="shared" si="498"/>
        <v>11620.926536595744</v>
      </c>
      <c r="F747" s="99">
        <f t="shared" si="498"/>
        <v>14517.315382127659</v>
      </c>
      <c r="G747" s="99">
        <f t="shared" si="498"/>
        <v>17413.704227659575</v>
      </c>
      <c r="H747" s="99">
        <f t="shared" si="498"/>
        <v>20310.093073191485</v>
      </c>
      <c r="I747" s="99">
        <f t="shared" si="498"/>
        <v>23206.481918723402</v>
      </c>
      <c r="J747" s="99">
        <f t="shared" si="498"/>
        <v>26102.87076425532</v>
      </c>
      <c r="K747" s="99">
        <f t="shared" si="498"/>
        <v>28999.25960978723</v>
      </c>
      <c r="L747" s="99">
        <f t="shared" si="498"/>
        <v>31895.648455319148</v>
      </c>
      <c r="M747" s="99">
        <f t="shared" si="498"/>
        <v>34792.037300851058</v>
      </c>
      <c r="N747" s="99">
        <f t="shared" si="498"/>
        <v>37688.426146382975</v>
      </c>
      <c r="O747" s="99">
        <f t="shared" si="498"/>
        <v>40584.814991914893</v>
      </c>
      <c r="P747" s="99">
        <f t="shared" si="498"/>
        <v>43481.203837446803</v>
      </c>
      <c r="Q747" s="99">
        <f t="shared" si="498"/>
        <v>46377.59268297872</v>
      </c>
      <c r="R747" s="99">
        <f t="shared" si="498"/>
        <v>49273.981528510638</v>
      </c>
      <c r="S747" s="99">
        <f t="shared" si="498"/>
        <v>52170.370374042548</v>
      </c>
      <c r="T747" s="99">
        <f t="shared" si="498"/>
        <v>55066.759219574466</v>
      </c>
      <c r="U747" s="99">
        <f t="shared" si="498"/>
        <v>57963.148065106376</v>
      </c>
      <c r="V747" s="99">
        <f t="shared" si="498"/>
        <v>60859.536910638293</v>
      </c>
    </row>
    <row r="748" spans="1:22">
      <c r="A748" s="7" t="str">
        <f t="shared" si="494"/>
        <v xml:space="preserve">Semia Condens 30 Saunier Duval </v>
      </c>
      <c r="B748" s="114">
        <f t="shared" ref="B748:V748" si="499">$G$100+B733*$G$98</f>
        <v>3229.76</v>
      </c>
      <c r="C748" s="50">
        <f t="shared" si="499"/>
        <v>6002.2707075356411</v>
      </c>
      <c r="D748" s="99">
        <f t="shared" si="499"/>
        <v>8774.7814150712838</v>
      </c>
      <c r="E748" s="99">
        <f t="shared" si="499"/>
        <v>11547.292122606925</v>
      </c>
      <c r="F748" s="99">
        <f t="shared" si="499"/>
        <v>14319.802830142566</v>
      </c>
      <c r="G748" s="99">
        <f t="shared" si="499"/>
        <v>17092.313537678208</v>
      </c>
      <c r="H748" s="99">
        <f t="shared" si="499"/>
        <v>19864.824245213851</v>
      </c>
      <c r="I748" s="99">
        <f t="shared" si="499"/>
        <v>22637.334952749494</v>
      </c>
      <c r="J748" s="99">
        <f t="shared" si="499"/>
        <v>25409.845660285129</v>
      </c>
      <c r="K748" s="99">
        <f t="shared" si="499"/>
        <v>28182.356367820772</v>
      </c>
      <c r="L748" s="99">
        <f t="shared" si="499"/>
        <v>30954.867075356415</v>
      </c>
      <c r="M748" s="99">
        <f t="shared" si="499"/>
        <v>33727.377782892057</v>
      </c>
      <c r="N748" s="99">
        <f t="shared" si="499"/>
        <v>36499.8884904277</v>
      </c>
      <c r="O748" s="99">
        <f t="shared" si="499"/>
        <v>39272.399197963343</v>
      </c>
      <c r="P748" s="99">
        <f t="shared" si="499"/>
        <v>42044.909905498986</v>
      </c>
      <c r="Q748" s="99">
        <f t="shared" si="499"/>
        <v>44817.420613034621</v>
      </c>
      <c r="R748" s="99">
        <f t="shared" si="499"/>
        <v>47589.931320570264</v>
      </c>
      <c r="S748" s="99">
        <f t="shared" si="499"/>
        <v>50362.442028105907</v>
      </c>
      <c r="T748" s="99">
        <f t="shared" si="499"/>
        <v>53134.952735641549</v>
      </c>
      <c r="U748" s="99">
        <f t="shared" si="499"/>
        <v>55907.463443177192</v>
      </c>
      <c r="V748" s="99">
        <f t="shared" si="499"/>
        <v>58679.974150712835</v>
      </c>
    </row>
    <row r="749" spans="1:22">
      <c r="A749" s="7" t="str">
        <f t="shared" si="494"/>
        <v>Caldera Thema Condens 31-CS/1 (N-ES) Saunier Duval</v>
      </c>
      <c r="B749" s="114">
        <f t="shared" ref="B749:V749" si="500">$H$100+B733*$H$98</f>
        <v>3842.75</v>
      </c>
      <c r="C749" s="50">
        <f t="shared" si="500"/>
        <v>6620.9188926530614</v>
      </c>
      <c r="D749" s="99">
        <f t="shared" si="500"/>
        <v>9399.0877853061229</v>
      </c>
      <c r="E749" s="99">
        <f t="shared" si="500"/>
        <v>12177.256677959183</v>
      </c>
      <c r="F749" s="99">
        <f t="shared" si="500"/>
        <v>14955.425570612246</v>
      </c>
      <c r="G749" s="99">
        <f t="shared" si="500"/>
        <v>17733.594463265305</v>
      </c>
      <c r="H749" s="99">
        <f t="shared" si="500"/>
        <v>20511.763355918367</v>
      </c>
      <c r="I749" s="99">
        <f t="shared" si="500"/>
        <v>23289.932248571429</v>
      </c>
      <c r="J749" s="99">
        <f t="shared" si="500"/>
        <v>26068.101141224492</v>
      </c>
      <c r="K749" s="99">
        <f t="shared" si="500"/>
        <v>28846.27003387755</v>
      </c>
      <c r="L749" s="99">
        <f t="shared" si="500"/>
        <v>31624.438926530613</v>
      </c>
      <c r="M749" s="99">
        <f t="shared" si="500"/>
        <v>34402.607819183671</v>
      </c>
      <c r="N749" s="99">
        <f t="shared" si="500"/>
        <v>37180.776711836734</v>
      </c>
      <c r="O749" s="99">
        <f t="shared" si="500"/>
        <v>39958.945604489796</v>
      </c>
      <c r="P749" s="99">
        <f t="shared" si="500"/>
        <v>42737.114497142858</v>
      </c>
      <c r="Q749" s="99">
        <f t="shared" si="500"/>
        <v>45515.283389795921</v>
      </c>
      <c r="R749" s="99">
        <f t="shared" si="500"/>
        <v>48293.452282448983</v>
      </c>
      <c r="S749" s="99">
        <f t="shared" si="500"/>
        <v>51071.621175102038</v>
      </c>
      <c r="T749" s="99">
        <f t="shared" si="500"/>
        <v>53849.790067755101</v>
      </c>
      <c r="U749" s="99">
        <f t="shared" si="500"/>
        <v>56627.958960408163</v>
      </c>
      <c r="V749" s="99">
        <f t="shared" si="500"/>
        <v>59406.127853061225</v>
      </c>
    </row>
    <row r="750" spans="1:22">
      <c r="A750" s="7" t="str">
        <f t="shared" si="494"/>
        <v>NEODENS PLUS 28/28 F ECO Baxi</v>
      </c>
      <c r="B750" s="113">
        <f t="shared" ref="B750:V750" si="501">$I$100+B733*$I$98</f>
        <v>2860.7</v>
      </c>
      <c r="C750" s="50">
        <f t="shared" si="501"/>
        <v>5958.0896641638219</v>
      </c>
      <c r="D750" s="99">
        <f t="shared" si="501"/>
        <v>9055.4793283276449</v>
      </c>
      <c r="E750" s="99">
        <f t="shared" si="501"/>
        <v>12152.868992491465</v>
      </c>
      <c r="F750" s="99">
        <f t="shared" si="501"/>
        <v>15250.258656655289</v>
      </c>
      <c r="G750" s="99">
        <f t="shared" si="501"/>
        <v>18347.648320819109</v>
      </c>
      <c r="H750" s="99">
        <f t="shared" si="501"/>
        <v>21445.037984982933</v>
      </c>
      <c r="I750" s="99">
        <f t="shared" si="501"/>
        <v>24542.427649146754</v>
      </c>
      <c r="J750" s="99">
        <f t="shared" si="501"/>
        <v>27639.817313310577</v>
      </c>
      <c r="K750" s="99">
        <f t="shared" si="501"/>
        <v>30737.206977474398</v>
      </c>
      <c r="L750" s="99">
        <f t="shared" si="501"/>
        <v>33834.596641638214</v>
      </c>
      <c r="M750" s="99">
        <f t="shared" si="501"/>
        <v>36931.986305802035</v>
      </c>
      <c r="N750" s="99">
        <f t="shared" si="501"/>
        <v>40029.375969965862</v>
      </c>
      <c r="O750" s="99">
        <f t="shared" si="501"/>
        <v>43126.765634129682</v>
      </c>
      <c r="P750" s="99">
        <f t="shared" si="501"/>
        <v>46224.155298293503</v>
      </c>
      <c r="Q750" s="99">
        <f t="shared" si="501"/>
        <v>49321.544962457323</v>
      </c>
      <c r="R750" s="99">
        <f t="shared" si="501"/>
        <v>52418.934626621151</v>
      </c>
      <c r="S750" s="99">
        <f t="shared" si="501"/>
        <v>55516.324290784971</v>
      </c>
      <c r="T750" s="99">
        <f t="shared" si="501"/>
        <v>58613.713954948791</v>
      </c>
      <c r="U750" s="99">
        <f t="shared" si="501"/>
        <v>61711.103619112611</v>
      </c>
      <c r="V750" s="99">
        <f t="shared" si="501"/>
        <v>64808.493283276432</v>
      </c>
    </row>
    <row r="751" spans="1:22">
      <c r="A751" s="7" t="str">
        <f t="shared" si="494"/>
        <v>NEODENS PLUS 33/33 F ECO Baxi</v>
      </c>
      <c r="B751" s="113">
        <f t="shared" ref="B751:V751" si="502">$J$100+B733*$J$98</f>
        <v>2939.75</v>
      </c>
      <c r="C751" s="50">
        <f t="shared" si="502"/>
        <v>6030.1081325766172</v>
      </c>
      <c r="D751" s="99">
        <f t="shared" si="502"/>
        <v>9120.4662651532344</v>
      </c>
      <c r="E751" s="99">
        <f t="shared" si="502"/>
        <v>12210.824397729852</v>
      </c>
      <c r="F751" s="99">
        <f t="shared" si="502"/>
        <v>15301.182530306469</v>
      </c>
      <c r="G751" s="99">
        <f t="shared" si="502"/>
        <v>18391.540662883082</v>
      </c>
      <c r="H751" s="99">
        <f t="shared" si="502"/>
        <v>21481.898795459703</v>
      </c>
      <c r="I751" s="99">
        <f t="shared" si="502"/>
        <v>24572.25692803632</v>
      </c>
      <c r="J751" s="99">
        <f t="shared" si="502"/>
        <v>27662.615060612938</v>
      </c>
      <c r="K751" s="99">
        <f t="shared" si="502"/>
        <v>30752.973193189551</v>
      </c>
      <c r="L751" s="99">
        <f t="shared" si="502"/>
        <v>33843.331325766165</v>
      </c>
      <c r="M751" s="99">
        <f t="shared" si="502"/>
        <v>36933.689458342786</v>
      </c>
      <c r="N751" s="99">
        <f t="shared" si="502"/>
        <v>40024.047590919407</v>
      </c>
      <c r="O751" s="99">
        <f t="shared" si="502"/>
        <v>43114.40572349602</v>
      </c>
      <c r="P751" s="99">
        <f t="shared" si="502"/>
        <v>46204.763856072641</v>
      </c>
      <c r="Q751" s="99">
        <f t="shared" si="502"/>
        <v>49295.121988649254</v>
      </c>
      <c r="R751" s="99">
        <f t="shared" si="502"/>
        <v>52385.480121225875</v>
      </c>
      <c r="S751" s="99">
        <f t="shared" si="502"/>
        <v>55475.838253802489</v>
      </c>
      <c r="T751" s="99">
        <f t="shared" si="502"/>
        <v>58566.196386379102</v>
      </c>
      <c r="U751" s="99">
        <f t="shared" si="502"/>
        <v>61656.554518955723</v>
      </c>
      <c r="V751" s="99">
        <f t="shared" si="502"/>
        <v>64746.912651532337</v>
      </c>
    </row>
    <row r="752" spans="1:22">
      <c r="A752" s="7" t="str">
        <f t="shared" si="494"/>
        <v xml:space="preserve"> 6000 25-28 Bosch</v>
      </c>
      <c r="B752" s="113">
        <f t="shared" ref="B752:V752" si="503">$K$100+B733*$K$98</f>
        <v>3193.29</v>
      </c>
      <c r="C752" s="50">
        <f t="shared" si="503"/>
        <v>6089.6788455319147</v>
      </c>
      <c r="D752" s="99">
        <f t="shared" si="503"/>
        <v>8986.0676910638285</v>
      </c>
      <c r="E752" s="99">
        <f t="shared" si="503"/>
        <v>11882.456536595742</v>
      </c>
      <c r="F752" s="99">
        <f t="shared" si="503"/>
        <v>14778.84538212766</v>
      </c>
      <c r="G752" s="99">
        <f t="shared" si="503"/>
        <v>17675.234227659574</v>
      </c>
      <c r="H752" s="99">
        <f t="shared" si="503"/>
        <v>20571.623073191487</v>
      </c>
      <c r="I752" s="99">
        <f t="shared" si="503"/>
        <v>23468.011918723401</v>
      </c>
      <c r="J752" s="99">
        <f t="shared" si="503"/>
        <v>26364.400764255319</v>
      </c>
      <c r="K752" s="99">
        <f t="shared" si="503"/>
        <v>29260.789609787233</v>
      </c>
      <c r="L752" s="99">
        <f t="shared" si="503"/>
        <v>32157.178455319146</v>
      </c>
      <c r="M752" s="99">
        <f t="shared" si="503"/>
        <v>35053.567300851057</v>
      </c>
      <c r="N752" s="99">
        <f t="shared" si="503"/>
        <v>37949.956146382974</v>
      </c>
      <c r="O752" s="99">
        <f t="shared" si="503"/>
        <v>40846.344991914892</v>
      </c>
      <c r="P752" s="99">
        <f t="shared" si="503"/>
        <v>43742.733837446802</v>
      </c>
      <c r="Q752" s="99">
        <f t="shared" si="503"/>
        <v>46639.122682978719</v>
      </c>
      <c r="R752" s="99">
        <f t="shared" si="503"/>
        <v>49535.511528510637</v>
      </c>
      <c r="S752" s="99">
        <f t="shared" si="503"/>
        <v>52431.900374042547</v>
      </c>
      <c r="T752" s="99">
        <f t="shared" si="503"/>
        <v>55328.289219574464</v>
      </c>
      <c r="U752" s="99">
        <f t="shared" si="503"/>
        <v>58224.678065106375</v>
      </c>
      <c r="V752" s="99">
        <f t="shared" si="503"/>
        <v>61121.066910638292</v>
      </c>
    </row>
    <row r="753" spans="1:22">
      <c r="A753" s="18" t="str">
        <f t="shared" si="494"/>
        <v>6000 25-32 Bosch</v>
      </c>
      <c r="B753" s="115">
        <f t="shared" ref="B753:V753" si="504">$L$100+B733*$L$98</f>
        <v>3273.49</v>
      </c>
      <c r="C753" s="52">
        <f t="shared" si="504"/>
        <v>6169.8788455319145</v>
      </c>
      <c r="D753" s="100">
        <f t="shared" si="504"/>
        <v>9066.2676910638293</v>
      </c>
      <c r="E753" s="100">
        <f t="shared" si="504"/>
        <v>11962.656536595743</v>
      </c>
      <c r="F753" s="100">
        <f t="shared" si="504"/>
        <v>14859.045382127659</v>
      </c>
      <c r="G753" s="100">
        <f t="shared" si="504"/>
        <v>17755.434227659571</v>
      </c>
      <c r="H753" s="100">
        <f t="shared" si="504"/>
        <v>20651.823073191488</v>
      </c>
      <c r="I753" s="100">
        <f t="shared" si="504"/>
        <v>23548.211918723398</v>
      </c>
      <c r="J753" s="100">
        <f t="shared" si="504"/>
        <v>26444.600764255316</v>
      </c>
      <c r="K753" s="100">
        <f t="shared" si="504"/>
        <v>29340.989609787233</v>
      </c>
      <c r="L753" s="100">
        <f t="shared" si="504"/>
        <v>32237.378455319144</v>
      </c>
      <c r="M753" s="100">
        <f t="shared" si="504"/>
        <v>35133.767300851061</v>
      </c>
      <c r="N753" s="100">
        <f t="shared" si="504"/>
        <v>38030.156146382971</v>
      </c>
      <c r="O753" s="100">
        <f t="shared" si="504"/>
        <v>40926.544991914889</v>
      </c>
      <c r="P753" s="100">
        <f t="shared" si="504"/>
        <v>43822.933837446799</v>
      </c>
      <c r="Q753" s="100">
        <f t="shared" si="504"/>
        <v>46719.322682978716</v>
      </c>
      <c r="R753" s="100">
        <f t="shared" si="504"/>
        <v>49615.711528510634</v>
      </c>
      <c r="S753" s="100">
        <f t="shared" si="504"/>
        <v>52512.100374042544</v>
      </c>
      <c r="T753" s="100">
        <f t="shared" si="504"/>
        <v>55408.489219574461</v>
      </c>
      <c r="U753" s="100">
        <f t="shared" si="504"/>
        <v>58304.878065106372</v>
      </c>
      <c r="V753" s="100">
        <f t="shared" si="504"/>
        <v>61201.266910638289</v>
      </c>
    </row>
    <row r="757" spans="1:22">
      <c r="A757" s="147" t="s">
        <v>149</v>
      </c>
      <c r="B757" s="151"/>
    </row>
    <row r="758" spans="1:22" ht="57" customHeight="1">
      <c r="A758" s="152"/>
      <c r="B758" s="153"/>
    </row>
    <row r="759" spans="1:22">
      <c r="A759" s="48" t="s">
        <v>97</v>
      </c>
      <c r="B759" s="23">
        <v>0</v>
      </c>
      <c r="C759" s="23">
        <v>3</v>
      </c>
      <c r="D759" s="23">
        <v>6</v>
      </c>
      <c r="E759" s="23">
        <v>9</v>
      </c>
      <c r="F759" s="23">
        <v>12</v>
      </c>
      <c r="G759" s="23">
        <v>15</v>
      </c>
      <c r="H759" s="23">
        <v>18</v>
      </c>
      <c r="I759" s="23">
        <v>21</v>
      </c>
      <c r="J759" s="23">
        <v>24</v>
      </c>
      <c r="K759" s="23">
        <v>27</v>
      </c>
      <c r="L759" s="23">
        <v>30</v>
      </c>
      <c r="M759" s="23">
        <v>33</v>
      </c>
      <c r="N759" s="23">
        <v>36</v>
      </c>
      <c r="O759" s="23">
        <v>39</v>
      </c>
      <c r="P759" s="23">
        <v>42</v>
      </c>
      <c r="Q759" s="23">
        <v>45</v>
      </c>
      <c r="R759" s="23">
        <v>48</v>
      </c>
      <c r="S759" s="23">
        <v>51</v>
      </c>
      <c r="T759" s="23">
        <v>54</v>
      </c>
      <c r="U759" s="23">
        <v>57</v>
      </c>
      <c r="V759" s="23">
        <v>60</v>
      </c>
    </row>
    <row r="760" spans="1:22">
      <c r="A760" s="7" t="str">
        <f>A734</f>
        <v>Monobloc Plus 2 - 12MR Baxi</v>
      </c>
      <c r="B760" s="112">
        <f>($C$91+$G$333)+$Q402*B$416</f>
        <v>17310</v>
      </c>
      <c r="C760" s="49">
        <f>($C$91+$G$333)+$Q402*C$416</f>
        <v>17477.011081011686</v>
      </c>
      <c r="D760" s="98">
        <f>($C$91+$G$333)+$Q402*D$416</f>
        <v>17644.022162023371</v>
      </c>
      <c r="E760" s="98">
        <f>($C$91+$G$333)+$Q402*E$416</f>
        <v>17811.033243035061</v>
      </c>
      <c r="F760" s="98">
        <f>($C$91+$G$333)+$Q402*F$416</f>
        <v>17978.044324046747</v>
      </c>
      <c r="G760" s="98">
        <f>($C$91+$G$333)+$Q402*G$416</f>
        <v>18145.055405058432</v>
      </c>
      <c r="H760" s="98">
        <f>($C$91+$G$333)+$Q402*H$416</f>
        <v>18312.066486070118</v>
      </c>
      <c r="I760" s="98">
        <f>($C$91+$G$333)+$Q402*I$416</f>
        <v>18479.077567081808</v>
      </c>
      <c r="J760" s="98">
        <f>($C$91+$G$333)+$Q402*J$416</f>
        <v>18646.088648093493</v>
      </c>
      <c r="K760" s="98">
        <f>($C$91+$G$333)+$Q402*K$416</f>
        <v>18813.099729105179</v>
      </c>
      <c r="L760" s="98">
        <f>($C$91+$G$333)+$Q402*L$416</f>
        <v>18980.110810116865</v>
      </c>
      <c r="M760" s="98">
        <f>($C$91+$G$333)+$Q402*M$416</f>
        <v>19147.121891128554</v>
      </c>
      <c r="N760" s="98">
        <f>($C$91+$G$333)+$Q402*N$416</f>
        <v>19314.13297214024</v>
      </c>
      <c r="O760" s="98">
        <f>($C$91+$G$333)+$Q402*O$416</f>
        <v>19481.144053151926</v>
      </c>
      <c r="P760" s="98">
        <f>($C$91+$G$333)+$Q402*P$416</f>
        <v>19648.155134163611</v>
      </c>
      <c r="Q760" s="98">
        <f>($C$91+$G$333)+$Q402*Q$416</f>
        <v>19815.166215175297</v>
      </c>
      <c r="R760" s="98">
        <f>($C$91+$G$333)+$Q402*R$416</f>
        <v>19982.177296186986</v>
      </c>
      <c r="S760" s="98">
        <f>($C$91+$G$333)+$Q402*S$416</f>
        <v>20149.188377198672</v>
      </c>
      <c r="T760" s="98">
        <f>($C$91+$G$333)+$Q402*T$416</f>
        <v>20316.199458210358</v>
      </c>
      <c r="U760" s="92">
        <f>($C$91+$G$333)+$Q402*U$416</f>
        <v>20483.210539222044</v>
      </c>
      <c r="V760" s="98">
        <f>($C$91+$G$333)+$Q402*V$416</f>
        <v>20650.221620233729</v>
      </c>
    </row>
    <row r="761" spans="1:22">
      <c r="A761" s="7" t="str">
        <f t="shared" ref="A761:A779" si="505">A735</f>
        <v>Monobloc Plus 2 - 16MR Baxi</v>
      </c>
      <c r="B761" s="113">
        <f>($D$91+$G$333)+$Q403*B$416</f>
        <v>17310</v>
      </c>
      <c r="C761" s="50">
        <f>($D$91+$G$333)+$Q403*C$416</f>
        <v>17527.649276268115</v>
      </c>
      <c r="D761" s="99">
        <f>($D$91+$G$333)+$Q403*D$416</f>
        <v>17745.298552536231</v>
      </c>
      <c r="E761" s="99">
        <f>($D$91+$G$333)+$Q403*E$416</f>
        <v>17962.947828804343</v>
      </c>
      <c r="F761" s="99">
        <f>($D$91+$G$333)+$Q403*F$416</f>
        <v>18180.597105072458</v>
      </c>
      <c r="G761" s="99">
        <f>($D$91+$G$333)+$Q403*G$416</f>
        <v>18398.246381340574</v>
      </c>
      <c r="H761" s="99">
        <f>($D$91+$G$333)+$Q403*H$416</f>
        <v>18615.895657608689</v>
      </c>
      <c r="I761" s="99">
        <f>($D$91+$G$333)+$Q403*I$416</f>
        <v>18833.544933876805</v>
      </c>
      <c r="J761" s="99">
        <f>($D$91+$G$333)+$Q403*J$416</f>
        <v>19051.194210144917</v>
      </c>
      <c r="K761" s="99">
        <f>($D$91+$G$333)+$Q403*K$416</f>
        <v>19268.843486413032</v>
      </c>
      <c r="L761" s="99">
        <f>($D$91+$G$333)+$Q403*L$416</f>
        <v>19486.492762681148</v>
      </c>
      <c r="M761" s="99">
        <f>($D$91+$G$333)+$Q403*M$416</f>
        <v>19704.142038949263</v>
      </c>
      <c r="N761" s="99">
        <f>($D$91+$G$333)+$Q403*N$416</f>
        <v>19921.791315217379</v>
      </c>
      <c r="O761" s="99">
        <f>($D$91+$G$333)+$Q403*O$416</f>
        <v>20139.440591485494</v>
      </c>
      <c r="P761" s="99">
        <f>($D$91+$G$333)+$Q403*P$416</f>
        <v>20357.089867753606</v>
      </c>
      <c r="Q761" s="99">
        <f>($D$91+$G$333)+$Q403*Q$416</f>
        <v>20574.739144021722</v>
      </c>
      <c r="R761" s="99">
        <f>($D$91+$G$333)+$Q403*R$416</f>
        <v>20792.388420289837</v>
      </c>
      <c r="S761" s="99">
        <f>($D$91+$G$333)+$Q403*S$416</f>
        <v>21010.037696557953</v>
      </c>
      <c r="T761" s="99">
        <f>($D$91+$G$333)+$Q403*T$416</f>
        <v>21227.686972826068</v>
      </c>
      <c r="U761" s="99">
        <f>($D$91+$G$333)+$Q403*U$416</f>
        <v>21445.33624909418</v>
      </c>
      <c r="V761" s="99">
        <f>($D$91+$G$333)+$Q403*V$416</f>
        <v>21662.985525362295</v>
      </c>
    </row>
    <row r="762" spans="1:22">
      <c r="A762" s="7" t="str">
        <f t="shared" si="505"/>
        <v>Arotherm Split 12 kW Vaillant</v>
      </c>
      <c r="B762" s="113">
        <f>($E$91+$G$333)+$Q404*B$416</f>
        <v>17934.66</v>
      </c>
      <c r="C762" s="50">
        <f>($E$91+$G$333)+$Q404*C$416</f>
        <v>18298.50785732919</v>
      </c>
      <c r="D762" s="99">
        <f>($E$91+$G$333)+$Q404*D$416</f>
        <v>18662.355714658381</v>
      </c>
      <c r="E762" s="99">
        <f>($E$91+$G$333)+$Q404*E$416</f>
        <v>19026.203571987571</v>
      </c>
      <c r="F762" s="99">
        <f>($E$91+$G$333)+$Q404*F$416</f>
        <v>19390.051429316762</v>
      </c>
      <c r="G762" s="99">
        <f>($E$91+$G$333)+$Q404*G$416</f>
        <v>19753.899286645952</v>
      </c>
      <c r="H762" s="99">
        <f>($E$91+$G$333)+$Q404*H$416</f>
        <v>20117.747143975143</v>
      </c>
      <c r="I762" s="99">
        <f>($E$91+$G$333)+$Q404*I$416</f>
        <v>20481.595001304333</v>
      </c>
      <c r="J762" s="99">
        <f>($E$91+$G$333)+$Q404*J$416</f>
        <v>20845.442858633523</v>
      </c>
      <c r="K762" s="99">
        <f>($E$91+$G$333)+$Q404*K$416</f>
        <v>21209.290715962714</v>
      </c>
      <c r="L762" s="99">
        <f>($E$91+$G$333)+$Q404*L$416</f>
        <v>21573.138573291904</v>
      </c>
      <c r="M762" s="99">
        <f>($E$91+$G$333)+$Q404*M$416</f>
        <v>21936.986430621095</v>
      </c>
      <c r="N762" s="99">
        <f>($E$91+$G$333)+$Q404*N$416</f>
        <v>22300.834287950285</v>
      </c>
      <c r="O762" s="99">
        <f>($E$91+$G$333)+$Q404*O$416</f>
        <v>22664.682145279476</v>
      </c>
      <c r="P762" s="99">
        <f>($E$91+$G$333)+$Q404*P$416</f>
        <v>23028.530002608666</v>
      </c>
      <c r="Q762" s="99">
        <f>($E$91+$G$333)+$Q404*Q$416</f>
        <v>23392.377859937857</v>
      </c>
      <c r="R762" s="99">
        <f>($E$91+$G$333)+$Q404*R$416</f>
        <v>23756.225717267051</v>
      </c>
      <c r="S762" s="99">
        <f>($E$91+$G$333)+$Q404*S$416</f>
        <v>24120.073574596237</v>
      </c>
      <c r="T762" s="99">
        <f>($E$91+$G$333)+$Q404*T$416</f>
        <v>24483.921431925432</v>
      </c>
      <c r="U762" s="99">
        <f>($E$91+$G$333)+$Q404*U$416</f>
        <v>24847.769289254618</v>
      </c>
      <c r="V762" s="99">
        <f>($E$91+$G$333)+$Q404*V$416</f>
        <v>25211.617146583812</v>
      </c>
    </row>
    <row r="763" spans="1:22">
      <c r="A763" s="7" t="str">
        <f t="shared" si="505"/>
        <v>Arotherm plus 12 Compacta Vaillant</v>
      </c>
      <c r="B763" s="113">
        <f>($F$91+$G$333)+$Q405*B$416</f>
        <v>17966.599999999999</v>
      </c>
      <c r="C763" s="50">
        <f>($F$91+$G$333)+$Q405*C$416</f>
        <v>18167.060477093939</v>
      </c>
      <c r="D763" s="99">
        <f>($F$91+$G$333)+$Q405*D$416</f>
        <v>18367.520954187883</v>
      </c>
      <c r="E763" s="99">
        <f>($F$91+$G$333)+$Q405*E$416</f>
        <v>18567.981431281823</v>
      </c>
      <c r="F763" s="99">
        <f>($F$91+$G$333)+$Q405*F$416</f>
        <v>18768.441908375764</v>
      </c>
      <c r="G763" s="99">
        <f>($F$91+$G$333)+$Q405*G$416</f>
        <v>18968.902385469708</v>
      </c>
      <c r="H763" s="99">
        <f>($F$91+$G$333)+$Q405*H$416</f>
        <v>19169.362862563648</v>
      </c>
      <c r="I763" s="99">
        <f>($F$91+$G$333)+$Q405*I$416</f>
        <v>19369.823339657589</v>
      </c>
      <c r="J763" s="99">
        <f>($F$91+$G$333)+$Q405*J$416</f>
        <v>19570.283816751533</v>
      </c>
      <c r="K763" s="99">
        <f>($F$91+$G$333)+$Q405*K$416</f>
        <v>19770.744293845473</v>
      </c>
      <c r="L763" s="99">
        <f>($F$91+$G$333)+$Q405*L$416</f>
        <v>19971.204770939414</v>
      </c>
      <c r="M763" s="99">
        <f>($F$91+$G$333)+$Q405*M$416</f>
        <v>20171.665248033358</v>
      </c>
      <c r="N763" s="99">
        <f>($F$91+$G$333)+$Q405*N$416</f>
        <v>20372.125725127298</v>
      </c>
      <c r="O763" s="99">
        <f>($F$91+$G$333)+$Q405*O$416</f>
        <v>20572.586202221239</v>
      </c>
      <c r="P763" s="99">
        <f>($F$91+$G$333)+$Q405*P$416</f>
        <v>20773.046679315183</v>
      </c>
      <c r="Q763" s="99">
        <f>($F$91+$G$333)+$Q405*Q$416</f>
        <v>20973.507156409123</v>
      </c>
      <c r="R763" s="99">
        <f>($F$91+$G$333)+$Q405*R$416</f>
        <v>21173.967633503064</v>
      </c>
      <c r="S763" s="99">
        <f>($F$91+$G$333)+$Q405*S$416</f>
        <v>21374.428110597008</v>
      </c>
      <c r="T763" s="99">
        <f>($F$91+$G$333)+$Q405*T$416</f>
        <v>21574.888587690948</v>
      </c>
      <c r="U763" s="99">
        <f>($F$91+$G$333)+$Q405*U$416</f>
        <v>21775.349064784888</v>
      </c>
      <c r="V763" s="99">
        <f>($F$91+$G$333)+$Q405*V$416</f>
        <v>21975.809541878833</v>
      </c>
    </row>
    <row r="764" spans="1:22">
      <c r="A764" s="7" t="str">
        <f t="shared" si="505"/>
        <v>Arotherm plus 12 Compacta Vaillant</v>
      </c>
      <c r="B764" s="113">
        <f>($G$91+$G$333)+$Q406*B$416</f>
        <v>22308.880000000001</v>
      </c>
      <c r="C764" s="50">
        <f>($G$91+$G$333)+$Q406*C$416</f>
        <v>22509.340477093941</v>
      </c>
      <c r="D764" s="99">
        <f>($G$91+$G$333)+$Q406*D$416</f>
        <v>22709.800954187886</v>
      </c>
      <c r="E764" s="99">
        <f>($G$91+$G$333)+$Q406*E$416</f>
        <v>22910.261431281826</v>
      </c>
      <c r="F764" s="99">
        <f>($G$91+$G$333)+$Q406*F$416</f>
        <v>23110.721908375766</v>
      </c>
      <c r="G764" s="99">
        <f>($G$91+$G$333)+$Q406*G$416</f>
        <v>23311.18238546971</v>
      </c>
      <c r="H764" s="99">
        <f>($G$91+$G$333)+$Q406*H$416</f>
        <v>23511.642862563651</v>
      </c>
      <c r="I764" s="99">
        <f>($G$91+$G$333)+$Q406*I$416</f>
        <v>23712.103339657591</v>
      </c>
      <c r="J764" s="99">
        <f>($G$91+$G$333)+$Q406*J$416</f>
        <v>23912.563816751535</v>
      </c>
      <c r="K764" s="99">
        <f>($G$91+$G$333)+$Q406*K$416</f>
        <v>24113.024293845476</v>
      </c>
      <c r="L764" s="99">
        <f>($G$91+$G$333)+$Q406*L$416</f>
        <v>24313.484770939416</v>
      </c>
      <c r="M764" s="99">
        <f>($G$91+$G$333)+$Q406*M$416</f>
        <v>24513.94524803336</v>
      </c>
      <c r="N764" s="99">
        <f>($G$91+$G$333)+$Q406*N$416</f>
        <v>24714.405725127301</v>
      </c>
      <c r="O764" s="99">
        <f>($G$91+$G$333)+$Q406*O$416</f>
        <v>24914.866202221241</v>
      </c>
      <c r="P764" s="99">
        <f>($G$91+$G$333)+$Q406*P$416</f>
        <v>25115.326679315185</v>
      </c>
      <c r="Q764" s="99">
        <f>($G$91+$G$333)+$Q406*Q$416</f>
        <v>25315.787156409126</v>
      </c>
      <c r="R764" s="99">
        <f>($G$91+$G$333)+$Q406*R$416</f>
        <v>25516.247633503066</v>
      </c>
      <c r="S764" s="99">
        <f>($G$91+$G$333)+$Q406*S$416</f>
        <v>25716.70811059701</v>
      </c>
      <c r="T764" s="99">
        <f>($G$91+$G$333)+$Q406*T$416</f>
        <v>25917.168587690951</v>
      </c>
      <c r="U764" s="99">
        <f>($G$91+$G$333)+$Q406*U$416</f>
        <v>26117.629064784891</v>
      </c>
      <c r="V764" s="99">
        <f>($G$91+$G$333)+$Q406*V$416</f>
        <v>26318.089541878835</v>
      </c>
    </row>
    <row r="765" spans="1:22">
      <c r="A765" s="7" t="str">
        <f t="shared" si="505"/>
        <v>Genia Air Max 12 Saunier Duval</v>
      </c>
      <c r="B765" s="116">
        <f>($H$91+$G$333)+$Q407*B$416</f>
        <v>21868.25</v>
      </c>
      <c r="C765" s="50">
        <f>($H$91+$G$333)+$Q407*C$416</f>
        <v>22068.722546425655</v>
      </c>
      <c r="D765" s="99">
        <f>($H$91+$G$333)+$Q407*D$416</f>
        <v>22269.195092851307</v>
      </c>
      <c r="E765" s="99">
        <f>($H$91+$G$333)+$Q407*E$416</f>
        <v>22469.667639276962</v>
      </c>
      <c r="F765" s="99">
        <f>($H$91+$G$333)+$Q407*F$416</f>
        <v>22670.140185702614</v>
      </c>
      <c r="G765" s="99">
        <f>($H$91+$G$333)+$Q407*G$416</f>
        <v>22870.612732128269</v>
      </c>
      <c r="H765" s="99">
        <f>($H$91+$G$333)+$Q407*H$416</f>
        <v>23071.085278553925</v>
      </c>
      <c r="I765" s="99">
        <f>($H$91+$G$333)+$Q407*I$416</f>
        <v>23271.557824979576</v>
      </c>
      <c r="J765" s="99">
        <f>($H$91+$G$333)+$Q407*J$416</f>
        <v>23472.030371405232</v>
      </c>
      <c r="K765" s="99">
        <f>($H$91+$G$333)+$Q407*K$416</f>
        <v>23672.502917830887</v>
      </c>
      <c r="L765" s="99">
        <f>($H$91+$G$333)+$Q407*L$416</f>
        <v>23872.975464256539</v>
      </c>
      <c r="M765" s="99">
        <f>($H$91+$G$333)+$Q407*M$416</f>
        <v>24073.448010682194</v>
      </c>
      <c r="N765" s="99">
        <f>($H$91+$G$333)+$Q407*N$416</f>
        <v>24273.920557107849</v>
      </c>
      <c r="O765" s="99">
        <f>($H$91+$G$333)+$Q407*O$416</f>
        <v>24474.393103533501</v>
      </c>
      <c r="P765" s="99">
        <f>($H$91+$G$333)+$Q407*P$416</f>
        <v>24674.865649959156</v>
      </c>
      <c r="Q765" s="99">
        <f>($H$91+$G$333)+$Q407*Q$416</f>
        <v>24875.338196384808</v>
      </c>
      <c r="R765" s="99">
        <f>($H$91+$G$333)+$Q407*R$416</f>
        <v>25075.810742810463</v>
      </c>
      <c r="S765" s="99">
        <f>($H$91+$G$333)+$Q407*S$416</f>
        <v>25276.283289236118</v>
      </c>
      <c r="T765" s="99">
        <f>($H$91+$G$333)+$Q407*T$416</f>
        <v>25476.75583566177</v>
      </c>
      <c r="U765" s="99">
        <f>($H$91+$G$333)+$Q407*U$416</f>
        <v>25677.228382087425</v>
      </c>
      <c r="V765" s="99">
        <f>($H$91+$G$333)+$Q407*V$416</f>
        <v>25877.700928513077</v>
      </c>
    </row>
    <row r="766" spans="1:22">
      <c r="A766" s="7" t="str">
        <f t="shared" si="505"/>
        <v>Arotherm plus 12 Compacta Vaillant</v>
      </c>
      <c r="B766" s="113">
        <f>($I$91+$G$333)+$Q408*B$416</f>
        <v>22199.42</v>
      </c>
      <c r="C766" s="50">
        <f>($I$91+$G$333)+$Q408*C$416</f>
        <v>22399.880477093939</v>
      </c>
      <c r="D766" s="99">
        <f>($I$91+$G$333)+$Q408*D$416</f>
        <v>22600.340954187883</v>
      </c>
      <c r="E766" s="99">
        <f>($I$91+$G$333)+$Q408*E$416</f>
        <v>22800.801431281823</v>
      </c>
      <c r="F766" s="99">
        <f>($I$91+$G$333)+$Q408*F$416</f>
        <v>23001.261908375764</v>
      </c>
      <c r="G766" s="99">
        <f>($I$91+$G$333)+$Q408*G$416</f>
        <v>23201.722385469708</v>
      </c>
      <c r="H766" s="99">
        <f>($I$91+$G$333)+$Q408*H$416</f>
        <v>23402.182862563648</v>
      </c>
      <c r="I766" s="99">
        <f>($I$91+$G$333)+$Q408*I$416</f>
        <v>23602.643339657589</v>
      </c>
      <c r="J766" s="99">
        <f>($I$91+$G$333)+$Q408*J$416</f>
        <v>23803.103816751533</v>
      </c>
      <c r="K766" s="99">
        <f>($I$91+$G$333)+$Q408*K$416</f>
        <v>24003.564293845473</v>
      </c>
      <c r="L766" s="99">
        <f>($I$91+$G$333)+$Q408*L$416</f>
        <v>24204.024770939413</v>
      </c>
      <c r="M766" s="99">
        <f>($I$91+$G$333)+$Q408*M$416</f>
        <v>24404.485248033357</v>
      </c>
      <c r="N766" s="99">
        <f>($I$91+$G$333)+$Q408*N$416</f>
        <v>24604.945725127298</v>
      </c>
      <c r="O766" s="99">
        <f>($I$91+$G$333)+$Q408*O$416</f>
        <v>24805.406202221238</v>
      </c>
      <c r="P766" s="99">
        <f>($I$91+$G$333)+$Q408*P$416</f>
        <v>25005.866679315182</v>
      </c>
      <c r="Q766" s="99">
        <f>($I$91+$G$333)+$Q408*Q$416</f>
        <v>25206.327156409123</v>
      </c>
      <c r="R766" s="99">
        <f>($I$91+$G$333)+$Q408*R$416</f>
        <v>25406.787633503063</v>
      </c>
      <c r="S766" s="99">
        <f>($I$91+$G$333)+$Q408*S$416</f>
        <v>25607.248110597007</v>
      </c>
      <c r="T766" s="99">
        <f>($I$91+$G$333)+$Q408*T$416</f>
        <v>25807.708587690948</v>
      </c>
      <c r="U766" s="99">
        <f>($I$91+$G$333)+$Q408*U$416</f>
        <v>26008.169064784888</v>
      </c>
      <c r="V766" s="99">
        <f>($I$91+$G$333)+$Q408*V$416</f>
        <v>26208.629541878832</v>
      </c>
    </row>
    <row r="767" spans="1:22">
      <c r="A767" s="7" t="str">
        <f t="shared" si="505"/>
        <v>Genia Air Max 8 Saunier Duval</v>
      </c>
      <c r="B767" s="113">
        <f>($J$91+$G$333)+$Q409*B$416</f>
        <v>19758.476900000001</v>
      </c>
      <c r="C767" s="50">
        <f>($J$91+$G$333)+$Q409*C$416</f>
        <v>20054.307592498753</v>
      </c>
      <c r="D767" s="99">
        <f>($J$91+$G$333)+$Q409*D$416</f>
        <v>20350.138284997502</v>
      </c>
      <c r="E767" s="99">
        <f>($J$91+$G$333)+$Q409*E$416</f>
        <v>20645.968977496254</v>
      </c>
      <c r="F767" s="99">
        <f>($J$91+$G$333)+$Q409*F$416</f>
        <v>20941.799669995002</v>
      </c>
      <c r="G767" s="99">
        <f>($J$91+$G$333)+$Q409*G$416</f>
        <v>21237.630362493754</v>
      </c>
      <c r="H767" s="99">
        <f>($J$91+$G$333)+$Q409*H$416</f>
        <v>21533.461054992502</v>
      </c>
      <c r="I767" s="99">
        <f>($J$91+$G$333)+$Q409*I$416</f>
        <v>21829.291747491254</v>
      </c>
      <c r="J767" s="99">
        <f>($J$91+$G$333)+$Q409*J$416</f>
        <v>22125.122439990002</v>
      </c>
      <c r="K767" s="99">
        <f>($J$91+$G$333)+$Q409*K$416</f>
        <v>22420.953132488754</v>
      </c>
      <c r="L767" s="99">
        <f>($J$91+$G$333)+$Q409*L$416</f>
        <v>22716.783824987506</v>
      </c>
      <c r="M767" s="99">
        <f>($J$91+$G$333)+$Q409*M$416</f>
        <v>23012.614517486254</v>
      </c>
      <c r="N767" s="99">
        <f>($J$91+$G$333)+$Q409*N$416</f>
        <v>23308.445209985006</v>
      </c>
      <c r="O767" s="99">
        <f>($J$91+$G$333)+$Q409*O$416</f>
        <v>23604.275902483754</v>
      </c>
      <c r="P767" s="99">
        <f>($J$91+$G$333)+$Q409*P$416</f>
        <v>23900.106594982506</v>
      </c>
      <c r="Q767" s="99">
        <f>($J$91+$G$333)+$Q409*Q$416</f>
        <v>24195.937287481254</v>
      </c>
      <c r="R767" s="99">
        <f>($J$91+$G$333)+$Q409*R$416</f>
        <v>24491.767979980006</v>
      </c>
      <c r="S767" s="99">
        <f>($J$91+$G$333)+$Q409*S$416</f>
        <v>24787.598672478758</v>
      </c>
      <c r="T767" s="99">
        <f>($J$91+$G$333)+$Q409*T$416</f>
        <v>25083.429364977506</v>
      </c>
      <c r="U767" s="99">
        <f>($J$91+$G$333)+$Q409*U$416</f>
        <v>25379.260057476255</v>
      </c>
      <c r="V767" s="99">
        <f>($J$91+$G$333)+$Q409*V$416</f>
        <v>25675.090749975006</v>
      </c>
    </row>
    <row r="768" spans="1:22">
      <c r="A768" s="7" t="str">
        <f t="shared" si="505"/>
        <v xml:space="preserve"> Dual Clima 9HT Domusa</v>
      </c>
      <c r="B768" s="113">
        <f>($K$91+$G$333)+$Q410*B$416</f>
        <v>14748</v>
      </c>
      <c r="C768" s="50">
        <f>($K$91+$G$333)+$Q410*C$416</f>
        <v>15065.841088744186</v>
      </c>
      <c r="D768" s="99">
        <f>($K$91+$G$333)+$Q410*D$416</f>
        <v>15383.682177488372</v>
      </c>
      <c r="E768" s="99">
        <f>($K$91+$G$333)+$Q410*E$416</f>
        <v>15701.523266232558</v>
      </c>
      <c r="F768" s="99">
        <f>($K$91+$G$333)+$Q410*F$416</f>
        <v>16019.364354976744</v>
      </c>
      <c r="G768" s="99">
        <f>($K$91+$G$333)+$Q410*G$416</f>
        <v>16337.20544372093</v>
      </c>
      <c r="H768" s="99">
        <f>($K$91+$G$333)+$Q410*H$416</f>
        <v>16655.046532465116</v>
      </c>
      <c r="I768" s="99">
        <f>($K$91+$G$333)+$Q410*I$416</f>
        <v>16972.887621209302</v>
      </c>
      <c r="J768" s="99">
        <f>($K$91+$G$333)+$Q410*J$416</f>
        <v>17290.728709953488</v>
      </c>
      <c r="K768" s="99">
        <f>($K$91+$G$333)+$Q410*K$416</f>
        <v>17608.569798697674</v>
      </c>
      <c r="L768" s="99">
        <f>($K$91+$G$333)+$Q410*L$416</f>
        <v>17926.41088744186</v>
      </c>
      <c r="M768" s="99">
        <f>($K$91+$G$333)+$Q410*M$416</f>
        <v>18244.251976186046</v>
      </c>
      <c r="N768" s="99">
        <f>($K$91+$G$333)+$Q410*N$416</f>
        <v>18562.093064930232</v>
      </c>
      <c r="O768" s="99">
        <f>($K$91+$G$333)+$Q410*O$416</f>
        <v>18879.934153674418</v>
      </c>
      <c r="P768" s="99">
        <f>($K$91+$G$333)+$Q410*P$416</f>
        <v>19197.775242418604</v>
      </c>
      <c r="Q768" s="99">
        <f>($K$91+$G$333)+$Q410*Q$416</f>
        <v>19515.61633116279</v>
      </c>
      <c r="R768" s="99">
        <f>($K$91+$G$333)+$Q410*R$416</f>
        <v>19833.457419906976</v>
      </c>
      <c r="S768" s="99">
        <f>($K$91+$G$333)+$Q410*S$416</f>
        <v>20151.298508651162</v>
      </c>
      <c r="T768" s="99">
        <f>($K$91+$G$333)+$Q410*T$416</f>
        <v>20469.139597395348</v>
      </c>
      <c r="U768" s="99">
        <f>($K$91+$G$333)+$Q410*U$416</f>
        <v>20786.980686139534</v>
      </c>
      <c r="V768" s="99">
        <f>($K$91+$G$333)+$Q410*V$416</f>
        <v>21104.82177488372</v>
      </c>
    </row>
    <row r="769" spans="1:22">
      <c r="A769" s="18" t="str">
        <f t="shared" si="505"/>
        <v>Arotherm plus 8 Compacta Vaillant</v>
      </c>
      <c r="B769" s="115">
        <f>($L$91+$G$333)+$Q411*B$416</f>
        <v>20888.75</v>
      </c>
      <c r="C769" s="51">
        <f>($L$91+$G$333)+$Q411*C$416</f>
        <v>21191.606482551237</v>
      </c>
      <c r="D769" s="110">
        <f>($L$91+$G$333)+$Q411*D$416</f>
        <v>21494.462965102473</v>
      </c>
      <c r="E769" s="110">
        <f>($L$91+$G$333)+$Q411*E$416</f>
        <v>21797.31944765371</v>
      </c>
      <c r="F769" s="110">
        <f>($L$91+$G$333)+$Q411*F$416</f>
        <v>22100.175930204947</v>
      </c>
      <c r="G769" s="110">
        <f>($L$91+$G$333)+$Q411*G$416</f>
        <v>22403.032412756183</v>
      </c>
      <c r="H769" s="110">
        <f>($L$91+$G$333)+$Q411*H$416</f>
        <v>22705.88889530742</v>
      </c>
      <c r="I769" s="110">
        <f>($L$91+$G$333)+$Q411*I$416</f>
        <v>23008.745377858657</v>
      </c>
      <c r="J769" s="110">
        <f>($L$91+$G$333)+$Q411*J$416</f>
        <v>23311.601860409894</v>
      </c>
      <c r="K769" s="110">
        <f>($L$91+$G$333)+$Q411*K$416</f>
        <v>23614.45834296113</v>
      </c>
      <c r="L769" s="110">
        <f>($L$91+$G$333)+$Q411*L$416</f>
        <v>23917.314825512367</v>
      </c>
      <c r="M769" s="110">
        <f>($L$91+$G$333)+$Q411*M$416</f>
        <v>24220.171308063607</v>
      </c>
      <c r="N769" s="110">
        <f>($L$91+$G$333)+$Q411*N$416</f>
        <v>24523.027790614844</v>
      </c>
      <c r="O769" s="110">
        <f>($L$91+$G$333)+$Q411*O$416</f>
        <v>24825.884273166081</v>
      </c>
      <c r="P769" s="110">
        <f>($L$91+$G$333)+$Q411*P$416</f>
        <v>25128.740755717317</v>
      </c>
      <c r="Q769" s="110">
        <f>($L$91+$G$333)+$Q411*Q$416</f>
        <v>25431.597238268554</v>
      </c>
      <c r="R769" s="110">
        <f>($L$91+$G$333)+$Q411*R$416</f>
        <v>25734.453720819791</v>
      </c>
      <c r="S769" s="110">
        <f>($L$91+$G$333)+$Q411*S$416</f>
        <v>26037.310203371027</v>
      </c>
      <c r="T769" s="110">
        <f>($L$91+$G$333)+$Q411*T$416</f>
        <v>26340.166685922264</v>
      </c>
      <c r="U769" s="110">
        <f>($L$91+$G$333)+$Q411*U$416</f>
        <v>26643.023168473501</v>
      </c>
      <c r="V769" s="110">
        <f>($L$91+$G$333)+$Q411*V$416</f>
        <v>26945.879651024738</v>
      </c>
    </row>
    <row r="770" spans="1:22">
      <c r="A770" s="7" t="str">
        <f t="shared" si="505"/>
        <v>ecoTEC pure 286 Vaillant</v>
      </c>
      <c r="B770" s="112">
        <f t="shared" ref="B770:V770" si="506">$C$100+B759*$C$98</f>
        <v>3088.74</v>
      </c>
      <c r="C770" s="50">
        <f t="shared" si="506"/>
        <v>5895.5498090721649</v>
      </c>
      <c r="D770" s="99">
        <f t="shared" si="506"/>
        <v>8702.3596181443281</v>
      </c>
      <c r="E770" s="99">
        <f t="shared" si="506"/>
        <v>11509.169427216493</v>
      </c>
      <c r="F770" s="99">
        <f t="shared" si="506"/>
        <v>14315.979236288658</v>
      </c>
      <c r="G770" s="99">
        <f t="shared" si="506"/>
        <v>17122.78904536082</v>
      </c>
      <c r="H770" s="99">
        <f t="shared" si="506"/>
        <v>19929.598854432988</v>
      </c>
      <c r="I770" s="99">
        <f t="shared" si="506"/>
        <v>22736.40866350515</v>
      </c>
      <c r="J770" s="99">
        <f t="shared" si="506"/>
        <v>25543.218472577319</v>
      </c>
      <c r="K770" s="99">
        <f t="shared" si="506"/>
        <v>28350.02828164948</v>
      </c>
      <c r="L770" s="99">
        <f t="shared" si="506"/>
        <v>31156.838090721641</v>
      </c>
      <c r="M770" s="99">
        <f t="shared" si="506"/>
        <v>33963.64789979381</v>
      </c>
      <c r="N770" s="99">
        <f t="shared" si="506"/>
        <v>36770.457708865972</v>
      </c>
      <c r="O770" s="99">
        <f t="shared" si="506"/>
        <v>39577.267517938133</v>
      </c>
      <c r="P770" s="99">
        <f t="shared" si="506"/>
        <v>42384.077327010302</v>
      </c>
      <c r="Q770" s="99">
        <f t="shared" si="506"/>
        <v>45190.887136082463</v>
      </c>
      <c r="R770" s="99">
        <f t="shared" si="506"/>
        <v>47997.696945154632</v>
      </c>
      <c r="S770" s="99">
        <f t="shared" si="506"/>
        <v>50804.506754226793</v>
      </c>
      <c r="T770" s="99">
        <f t="shared" si="506"/>
        <v>53611.316563298962</v>
      </c>
      <c r="U770" s="99">
        <f t="shared" si="506"/>
        <v>56418.126372371124</v>
      </c>
      <c r="V770" s="99">
        <f t="shared" si="506"/>
        <v>59224.936181443285</v>
      </c>
    </row>
    <row r="771" spans="1:22">
      <c r="A771" s="7" t="str">
        <f t="shared" si="505"/>
        <v>Puma Condens 24-28 MKV Protherm</v>
      </c>
      <c r="B771" s="113">
        <f t="shared" ref="B771:V771" si="507">$D$100+B759*$D$98</f>
        <v>2799.75</v>
      </c>
      <c r="C771" s="50">
        <f t="shared" si="507"/>
        <v>5727.2828116129031</v>
      </c>
      <c r="D771" s="99">
        <f t="shared" si="507"/>
        <v>8654.8156232258061</v>
      </c>
      <c r="E771" s="99">
        <f t="shared" si="507"/>
        <v>11582.348434838708</v>
      </c>
      <c r="F771" s="99">
        <f t="shared" si="507"/>
        <v>14509.881246451612</v>
      </c>
      <c r="G771" s="99">
        <f t="shared" si="507"/>
        <v>17437.414058064514</v>
      </c>
      <c r="H771" s="99">
        <f t="shared" si="507"/>
        <v>20364.946869677417</v>
      </c>
      <c r="I771" s="99">
        <f t="shared" si="507"/>
        <v>23292.479681290322</v>
      </c>
      <c r="J771" s="99">
        <f t="shared" si="507"/>
        <v>26220.012492903224</v>
      </c>
      <c r="K771" s="99">
        <f t="shared" si="507"/>
        <v>29147.545304516127</v>
      </c>
      <c r="L771" s="99">
        <f t="shared" si="507"/>
        <v>32075.078116129029</v>
      </c>
      <c r="M771" s="99">
        <f t="shared" si="507"/>
        <v>35002.610927741931</v>
      </c>
      <c r="N771" s="99">
        <f t="shared" si="507"/>
        <v>37930.143739354833</v>
      </c>
      <c r="O771" s="99">
        <f t="shared" si="507"/>
        <v>40857.676550967735</v>
      </c>
      <c r="P771" s="99">
        <f t="shared" si="507"/>
        <v>43785.209362580645</v>
      </c>
      <c r="Q771" s="99">
        <f t="shared" si="507"/>
        <v>46712.742174193547</v>
      </c>
      <c r="R771" s="99">
        <f t="shared" si="507"/>
        <v>49640.274985806449</v>
      </c>
      <c r="S771" s="99">
        <f t="shared" si="507"/>
        <v>52567.807797419351</v>
      </c>
      <c r="T771" s="99">
        <f t="shared" si="507"/>
        <v>55495.340609032253</v>
      </c>
      <c r="U771" s="99">
        <f t="shared" si="507"/>
        <v>58422.873420645155</v>
      </c>
      <c r="V771" s="99">
        <f t="shared" si="507"/>
        <v>61350.406232258058</v>
      </c>
    </row>
    <row r="772" spans="1:22">
      <c r="A772" s="7" t="str">
        <f t="shared" si="505"/>
        <v>VMW 32CS 1-5 ecoTEC plus Vaillant</v>
      </c>
      <c r="B772" s="113">
        <f t="shared" ref="B772:V772" si="508">$E$100+B759*$E$98</f>
        <v>3921.96</v>
      </c>
      <c r="C772" s="50">
        <f t="shared" si="508"/>
        <v>6705.8102196319014</v>
      </c>
      <c r="D772" s="99">
        <f t="shared" si="508"/>
        <v>9489.6604392638037</v>
      </c>
      <c r="E772" s="99">
        <f t="shared" si="508"/>
        <v>12273.510658895706</v>
      </c>
      <c r="F772" s="99">
        <f t="shared" si="508"/>
        <v>15057.360878527608</v>
      </c>
      <c r="G772" s="99">
        <f t="shared" si="508"/>
        <v>17841.211098159511</v>
      </c>
      <c r="H772" s="99">
        <f t="shared" si="508"/>
        <v>20625.061317791409</v>
      </c>
      <c r="I772" s="99">
        <f t="shared" si="508"/>
        <v>23408.911537423312</v>
      </c>
      <c r="J772" s="99">
        <f t="shared" si="508"/>
        <v>26192.761757055214</v>
      </c>
      <c r="K772" s="99">
        <f t="shared" si="508"/>
        <v>28976.611976687116</v>
      </c>
      <c r="L772" s="99">
        <f t="shared" si="508"/>
        <v>31760.462196319018</v>
      </c>
      <c r="M772" s="99">
        <f t="shared" si="508"/>
        <v>34544.312415950924</v>
      </c>
      <c r="N772" s="99">
        <f t="shared" si="508"/>
        <v>37328.162635582819</v>
      </c>
      <c r="O772" s="99">
        <f t="shared" si="508"/>
        <v>40112.012855214722</v>
      </c>
      <c r="P772" s="99">
        <f t="shared" si="508"/>
        <v>42895.863074846624</v>
      </c>
      <c r="Q772" s="99">
        <f t="shared" si="508"/>
        <v>45679.713294478526</v>
      </c>
      <c r="R772" s="99">
        <f t="shared" si="508"/>
        <v>48463.563514110429</v>
      </c>
      <c r="S772" s="99">
        <f t="shared" si="508"/>
        <v>51247.413733742331</v>
      </c>
      <c r="T772" s="99">
        <f t="shared" si="508"/>
        <v>54031.263953374233</v>
      </c>
      <c r="U772" s="99">
        <f t="shared" si="508"/>
        <v>56815.114173006135</v>
      </c>
      <c r="V772" s="99">
        <f t="shared" si="508"/>
        <v>59598.964392638038</v>
      </c>
    </row>
    <row r="773" spans="1:22">
      <c r="A773" s="7" t="str">
        <f t="shared" si="505"/>
        <v>MicraPlus Condens 30 Hermann</v>
      </c>
      <c r="B773" s="113">
        <f t="shared" ref="B773:V773" si="509">$F$100+B759*$F$98</f>
        <v>2931.76</v>
      </c>
      <c r="C773" s="50">
        <f t="shared" si="509"/>
        <v>5828.148845531915</v>
      </c>
      <c r="D773" s="99">
        <f t="shared" si="509"/>
        <v>8724.5376910638297</v>
      </c>
      <c r="E773" s="99">
        <f t="shared" si="509"/>
        <v>11620.926536595744</v>
      </c>
      <c r="F773" s="99">
        <f t="shared" si="509"/>
        <v>14517.315382127659</v>
      </c>
      <c r="G773" s="99">
        <f t="shared" si="509"/>
        <v>17413.704227659575</v>
      </c>
      <c r="H773" s="99">
        <f t="shared" si="509"/>
        <v>20310.093073191485</v>
      </c>
      <c r="I773" s="99">
        <f t="shared" si="509"/>
        <v>23206.481918723402</v>
      </c>
      <c r="J773" s="99">
        <f t="shared" si="509"/>
        <v>26102.87076425532</v>
      </c>
      <c r="K773" s="99">
        <f t="shared" si="509"/>
        <v>28999.25960978723</v>
      </c>
      <c r="L773" s="99">
        <f t="shared" si="509"/>
        <v>31895.648455319148</v>
      </c>
      <c r="M773" s="99">
        <f t="shared" si="509"/>
        <v>34792.037300851058</v>
      </c>
      <c r="N773" s="99">
        <f t="shared" si="509"/>
        <v>37688.426146382975</v>
      </c>
      <c r="O773" s="99">
        <f t="shared" si="509"/>
        <v>40584.814991914893</v>
      </c>
      <c r="P773" s="99">
        <f t="shared" si="509"/>
        <v>43481.203837446803</v>
      </c>
      <c r="Q773" s="99">
        <f t="shared" si="509"/>
        <v>46377.59268297872</v>
      </c>
      <c r="R773" s="99">
        <f t="shared" si="509"/>
        <v>49273.981528510638</v>
      </c>
      <c r="S773" s="99">
        <f t="shared" si="509"/>
        <v>52170.370374042548</v>
      </c>
      <c r="T773" s="99">
        <f t="shared" si="509"/>
        <v>55066.759219574466</v>
      </c>
      <c r="U773" s="99">
        <f t="shared" si="509"/>
        <v>57963.148065106376</v>
      </c>
      <c r="V773" s="99">
        <f t="shared" si="509"/>
        <v>60859.536910638293</v>
      </c>
    </row>
    <row r="774" spans="1:22">
      <c r="A774" s="7" t="str">
        <f t="shared" si="505"/>
        <v xml:space="preserve">Semia Condens 30 Saunier Duval </v>
      </c>
      <c r="B774" s="114">
        <f t="shared" ref="B774:V774" si="510">$G$100+B759*$G$98</f>
        <v>3229.76</v>
      </c>
      <c r="C774" s="50">
        <f t="shared" si="510"/>
        <v>6002.2707075356411</v>
      </c>
      <c r="D774" s="99">
        <f t="shared" si="510"/>
        <v>8774.7814150712838</v>
      </c>
      <c r="E774" s="99">
        <f t="shared" si="510"/>
        <v>11547.292122606925</v>
      </c>
      <c r="F774" s="99">
        <f t="shared" si="510"/>
        <v>14319.802830142566</v>
      </c>
      <c r="G774" s="99">
        <f t="shared" si="510"/>
        <v>17092.313537678208</v>
      </c>
      <c r="H774" s="99">
        <f t="shared" si="510"/>
        <v>19864.824245213851</v>
      </c>
      <c r="I774" s="99">
        <f t="shared" si="510"/>
        <v>22637.334952749494</v>
      </c>
      <c r="J774" s="99">
        <f t="shared" si="510"/>
        <v>25409.845660285129</v>
      </c>
      <c r="K774" s="99">
        <f t="shared" si="510"/>
        <v>28182.356367820772</v>
      </c>
      <c r="L774" s="99">
        <f t="shared" si="510"/>
        <v>30954.867075356415</v>
      </c>
      <c r="M774" s="99">
        <f t="shared" si="510"/>
        <v>33727.377782892057</v>
      </c>
      <c r="N774" s="99">
        <f t="shared" si="510"/>
        <v>36499.8884904277</v>
      </c>
      <c r="O774" s="99">
        <f t="shared" si="510"/>
        <v>39272.399197963343</v>
      </c>
      <c r="P774" s="99">
        <f t="shared" si="510"/>
        <v>42044.909905498986</v>
      </c>
      <c r="Q774" s="99">
        <f t="shared" si="510"/>
        <v>44817.420613034621</v>
      </c>
      <c r="R774" s="99">
        <f t="shared" si="510"/>
        <v>47589.931320570264</v>
      </c>
      <c r="S774" s="99">
        <f t="shared" si="510"/>
        <v>50362.442028105907</v>
      </c>
      <c r="T774" s="99">
        <f t="shared" si="510"/>
        <v>53134.952735641549</v>
      </c>
      <c r="U774" s="99">
        <f t="shared" si="510"/>
        <v>55907.463443177192</v>
      </c>
      <c r="V774" s="99">
        <f t="shared" si="510"/>
        <v>58679.974150712835</v>
      </c>
    </row>
    <row r="775" spans="1:22">
      <c r="A775" s="7" t="str">
        <f t="shared" si="505"/>
        <v>Caldera Thema Condens 31-CS/1 (N-ES) Saunier Duval</v>
      </c>
      <c r="B775" s="114">
        <f t="shared" ref="B775:V775" si="511">$H$100+B759*$H$98</f>
        <v>3842.75</v>
      </c>
      <c r="C775" s="50">
        <f t="shared" si="511"/>
        <v>6620.9188926530614</v>
      </c>
      <c r="D775" s="99">
        <f t="shared" si="511"/>
        <v>9399.0877853061229</v>
      </c>
      <c r="E775" s="99">
        <f t="shared" si="511"/>
        <v>12177.256677959183</v>
      </c>
      <c r="F775" s="99">
        <f t="shared" si="511"/>
        <v>14955.425570612246</v>
      </c>
      <c r="G775" s="99">
        <f t="shared" si="511"/>
        <v>17733.594463265305</v>
      </c>
      <c r="H775" s="99">
        <f t="shared" si="511"/>
        <v>20511.763355918367</v>
      </c>
      <c r="I775" s="99">
        <f t="shared" si="511"/>
        <v>23289.932248571429</v>
      </c>
      <c r="J775" s="99">
        <f t="shared" si="511"/>
        <v>26068.101141224492</v>
      </c>
      <c r="K775" s="99">
        <f t="shared" si="511"/>
        <v>28846.27003387755</v>
      </c>
      <c r="L775" s="99">
        <f t="shared" si="511"/>
        <v>31624.438926530613</v>
      </c>
      <c r="M775" s="99">
        <f t="shared" si="511"/>
        <v>34402.607819183671</v>
      </c>
      <c r="N775" s="99">
        <f t="shared" si="511"/>
        <v>37180.776711836734</v>
      </c>
      <c r="O775" s="99">
        <f t="shared" si="511"/>
        <v>39958.945604489796</v>
      </c>
      <c r="P775" s="99">
        <f t="shared" si="511"/>
        <v>42737.114497142858</v>
      </c>
      <c r="Q775" s="99">
        <f t="shared" si="511"/>
        <v>45515.283389795921</v>
      </c>
      <c r="R775" s="99">
        <f t="shared" si="511"/>
        <v>48293.452282448983</v>
      </c>
      <c r="S775" s="99">
        <f t="shared" si="511"/>
        <v>51071.621175102038</v>
      </c>
      <c r="T775" s="99">
        <f t="shared" si="511"/>
        <v>53849.790067755101</v>
      </c>
      <c r="U775" s="99">
        <f t="shared" si="511"/>
        <v>56627.958960408163</v>
      </c>
      <c r="V775" s="99">
        <f t="shared" si="511"/>
        <v>59406.127853061225</v>
      </c>
    </row>
    <row r="776" spans="1:22">
      <c r="A776" s="7" t="str">
        <f t="shared" si="505"/>
        <v>NEODENS PLUS 28/28 F ECO Baxi</v>
      </c>
      <c r="B776" s="113">
        <f t="shared" ref="B776:V776" si="512">$I$100+B759*$I$98</f>
        <v>2860.7</v>
      </c>
      <c r="C776" s="50">
        <f t="shared" si="512"/>
        <v>5958.0896641638219</v>
      </c>
      <c r="D776" s="99">
        <f t="shared" si="512"/>
        <v>9055.4793283276449</v>
      </c>
      <c r="E776" s="99">
        <f t="shared" si="512"/>
        <v>12152.868992491465</v>
      </c>
      <c r="F776" s="99">
        <f t="shared" si="512"/>
        <v>15250.258656655289</v>
      </c>
      <c r="G776" s="99">
        <f t="shared" si="512"/>
        <v>18347.648320819109</v>
      </c>
      <c r="H776" s="99">
        <f t="shared" si="512"/>
        <v>21445.037984982933</v>
      </c>
      <c r="I776" s="99">
        <f t="shared" si="512"/>
        <v>24542.427649146754</v>
      </c>
      <c r="J776" s="99">
        <f t="shared" si="512"/>
        <v>27639.817313310577</v>
      </c>
      <c r="K776" s="99">
        <f t="shared" si="512"/>
        <v>30737.206977474398</v>
      </c>
      <c r="L776" s="99">
        <f t="shared" si="512"/>
        <v>33834.596641638214</v>
      </c>
      <c r="M776" s="99">
        <f t="shared" si="512"/>
        <v>36931.986305802035</v>
      </c>
      <c r="N776" s="99">
        <f t="shared" si="512"/>
        <v>40029.375969965862</v>
      </c>
      <c r="O776" s="99">
        <f t="shared" si="512"/>
        <v>43126.765634129682</v>
      </c>
      <c r="P776" s="99">
        <f t="shared" si="512"/>
        <v>46224.155298293503</v>
      </c>
      <c r="Q776" s="99">
        <f t="shared" si="512"/>
        <v>49321.544962457323</v>
      </c>
      <c r="R776" s="99">
        <f t="shared" si="512"/>
        <v>52418.934626621151</v>
      </c>
      <c r="S776" s="99">
        <f t="shared" si="512"/>
        <v>55516.324290784971</v>
      </c>
      <c r="T776" s="99">
        <f t="shared" si="512"/>
        <v>58613.713954948791</v>
      </c>
      <c r="U776" s="99">
        <f t="shared" si="512"/>
        <v>61711.103619112611</v>
      </c>
      <c r="V776" s="99">
        <f t="shared" si="512"/>
        <v>64808.493283276432</v>
      </c>
    </row>
    <row r="777" spans="1:22">
      <c r="A777" s="7" t="str">
        <f t="shared" si="505"/>
        <v>NEODENS PLUS 33/33 F ECO Baxi</v>
      </c>
      <c r="B777" s="113">
        <f t="shared" ref="B777:V777" si="513">$J$100+B759*$J$98</f>
        <v>2939.75</v>
      </c>
      <c r="C777" s="50">
        <f t="shared" si="513"/>
        <v>6030.1081325766172</v>
      </c>
      <c r="D777" s="99">
        <f t="shared" si="513"/>
        <v>9120.4662651532344</v>
      </c>
      <c r="E777" s="99">
        <f t="shared" si="513"/>
        <v>12210.824397729852</v>
      </c>
      <c r="F777" s="99">
        <f t="shared" si="513"/>
        <v>15301.182530306469</v>
      </c>
      <c r="G777" s="99">
        <f t="shared" si="513"/>
        <v>18391.540662883082</v>
      </c>
      <c r="H777" s="99">
        <f t="shared" si="513"/>
        <v>21481.898795459703</v>
      </c>
      <c r="I777" s="99">
        <f t="shared" si="513"/>
        <v>24572.25692803632</v>
      </c>
      <c r="J777" s="99">
        <f t="shared" si="513"/>
        <v>27662.615060612938</v>
      </c>
      <c r="K777" s="99">
        <f t="shared" si="513"/>
        <v>30752.973193189551</v>
      </c>
      <c r="L777" s="99">
        <f t="shared" si="513"/>
        <v>33843.331325766165</v>
      </c>
      <c r="M777" s="99">
        <f t="shared" si="513"/>
        <v>36933.689458342786</v>
      </c>
      <c r="N777" s="99">
        <f t="shared" si="513"/>
        <v>40024.047590919407</v>
      </c>
      <c r="O777" s="99">
        <f t="shared" si="513"/>
        <v>43114.40572349602</v>
      </c>
      <c r="P777" s="99">
        <f t="shared" si="513"/>
        <v>46204.763856072641</v>
      </c>
      <c r="Q777" s="99">
        <f t="shared" si="513"/>
        <v>49295.121988649254</v>
      </c>
      <c r="R777" s="99">
        <f t="shared" si="513"/>
        <v>52385.480121225875</v>
      </c>
      <c r="S777" s="99">
        <f t="shared" si="513"/>
        <v>55475.838253802489</v>
      </c>
      <c r="T777" s="99">
        <f t="shared" si="513"/>
        <v>58566.196386379102</v>
      </c>
      <c r="U777" s="99">
        <f t="shared" si="513"/>
        <v>61656.554518955723</v>
      </c>
      <c r="V777" s="99">
        <f t="shared" si="513"/>
        <v>64746.912651532337</v>
      </c>
    </row>
    <row r="778" spans="1:22">
      <c r="A778" s="7" t="str">
        <f t="shared" si="505"/>
        <v xml:space="preserve"> 6000 25-28 Bosch</v>
      </c>
      <c r="B778" s="113">
        <f t="shared" ref="B778:V778" si="514">$K$100+B759*$K$98</f>
        <v>3193.29</v>
      </c>
      <c r="C778" s="50">
        <f t="shared" si="514"/>
        <v>6089.6788455319147</v>
      </c>
      <c r="D778" s="99">
        <f t="shared" si="514"/>
        <v>8986.0676910638285</v>
      </c>
      <c r="E778" s="99">
        <f t="shared" si="514"/>
        <v>11882.456536595742</v>
      </c>
      <c r="F778" s="99">
        <f t="shared" si="514"/>
        <v>14778.84538212766</v>
      </c>
      <c r="G778" s="99">
        <f t="shared" si="514"/>
        <v>17675.234227659574</v>
      </c>
      <c r="H778" s="99">
        <f t="shared" si="514"/>
        <v>20571.623073191487</v>
      </c>
      <c r="I778" s="99">
        <f t="shared" si="514"/>
        <v>23468.011918723401</v>
      </c>
      <c r="J778" s="99">
        <f t="shared" si="514"/>
        <v>26364.400764255319</v>
      </c>
      <c r="K778" s="99">
        <f t="shared" si="514"/>
        <v>29260.789609787233</v>
      </c>
      <c r="L778" s="99">
        <f t="shared" si="514"/>
        <v>32157.178455319146</v>
      </c>
      <c r="M778" s="99">
        <f t="shared" si="514"/>
        <v>35053.567300851057</v>
      </c>
      <c r="N778" s="99">
        <f t="shared" si="514"/>
        <v>37949.956146382974</v>
      </c>
      <c r="O778" s="99">
        <f t="shared" si="514"/>
        <v>40846.344991914892</v>
      </c>
      <c r="P778" s="99">
        <f t="shared" si="514"/>
        <v>43742.733837446802</v>
      </c>
      <c r="Q778" s="99">
        <f t="shared" si="514"/>
        <v>46639.122682978719</v>
      </c>
      <c r="R778" s="99">
        <f t="shared" si="514"/>
        <v>49535.511528510637</v>
      </c>
      <c r="S778" s="99">
        <f t="shared" si="514"/>
        <v>52431.900374042547</v>
      </c>
      <c r="T778" s="99">
        <f t="shared" si="514"/>
        <v>55328.289219574464</v>
      </c>
      <c r="U778" s="99">
        <f t="shared" si="514"/>
        <v>58224.678065106375</v>
      </c>
      <c r="V778" s="99">
        <f t="shared" si="514"/>
        <v>61121.066910638292</v>
      </c>
    </row>
    <row r="779" spans="1:22">
      <c r="A779" s="18" t="str">
        <f t="shared" si="505"/>
        <v>6000 25-32 Bosch</v>
      </c>
      <c r="B779" s="115">
        <f t="shared" ref="B779:V779" si="515">$L$100+B759*$L$98</f>
        <v>3273.49</v>
      </c>
      <c r="C779" s="52">
        <f t="shared" si="515"/>
        <v>6169.8788455319145</v>
      </c>
      <c r="D779" s="100">
        <f t="shared" si="515"/>
        <v>9066.2676910638293</v>
      </c>
      <c r="E779" s="100">
        <f t="shared" si="515"/>
        <v>11962.656536595743</v>
      </c>
      <c r="F779" s="100">
        <f t="shared" si="515"/>
        <v>14859.045382127659</v>
      </c>
      <c r="G779" s="100">
        <f t="shared" si="515"/>
        <v>17755.434227659571</v>
      </c>
      <c r="H779" s="100">
        <f t="shared" si="515"/>
        <v>20651.823073191488</v>
      </c>
      <c r="I779" s="100">
        <f t="shared" si="515"/>
        <v>23548.211918723398</v>
      </c>
      <c r="J779" s="100">
        <f t="shared" si="515"/>
        <v>26444.600764255316</v>
      </c>
      <c r="K779" s="100">
        <f t="shared" si="515"/>
        <v>29340.989609787233</v>
      </c>
      <c r="L779" s="100">
        <f t="shared" si="515"/>
        <v>32237.378455319144</v>
      </c>
      <c r="M779" s="100">
        <f t="shared" si="515"/>
        <v>35133.767300851061</v>
      </c>
      <c r="N779" s="100">
        <f t="shared" si="515"/>
        <v>38030.156146382971</v>
      </c>
      <c r="O779" s="100">
        <f t="shared" si="515"/>
        <v>40926.544991914889</v>
      </c>
      <c r="P779" s="100">
        <f t="shared" si="515"/>
        <v>43822.933837446799</v>
      </c>
      <c r="Q779" s="100">
        <f t="shared" si="515"/>
        <v>46719.322682978716</v>
      </c>
      <c r="R779" s="100">
        <f t="shared" si="515"/>
        <v>49615.711528510634</v>
      </c>
      <c r="S779" s="100">
        <f t="shared" si="515"/>
        <v>52512.100374042544</v>
      </c>
      <c r="T779" s="100">
        <f t="shared" si="515"/>
        <v>55408.489219574461</v>
      </c>
      <c r="U779" s="100">
        <f t="shared" si="515"/>
        <v>58304.878065106372</v>
      </c>
      <c r="V779" s="100">
        <f t="shared" si="515"/>
        <v>61201.266910638289</v>
      </c>
    </row>
    <row r="782" spans="1:22">
      <c r="A782" s="147" t="s">
        <v>150</v>
      </c>
      <c r="B782" s="151"/>
    </row>
    <row r="783" spans="1:22" ht="91.5" customHeight="1">
      <c r="A783" s="152"/>
      <c r="B783" s="153"/>
    </row>
    <row r="784" spans="1:22">
      <c r="A784" s="48" t="s">
        <v>97</v>
      </c>
      <c r="B784" s="23">
        <v>0</v>
      </c>
      <c r="C784" s="23">
        <v>3</v>
      </c>
      <c r="D784" s="23">
        <v>6</v>
      </c>
      <c r="E784" s="23">
        <v>9</v>
      </c>
      <c r="F784" s="23">
        <v>12</v>
      </c>
      <c r="G784" s="23">
        <v>15</v>
      </c>
      <c r="H784" s="23">
        <v>18</v>
      </c>
      <c r="I784" s="23">
        <v>21</v>
      </c>
      <c r="J784" s="23">
        <v>24</v>
      </c>
      <c r="K784" s="23">
        <v>27</v>
      </c>
      <c r="L784" s="23">
        <v>30</v>
      </c>
      <c r="M784" s="23">
        <v>33</v>
      </c>
      <c r="N784" s="23">
        <v>36</v>
      </c>
      <c r="O784" s="23">
        <v>39</v>
      </c>
      <c r="P784" s="23">
        <v>42</v>
      </c>
      <c r="Q784" s="23">
        <v>45</v>
      </c>
      <c r="R784" s="23">
        <v>48</v>
      </c>
      <c r="S784" s="23">
        <v>51</v>
      </c>
      <c r="T784" s="23">
        <v>54</v>
      </c>
      <c r="U784" s="23">
        <v>57</v>
      </c>
      <c r="V784" s="23">
        <v>60</v>
      </c>
    </row>
    <row r="785" spans="1:22">
      <c r="A785" s="7" t="str">
        <f t="shared" ref="A785:A804" si="516">A760</f>
        <v>Monobloc Plus 2 - 12MR Baxi</v>
      </c>
      <c r="B785" s="112">
        <f>($C$91+$F$333)+$R402*B$416</f>
        <v>21110</v>
      </c>
      <c r="C785" s="49">
        <f>($C$91+$F$333)+$R402*C$416</f>
        <v>21239.210053477105</v>
      </c>
      <c r="D785" s="98">
        <f>($C$91+$F$333)+$R402*D$416</f>
        <v>21368.420106954207</v>
      </c>
      <c r="E785" s="98">
        <f>($C$91+$F$333)+$R402*E$416</f>
        <v>21497.630160431312</v>
      </c>
      <c r="F785" s="98">
        <f>($C$91+$F$333)+$R402*F$416</f>
        <v>21626.840213908417</v>
      </c>
      <c r="G785" s="98">
        <f>($C$91+$F$333)+$R402*G$416</f>
        <v>21756.050267385519</v>
      </c>
      <c r="H785" s="98">
        <f>($C$91+$F$333)+$R402*H$416</f>
        <v>21885.260320862624</v>
      </c>
      <c r="I785" s="98">
        <f>($C$91+$F$333)+$R402*I$416</f>
        <v>22014.470374339729</v>
      </c>
      <c r="J785" s="98">
        <f>($C$91+$F$333)+$R402*J$416</f>
        <v>22143.680427816831</v>
      </c>
      <c r="K785" s="98">
        <f>($C$91+$F$333)+$R402*K$416</f>
        <v>22272.890481293936</v>
      </c>
      <c r="L785" s="98">
        <f>($C$91+$F$333)+$R402*L$416</f>
        <v>22402.100534771038</v>
      </c>
      <c r="M785" s="98">
        <f>($C$91+$F$333)+$R402*M$416</f>
        <v>22531.310588248143</v>
      </c>
      <c r="N785" s="98">
        <f>($C$91+$F$333)+$R402*N$416</f>
        <v>22660.520641725248</v>
      </c>
      <c r="O785" s="98">
        <f>($C$91+$F$333)+$R402*O$416</f>
        <v>22789.73069520235</v>
      </c>
      <c r="P785" s="98">
        <f>($C$91+$F$333)+$R402*P$416</f>
        <v>22918.940748679455</v>
      </c>
      <c r="Q785" s="98">
        <f>($C$91+$F$333)+$R402*Q$416</f>
        <v>23048.150802156561</v>
      </c>
      <c r="R785" s="98">
        <f>($C$91+$F$333)+$R402*R$416</f>
        <v>23177.360855633662</v>
      </c>
      <c r="S785" s="98">
        <f>($C$91+$F$333)+$R402*S$416</f>
        <v>23306.570909110767</v>
      </c>
      <c r="T785" s="98">
        <f>($C$91+$F$333)+$R402*T$416</f>
        <v>23435.780962587873</v>
      </c>
      <c r="U785" s="92">
        <f>($C$91+$F$333)+$R402*U$416</f>
        <v>23564.991016064974</v>
      </c>
      <c r="V785" s="98">
        <f>($C$91+$F$333)+$R402*V$416</f>
        <v>23694.201069542079</v>
      </c>
    </row>
    <row r="786" spans="1:22">
      <c r="A786" s="7" t="str">
        <f t="shared" si="516"/>
        <v>Monobloc Plus 2 - 16MR Baxi</v>
      </c>
      <c r="B786" s="113">
        <f>($D$91+$F$333)+$R403*B$416</f>
        <v>21110</v>
      </c>
      <c r="C786" s="50">
        <f>($D$91+$F$333)+$R403*C$416</f>
        <v>21278.386878616086</v>
      </c>
      <c r="D786" s="99">
        <f>($D$91+$F$333)+$R403*D$416</f>
        <v>21446.773757232171</v>
      </c>
      <c r="E786" s="99">
        <f>($D$91+$F$333)+$R403*E$416</f>
        <v>21615.160635848257</v>
      </c>
      <c r="F786" s="99">
        <f>($D$91+$F$333)+$R403*F$416</f>
        <v>21783.547514464342</v>
      </c>
      <c r="G786" s="99">
        <f>($D$91+$F$333)+$R403*G$416</f>
        <v>21951.934393080428</v>
      </c>
      <c r="H786" s="99">
        <f>($D$91+$F$333)+$R403*H$416</f>
        <v>22120.321271696514</v>
      </c>
      <c r="I786" s="99">
        <f>($D$91+$F$333)+$R403*I$416</f>
        <v>22288.708150312599</v>
      </c>
      <c r="J786" s="99">
        <f>($D$91+$F$333)+$R403*J$416</f>
        <v>22457.095028928685</v>
      </c>
      <c r="K786" s="99">
        <f>($D$91+$F$333)+$R403*K$416</f>
        <v>22625.48190754477</v>
      </c>
      <c r="L786" s="99">
        <f>($D$91+$F$333)+$R403*L$416</f>
        <v>22793.868786160856</v>
      </c>
      <c r="M786" s="99">
        <f>($D$91+$F$333)+$R403*M$416</f>
        <v>22962.255664776942</v>
      </c>
      <c r="N786" s="99">
        <f>($D$91+$F$333)+$R403*N$416</f>
        <v>23130.642543393027</v>
      </c>
      <c r="O786" s="99">
        <f>($D$91+$F$333)+$R403*O$416</f>
        <v>23299.029422009113</v>
      </c>
      <c r="P786" s="99">
        <f>($D$91+$F$333)+$R403*P$416</f>
        <v>23467.416300625198</v>
      </c>
      <c r="Q786" s="99">
        <f>($D$91+$F$333)+$R403*Q$416</f>
        <v>23635.803179241284</v>
      </c>
      <c r="R786" s="99">
        <f>($D$91+$F$333)+$R403*R$416</f>
        <v>23804.19005785737</v>
      </c>
      <c r="S786" s="99">
        <f>($D$91+$F$333)+$R403*S$416</f>
        <v>23972.576936473455</v>
      </c>
      <c r="T786" s="99">
        <f>($D$91+$F$333)+$R403*T$416</f>
        <v>24140.963815089541</v>
      </c>
      <c r="U786" s="99">
        <f>($D$91+$F$333)+$R403*U$416</f>
        <v>24309.350693705623</v>
      </c>
      <c r="V786" s="99">
        <f>($D$91+$F$333)+$R403*V$416</f>
        <v>24477.737572321712</v>
      </c>
    </row>
    <row r="787" spans="1:22">
      <c r="A787" s="7" t="str">
        <f t="shared" si="516"/>
        <v>Arotherm Split 12 kW Vaillant</v>
      </c>
      <c r="B787" s="113">
        <f>($E$91+$F$333)+$R404*B$416</f>
        <v>21734.66</v>
      </c>
      <c r="C787" s="50">
        <f>($E$91+$F$333)+$R404*C$416</f>
        <v>22016.155100913362</v>
      </c>
      <c r="D787" s="99">
        <f>($E$91+$F$333)+$R404*D$416</f>
        <v>22297.650201826724</v>
      </c>
      <c r="E787" s="99">
        <f>($E$91+$F$333)+$R404*E$416</f>
        <v>22579.145302740086</v>
      </c>
      <c r="F787" s="99">
        <f>($E$91+$F$333)+$R404*F$416</f>
        <v>22860.640403653448</v>
      </c>
      <c r="G787" s="99">
        <f>($E$91+$F$333)+$R404*G$416</f>
        <v>23142.13550456681</v>
      </c>
      <c r="H787" s="99">
        <f>($E$91+$F$333)+$R404*H$416</f>
        <v>23423.630605480172</v>
      </c>
      <c r="I787" s="99">
        <f>($E$91+$F$333)+$R404*I$416</f>
        <v>23705.125706393534</v>
      </c>
      <c r="J787" s="99">
        <f>($E$91+$F$333)+$R404*J$416</f>
        <v>23986.620807306896</v>
      </c>
      <c r="K787" s="99">
        <f>($E$91+$F$333)+$R404*K$416</f>
        <v>24268.115908220258</v>
      </c>
      <c r="L787" s="99">
        <f>($E$91+$F$333)+$R404*L$416</f>
        <v>24549.61100913362</v>
      </c>
      <c r="M787" s="99">
        <f>($E$91+$F$333)+$R404*M$416</f>
        <v>24831.106110046981</v>
      </c>
      <c r="N787" s="99">
        <f>($E$91+$F$333)+$R404*N$416</f>
        <v>25112.601210960343</v>
      </c>
      <c r="O787" s="99">
        <f>($E$91+$F$333)+$R404*O$416</f>
        <v>25394.096311873705</v>
      </c>
      <c r="P787" s="99">
        <f>($E$91+$F$333)+$R404*P$416</f>
        <v>25675.591412787071</v>
      </c>
      <c r="Q787" s="99">
        <f>($E$91+$F$333)+$R404*Q$416</f>
        <v>25957.086513700429</v>
      </c>
      <c r="R787" s="99">
        <f>($E$91+$F$333)+$R404*R$416</f>
        <v>26238.581614613795</v>
      </c>
      <c r="S787" s="99">
        <f>($E$91+$F$333)+$R404*S$416</f>
        <v>26520.076715527153</v>
      </c>
      <c r="T787" s="99">
        <f>($E$91+$F$333)+$R404*T$416</f>
        <v>26801.571816440519</v>
      </c>
      <c r="U787" s="99">
        <f>($E$91+$F$333)+$R404*U$416</f>
        <v>27083.066917353881</v>
      </c>
      <c r="V787" s="99">
        <f>($E$91+$F$333)+$R404*V$416</f>
        <v>27364.562018267243</v>
      </c>
    </row>
    <row r="788" spans="1:22">
      <c r="A788" s="7" t="str">
        <f t="shared" si="516"/>
        <v>Arotherm plus 12 Compacta Vaillant</v>
      </c>
      <c r="B788" s="113">
        <f>($F$91+$F$333)+$R405*B$416</f>
        <v>21766.6</v>
      </c>
      <c r="C788" s="50">
        <f>($F$91+$F$333)+$R405*C$416</f>
        <v>21921.688565432021</v>
      </c>
      <c r="D788" s="99">
        <f>($F$91+$F$333)+$R405*D$416</f>
        <v>22076.777130864048</v>
      </c>
      <c r="E788" s="99">
        <f>($F$91+$F$333)+$R405*E$416</f>
        <v>22231.86569629607</v>
      </c>
      <c r="F788" s="99">
        <f>($F$91+$F$333)+$R405*F$416</f>
        <v>22386.954261728093</v>
      </c>
      <c r="G788" s="99">
        <f>($F$91+$F$333)+$R405*G$416</f>
        <v>22542.042827160116</v>
      </c>
      <c r="H788" s="99">
        <f>($F$91+$F$333)+$R405*H$416</f>
        <v>22697.131392592142</v>
      </c>
      <c r="I788" s="99">
        <f>($F$91+$F$333)+$R405*I$416</f>
        <v>22852.219958024165</v>
      </c>
      <c r="J788" s="99">
        <f>($F$91+$F$333)+$R405*J$416</f>
        <v>23007.308523456188</v>
      </c>
      <c r="K788" s="99">
        <f>($F$91+$F$333)+$R405*K$416</f>
        <v>23162.39708888821</v>
      </c>
      <c r="L788" s="99">
        <f>($F$91+$F$333)+$R405*L$416</f>
        <v>23317.485654320237</v>
      </c>
      <c r="M788" s="99">
        <f>($F$91+$F$333)+$R405*M$416</f>
        <v>23472.57421975226</v>
      </c>
      <c r="N788" s="99">
        <f>($F$91+$F$333)+$R405*N$416</f>
        <v>23627.662785184282</v>
      </c>
      <c r="O788" s="99">
        <f>($F$91+$F$333)+$R405*O$416</f>
        <v>23782.751350616309</v>
      </c>
      <c r="P788" s="99">
        <f>($F$91+$F$333)+$R405*P$416</f>
        <v>23937.839916048331</v>
      </c>
      <c r="Q788" s="99">
        <f>($F$91+$F$333)+$R405*Q$416</f>
        <v>24092.928481480354</v>
      </c>
      <c r="R788" s="99">
        <f>($F$91+$F$333)+$R405*R$416</f>
        <v>24248.017046912377</v>
      </c>
      <c r="S788" s="99">
        <f>($F$91+$F$333)+$R405*S$416</f>
        <v>24403.105612344403</v>
      </c>
      <c r="T788" s="99">
        <f>($F$91+$F$333)+$R405*T$416</f>
        <v>24558.194177776426</v>
      </c>
      <c r="U788" s="99">
        <f>($F$91+$F$333)+$R405*U$416</f>
        <v>24713.282743208449</v>
      </c>
      <c r="V788" s="99">
        <f>($F$91+$F$333)+$R405*V$416</f>
        <v>24868.371308640475</v>
      </c>
    </row>
    <row r="789" spans="1:22">
      <c r="A789" s="7" t="str">
        <f t="shared" si="516"/>
        <v>Arotherm plus 12 Compacta Vaillant</v>
      </c>
      <c r="B789" s="113">
        <f>($G$91+$F$333)+$R406*B$416</f>
        <v>26108.880000000001</v>
      </c>
      <c r="C789" s="50">
        <f>($G$91+$F$333)+$R406*C$416</f>
        <v>26263.968565432024</v>
      </c>
      <c r="D789" s="99">
        <f>($G$91+$F$333)+$R406*D$416</f>
        <v>26419.05713086405</v>
      </c>
      <c r="E789" s="99">
        <f>($G$91+$F$333)+$R406*E$416</f>
        <v>26574.145696296073</v>
      </c>
      <c r="F789" s="99">
        <f>($G$91+$F$333)+$R406*F$416</f>
        <v>26729.234261728096</v>
      </c>
      <c r="G789" s="99">
        <f>($G$91+$F$333)+$R406*G$416</f>
        <v>26884.322827160118</v>
      </c>
      <c r="H789" s="99">
        <f>($G$91+$F$333)+$R406*H$416</f>
        <v>27039.411392592145</v>
      </c>
      <c r="I789" s="99">
        <f>($G$91+$F$333)+$R406*I$416</f>
        <v>27194.499958024167</v>
      </c>
      <c r="J789" s="99">
        <f>($G$91+$F$333)+$R406*J$416</f>
        <v>27349.58852345619</v>
      </c>
      <c r="K789" s="99">
        <f>($G$91+$F$333)+$R406*K$416</f>
        <v>27504.677088888217</v>
      </c>
      <c r="L789" s="99">
        <f>($G$91+$F$333)+$R406*L$416</f>
        <v>27659.765654320239</v>
      </c>
      <c r="M789" s="99">
        <f>($G$91+$F$333)+$R406*M$416</f>
        <v>27814.854219752262</v>
      </c>
      <c r="N789" s="99">
        <f>($G$91+$F$333)+$R406*N$416</f>
        <v>27969.942785184285</v>
      </c>
      <c r="O789" s="99">
        <f>($G$91+$F$333)+$R406*O$416</f>
        <v>28125.031350616311</v>
      </c>
      <c r="P789" s="99">
        <f>($G$91+$F$333)+$R406*P$416</f>
        <v>28280.119916048334</v>
      </c>
      <c r="Q789" s="99">
        <f>($G$91+$F$333)+$R406*Q$416</f>
        <v>28435.208481480357</v>
      </c>
      <c r="R789" s="99">
        <f>($G$91+$F$333)+$R406*R$416</f>
        <v>28590.297046912383</v>
      </c>
      <c r="S789" s="99">
        <f>($G$91+$F$333)+$R406*S$416</f>
        <v>28745.385612344406</v>
      </c>
      <c r="T789" s="99">
        <f>($G$91+$F$333)+$R406*T$416</f>
        <v>28900.474177776428</v>
      </c>
      <c r="U789" s="99">
        <f>($G$91+$F$333)+$R406*U$416</f>
        <v>29055.562743208451</v>
      </c>
      <c r="V789" s="99">
        <f>($G$91+$F$333)+$R406*V$416</f>
        <v>29210.651308640478</v>
      </c>
    </row>
    <row r="790" spans="1:22">
      <c r="A790" s="7" t="str">
        <f t="shared" si="516"/>
        <v>Genia Air Max 12 Saunier Duval</v>
      </c>
      <c r="B790" s="116">
        <f>($H$91+$F$333)+$R407*B$416</f>
        <v>25668.25</v>
      </c>
      <c r="C790" s="50">
        <f>($H$91+$F$333)+$R407*C$416</f>
        <v>25823.347903010024</v>
      </c>
      <c r="D790" s="99">
        <f>($H$91+$F$333)+$R407*D$416</f>
        <v>25978.445806020049</v>
      </c>
      <c r="E790" s="99">
        <f>($H$91+$F$333)+$R407*E$416</f>
        <v>26133.543709030073</v>
      </c>
      <c r="F790" s="99">
        <f>($H$91+$F$333)+$R407*F$416</f>
        <v>26288.641612040097</v>
      </c>
      <c r="G790" s="99">
        <f>($H$91+$F$333)+$R407*G$416</f>
        <v>26443.739515050125</v>
      </c>
      <c r="H790" s="99">
        <f>($H$91+$F$333)+$R407*H$416</f>
        <v>26598.83741806015</v>
      </c>
      <c r="I790" s="99">
        <f>($H$91+$F$333)+$R407*I$416</f>
        <v>26753.935321070174</v>
      </c>
      <c r="J790" s="99">
        <f>($H$91+$F$333)+$R407*J$416</f>
        <v>26909.033224080198</v>
      </c>
      <c r="K790" s="99">
        <f>($H$91+$F$333)+$R407*K$416</f>
        <v>27064.131127090222</v>
      </c>
      <c r="L790" s="99">
        <f>($H$91+$F$333)+$R407*L$416</f>
        <v>27219.229030100247</v>
      </c>
      <c r="M790" s="99">
        <f>($H$91+$F$333)+$R407*M$416</f>
        <v>27374.326933110271</v>
      </c>
      <c r="N790" s="99">
        <f>($H$91+$F$333)+$R407*N$416</f>
        <v>27529.424836120299</v>
      </c>
      <c r="O790" s="99">
        <f>($H$91+$F$333)+$R407*O$416</f>
        <v>27684.522739130323</v>
      </c>
      <c r="P790" s="99">
        <f>($H$91+$F$333)+$R407*P$416</f>
        <v>27839.620642140348</v>
      </c>
      <c r="Q790" s="99">
        <f>($H$91+$F$333)+$R407*Q$416</f>
        <v>27994.718545150372</v>
      </c>
      <c r="R790" s="99">
        <f>($H$91+$F$333)+$R407*R$416</f>
        <v>28149.816448160396</v>
      </c>
      <c r="S790" s="99">
        <f>($H$91+$F$333)+$R407*S$416</f>
        <v>28304.914351170421</v>
      </c>
      <c r="T790" s="99">
        <f>($H$91+$F$333)+$R407*T$416</f>
        <v>28460.012254180445</v>
      </c>
      <c r="U790" s="99">
        <f>($H$91+$F$333)+$R407*U$416</f>
        <v>28615.110157190469</v>
      </c>
      <c r="V790" s="99">
        <f>($H$91+$F$333)+$R407*V$416</f>
        <v>28770.208060200493</v>
      </c>
    </row>
    <row r="791" spans="1:22">
      <c r="A791" s="7" t="str">
        <f t="shared" si="516"/>
        <v>Arotherm plus 12 Compacta Vaillant</v>
      </c>
      <c r="B791" s="113">
        <f>($I$91+$F$333)+$R408*B$416</f>
        <v>25999.42</v>
      </c>
      <c r="C791" s="50">
        <f>($I$91+$F$333)+$R408*C$416</f>
        <v>26154.508565432021</v>
      </c>
      <c r="D791" s="99">
        <f>($I$91+$F$333)+$R408*D$416</f>
        <v>26309.597130864047</v>
      </c>
      <c r="E791" s="99">
        <f>($I$91+$F$333)+$R408*E$416</f>
        <v>26464.68569629607</v>
      </c>
      <c r="F791" s="99">
        <f>($I$91+$F$333)+$R408*F$416</f>
        <v>26619.774261728093</v>
      </c>
      <c r="G791" s="99">
        <f>($I$91+$F$333)+$R408*G$416</f>
        <v>26774.862827160116</v>
      </c>
      <c r="H791" s="99">
        <f>($I$91+$F$333)+$R408*H$416</f>
        <v>26929.951392592142</v>
      </c>
      <c r="I791" s="99">
        <f>($I$91+$F$333)+$R408*I$416</f>
        <v>27085.039958024165</v>
      </c>
      <c r="J791" s="99">
        <f>($I$91+$F$333)+$R408*J$416</f>
        <v>27240.128523456187</v>
      </c>
      <c r="K791" s="99">
        <f>($I$91+$F$333)+$R408*K$416</f>
        <v>27395.21708888821</v>
      </c>
      <c r="L791" s="99">
        <f>($I$91+$F$333)+$R408*L$416</f>
        <v>27550.305654320236</v>
      </c>
      <c r="M791" s="99">
        <f>($I$91+$F$333)+$R408*M$416</f>
        <v>27705.394219752259</v>
      </c>
      <c r="N791" s="99">
        <f>($I$91+$F$333)+$R408*N$416</f>
        <v>27860.482785184282</v>
      </c>
      <c r="O791" s="99">
        <f>($I$91+$F$333)+$R408*O$416</f>
        <v>28015.571350616308</v>
      </c>
      <c r="P791" s="99">
        <f>($I$91+$F$333)+$R408*P$416</f>
        <v>28170.659916048331</v>
      </c>
      <c r="Q791" s="99">
        <f>($I$91+$F$333)+$R408*Q$416</f>
        <v>28325.748481480354</v>
      </c>
      <c r="R791" s="99">
        <f>($I$91+$F$333)+$R408*R$416</f>
        <v>28480.837046912377</v>
      </c>
      <c r="S791" s="99">
        <f>($I$91+$F$333)+$R408*S$416</f>
        <v>28635.925612344403</v>
      </c>
      <c r="T791" s="99">
        <f>($I$91+$F$333)+$R408*T$416</f>
        <v>28791.014177776426</v>
      </c>
      <c r="U791" s="99">
        <f>($I$91+$F$333)+$R408*U$416</f>
        <v>28946.102743208448</v>
      </c>
      <c r="V791" s="99">
        <f>($I$91+$F$333)+$R408*V$416</f>
        <v>29101.191308640475</v>
      </c>
    </row>
    <row r="792" spans="1:22">
      <c r="A792" s="7" t="str">
        <f t="shared" si="516"/>
        <v>Genia Air Max 8 Saunier Duval</v>
      </c>
      <c r="B792" s="113">
        <f>($J$91+$F$333)+$R409*B$416</f>
        <v>23558.476900000001</v>
      </c>
      <c r="C792" s="50">
        <f>($J$91+$F$333)+$R409*C$416</f>
        <v>23787.349735062111</v>
      </c>
      <c r="D792" s="99">
        <f>($J$91+$F$333)+$R409*D$416</f>
        <v>24016.222570124221</v>
      </c>
      <c r="E792" s="99">
        <f>($J$91+$F$333)+$R409*E$416</f>
        <v>24245.095405186326</v>
      </c>
      <c r="F792" s="99">
        <f>($J$91+$F$333)+$R409*F$416</f>
        <v>24473.968240248436</v>
      </c>
      <c r="G792" s="99">
        <f>($J$91+$F$333)+$R409*G$416</f>
        <v>24702.841075310545</v>
      </c>
      <c r="H792" s="99">
        <f>($J$91+$F$333)+$R409*H$416</f>
        <v>24931.713910372655</v>
      </c>
      <c r="I792" s="99">
        <f>($J$91+$F$333)+$R409*I$416</f>
        <v>25160.586745434761</v>
      </c>
      <c r="J792" s="99">
        <f>($J$91+$F$333)+$R409*J$416</f>
        <v>25389.45958049687</v>
      </c>
      <c r="K792" s="99">
        <f>($J$91+$F$333)+$R409*K$416</f>
        <v>25618.33241555898</v>
      </c>
      <c r="L792" s="99">
        <f>($J$91+$F$333)+$R409*L$416</f>
        <v>25847.205250621089</v>
      </c>
      <c r="M792" s="99">
        <f>($J$91+$F$333)+$R409*M$416</f>
        <v>26076.078085683199</v>
      </c>
      <c r="N792" s="99">
        <f>($J$91+$F$333)+$R409*N$416</f>
        <v>26304.950920745305</v>
      </c>
      <c r="O792" s="99">
        <f>($J$91+$F$333)+$R409*O$416</f>
        <v>26533.823755807414</v>
      </c>
      <c r="P792" s="99">
        <f>($J$91+$F$333)+$R409*P$416</f>
        <v>26762.696590869524</v>
      </c>
      <c r="Q792" s="99">
        <f>($J$91+$F$333)+$R409*Q$416</f>
        <v>26991.569425931633</v>
      </c>
      <c r="R792" s="99">
        <f>($J$91+$F$333)+$R409*R$416</f>
        <v>27220.442260993739</v>
      </c>
      <c r="S792" s="99">
        <f>($J$91+$F$333)+$R409*S$416</f>
        <v>27449.315096055849</v>
      </c>
      <c r="T792" s="99">
        <f>($J$91+$F$333)+$R409*T$416</f>
        <v>27678.187931117958</v>
      </c>
      <c r="U792" s="99">
        <f>($J$91+$F$333)+$R409*U$416</f>
        <v>27907.060766180068</v>
      </c>
      <c r="V792" s="99">
        <f>($J$91+$F$333)+$R409*V$416</f>
        <v>28135.933601242177</v>
      </c>
    </row>
    <row r="793" spans="1:22">
      <c r="A793" s="7" t="str">
        <f t="shared" si="516"/>
        <v xml:space="preserve"> Dual Clima 9HT Domusa</v>
      </c>
      <c r="B793" s="113">
        <f>($K$91+$F$333)+$R410*B$416</f>
        <v>18548</v>
      </c>
      <c r="C793" s="50">
        <f>($K$91+$F$333)+$R410*C$416</f>
        <v>18793.901432558141</v>
      </c>
      <c r="D793" s="99">
        <f>($K$91+$F$333)+$R410*D$416</f>
        <v>19039.802865116279</v>
      </c>
      <c r="E793" s="99">
        <f>($K$91+$F$333)+$R410*E$416</f>
        <v>19285.70429767442</v>
      </c>
      <c r="F793" s="99">
        <f>($K$91+$F$333)+$R410*F$416</f>
        <v>19531.605730232557</v>
      </c>
      <c r="G793" s="99">
        <f>($K$91+$F$333)+$R410*G$416</f>
        <v>19777.507162790698</v>
      </c>
      <c r="H793" s="99">
        <f>($K$91+$F$333)+$R410*H$416</f>
        <v>20023.408595348836</v>
      </c>
      <c r="I793" s="99">
        <f>($K$91+$F$333)+$R410*I$416</f>
        <v>20269.310027906977</v>
      </c>
      <c r="J793" s="99">
        <f>($K$91+$F$333)+$R410*J$416</f>
        <v>20515.211460465118</v>
      </c>
      <c r="K793" s="99">
        <f>($K$91+$F$333)+$R410*K$416</f>
        <v>20761.112893023255</v>
      </c>
      <c r="L793" s="99">
        <f>($K$91+$F$333)+$R410*L$416</f>
        <v>21007.014325581396</v>
      </c>
      <c r="M793" s="99">
        <f>($K$91+$F$333)+$R410*M$416</f>
        <v>21252.915758139534</v>
      </c>
      <c r="N793" s="99">
        <f>($K$91+$F$333)+$R410*N$416</f>
        <v>21498.817190697675</v>
      </c>
      <c r="O793" s="99">
        <f>($K$91+$F$333)+$R410*O$416</f>
        <v>21744.718623255812</v>
      </c>
      <c r="P793" s="99">
        <f>($K$91+$F$333)+$R410*P$416</f>
        <v>21990.620055813954</v>
      </c>
      <c r="Q793" s="99">
        <f>($K$91+$F$333)+$R410*Q$416</f>
        <v>22236.521488372091</v>
      </c>
      <c r="R793" s="99">
        <f>($K$91+$F$333)+$R410*R$416</f>
        <v>22482.422920930232</v>
      </c>
      <c r="S793" s="99">
        <f>($K$91+$F$333)+$R410*S$416</f>
        <v>22728.324353488373</v>
      </c>
      <c r="T793" s="99">
        <f>($K$91+$F$333)+$R410*T$416</f>
        <v>22974.225786046511</v>
      </c>
      <c r="U793" s="99">
        <f>($K$91+$F$333)+$R410*U$416</f>
        <v>23220.127218604652</v>
      </c>
      <c r="V793" s="99">
        <f>($K$91+$F$333)+$R410*V$416</f>
        <v>23466.028651162793</v>
      </c>
    </row>
    <row r="794" spans="1:22">
      <c r="A794" s="18" t="str">
        <f t="shared" si="516"/>
        <v>Arotherm plus 8 Compacta Vaillant</v>
      </c>
      <c r="B794" s="115">
        <f>($L$91+$F$333)+$R411*B$416</f>
        <v>24688.75</v>
      </c>
      <c r="C794" s="51">
        <f>($L$91+$F$333)+$R411*C$416</f>
        <v>24923.058418754528</v>
      </c>
      <c r="D794" s="110">
        <f>($L$91+$F$333)+$R411*D$416</f>
        <v>25157.36683750906</v>
      </c>
      <c r="E794" s="110">
        <f>($L$91+$F$333)+$R411*E$416</f>
        <v>25391.675256263588</v>
      </c>
      <c r="F794" s="110">
        <f>($L$91+$F$333)+$R411*F$416</f>
        <v>25625.983675018117</v>
      </c>
      <c r="G794" s="110">
        <f>($L$91+$F$333)+$R411*G$416</f>
        <v>25860.292093772649</v>
      </c>
      <c r="H794" s="110">
        <f>($L$91+$F$333)+$R411*H$416</f>
        <v>26094.600512527177</v>
      </c>
      <c r="I794" s="110">
        <f>($L$91+$F$333)+$R411*I$416</f>
        <v>26328.908931281709</v>
      </c>
      <c r="J794" s="110">
        <f>($L$91+$F$333)+$R411*J$416</f>
        <v>26563.217350036237</v>
      </c>
      <c r="K794" s="110">
        <f>($L$91+$F$333)+$R411*K$416</f>
        <v>26797.525768790765</v>
      </c>
      <c r="L794" s="110">
        <f>($L$91+$F$333)+$R411*L$416</f>
        <v>27031.834187545297</v>
      </c>
      <c r="M794" s="110">
        <f>($L$91+$F$333)+$R411*M$416</f>
        <v>27266.142606299825</v>
      </c>
      <c r="N794" s="110">
        <f>($L$91+$F$333)+$R411*N$416</f>
        <v>27500.451025054354</v>
      </c>
      <c r="O794" s="110">
        <f>($L$91+$F$333)+$R411*O$416</f>
        <v>27734.759443808885</v>
      </c>
      <c r="P794" s="110">
        <f>($L$91+$F$333)+$R411*P$416</f>
        <v>27969.067862563414</v>
      </c>
      <c r="Q794" s="110">
        <f>($L$91+$F$333)+$R411*Q$416</f>
        <v>28203.376281317942</v>
      </c>
      <c r="R794" s="110">
        <f>($L$91+$F$333)+$R411*R$416</f>
        <v>28437.684700072474</v>
      </c>
      <c r="S794" s="110">
        <f>($L$91+$F$333)+$R411*S$416</f>
        <v>28671.993118827002</v>
      </c>
      <c r="T794" s="110">
        <f>($L$91+$F$333)+$R411*T$416</f>
        <v>28906.30153758153</v>
      </c>
      <c r="U794" s="110">
        <f>($L$91+$F$333)+$R411*U$416</f>
        <v>29140.609956336062</v>
      </c>
      <c r="V794" s="110">
        <f>($L$91+$F$333)+$R411*V$416</f>
        <v>29374.91837509059</v>
      </c>
    </row>
    <row r="795" spans="1:22">
      <c r="A795" s="7" t="str">
        <f t="shared" si="516"/>
        <v>ecoTEC pure 286 Vaillant</v>
      </c>
      <c r="B795" s="112">
        <f t="shared" ref="B795:V795" si="517">$C$100+B784*$C$97*$M$71</f>
        <v>3088.74</v>
      </c>
      <c r="C795" s="50">
        <f t="shared" si="517"/>
        <v>6689.4031237113395</v>
      </c>
      <c r="D795" s="99">
        <f t="shared" si="517"/>
        <v>10290.066247422681</v>
      </c>
      <c r="E795" s="99">
        <f t="shared" si="517"/>
        <v>13890.729371134021</v>
      </c>
      <c r="F795" s="99">
        <f t="shared" si="517"/>
        <v>17491.39249484536</v>
      </c>
      <c r="G795" s="99">
        <f t="shared" si="517"/>
        <v>21092.055618556697</v>
      </c>
      <c r="H795" s="99">
        <f t="shared" si="517"/>
        <v>24692.718742268044</v>
      </c>
      <c r="I795" s="99">
        <f t="shared" si="517"/>
        <v>28293.381865979376</v>
      </c>
      <c r="J795" s="99">
        <f t="shared" si="517"/>
        <v>31894.044989690723</v>
      </c>
      <c r="K795" s="99">
        <f t="shared" si="517"/>
        <v>35494.708113402063</v>
      </c>
      <c r="L795" s="99">
        <f t="shared" si="517"/>
        <v>39095.371237113395</v>
      </c>
      <c r="M795" s="99">
        <f t="shared" si="517"/>
        <v>42696.034360824735</v>
      </c>
      <c r="N795" s="99">
        <f t="shared" si="517"/>
        <v>46296.697484536082</v>
      </c>
      <c r="O795" s="99">
        <f t="shared" si="517"/>
        <v>49897.360608247414</v>
      </c>
      <c r="P795" s="99">
        <f t="shared" si="517"/>
        <v>53498.023731958754</v>
      </c>
      <c r="Q795" s="99">
        <f t="shared" si="517"/>
        <v>57098.686855670101</v>
      </c>
      <c r="R795" s="99">
        <f t="shared" si="517"/>
        <v>60699.349979381441</v>
      </c>
      <c r="S795" s="99">
        <f t="shared" si="517"/>
        <v>64300.013103092773</v>
      </c>
      <c r="T795" s="99">
        <f t="shared" si="517"/>
        <v>67900.67622680412</v>
      </c>
      <c r="U795" s="99">
        <f t="shared" si="517"/>
        <v>71501.339350515467</v>
      </c>
      <c r="V795" s="99">
        <f t="shared" si="517"/>
        <v>75102.0024742268</v>
      </c>
    </row>
    <row r="796" spans="1:22">
      <c r="A796" s="7" t="str">
        <f t="shared" si="516"/>
        <v>Puma Condens 24-28 MKV Protherm</v>
      </c>
      <c r="B796" s="113">
        <f t="shared" ref="B796:V796" si="518">$D$100+B784*$D$97*$M$71</f>
        <v>2799.75</v>
      </c>
      <c r="C796" s="50">
        <f t="shared" si="518"/>
        <v>6555.2803548387092</v>
      </c>
      <c r="D796" s="99">
        <f t="shared" si="518"/>
        <v>10310.810709677418</v>
      </c>
      <c r="E796" s="99">
        <f t="shared" si="518"/>
        <v>14066.341064516129</v>
      </c>
      <c r="F796" s="99">
        <f t="shared" si="518"/>
        <v>17821.871419354837</v>
      </c>
      <c r="G796" s="99">
        <f t="shared" si="518"/>
        <v>21577.401774193546</v>
      </c>
      <c r="H796" s="99">
        <f t="shared" si="518"/>
        <v>25332.932129032259</v>
      </c>
      <c r="I796" s="99">
        <f t="shared" si="518"/>
        <v>29088.462483870968</v>
      </c>
      <c r="J796" s="99">
        <f t="shared" si="518"/>
        <v>32843.992838709673</v>
      </c>
      <c r="K796" s="99">
        <f t="shared" si="518"/>
        <v>36599.523193548383</v>
      </c>
      <c r="L796" s="99">
        <f t="shared" si="518"/>
        <v>40355.053548387092</v>
      </c>
      <c r="M796" s="99">
        <f t="shared" si="518"/>
        <v>44110.583903225808</v>
      </c>
      <c r="N796" s="99">
        <f t="shared" si="518"/>
        <v>47866.114258064517</v>
      </c>
      <c r="O796" s="99">
        <f t="shared" si="518"/>
        <v>51621.644612903227</v>
      </c>
      <c r="P796" s="99">
        <f t="shared" si="518"/>
        <v>55377.174967741936</v>
      </c>
      <c r="Q796" s="99">
        <f t="shared" si="518"/>
        <v>59132.705322580645</v>
      </c>
      <c r="R796" s="99">
        <f t="shared" si="518"/>
        <v>62888.235677419347</v>
      </c>
      <c r="S796" s="99">
        <f t="shared" si="518"/>
        <v>66643.766032258049</v>
      </c>
      <c r="T796" s="99">
        <f t="shared" si="518"/>
        <v>70399.296387096765</v>
      </c>
      <c r="U796" s="99">
        <f t="shared" si="518"/>
        <v>74154.826741935482</v>
      </c>
      <c r="V796" s="99">
        <f t="shared" si="518"/>
        <v>77910.357096774183</v>
      </c>
    </row>
    <row r="797" spans="1:22">
      <c r="A797" s="7" t="str">
        <f t="shared" si="516"/>
        <v>VMW 32CS 1-5 ecoTEC plus Vaillant</v>
      </c>
      <c r="B797" s="113">
        <f t="shared" ref="B797:V797" si="519">$E$100+B784*$E$97*$M$71</f>
        <v>3921.96</v>
      </c>
      <c r="C797" s="50">
        <f t="shared" si="519"/>
        <v>7493.1698466257676</v>
      </c>
      <c r="D797" s="99">
        <f t="shared" si="519"/>
        <v>11064.379693251534</v>
      </c>
      <c r="E797" s="99">
        <f t="shared" si="519"/>
        <v>14635.589539877299</v>
      </c>
      <c r="F797" s="99">
        <f t="shared" si="519"/>
        <v>18206.799386503069</v>
      </c>
      <c r="G797" s="99">
        <f t="shared" si="519"/>
        <v>21778.009233128832</v>
      </c>
      <c r="H797" s="99">
        <f t="shared" si="519"/>
        <v>25349.219079754599</v>
      </c>
      <c r="I797" s="99">
        <f t="shared" si="519"/>
        <v>28920.428926380366</v>
      </c>
      <c r="J797" s="99">
        <f t="shared" si="519"/>
        <v>32491.638773006136</v>
      </c>
      <c r="K797" s="99">
        <f t="shared" si="519"/>
        <v>36062.848619631906</v>
      </c>
      <c r="L797" s="99">
        <f t="shared" si="519"/>
        <v>39634.058466257666</v>
      </c>
      <c r="M797" s="99">
        <f t="shared" si="519"/>
        <v>43205.268312883432</v>
      </c>
      <c r="N797" s="99">
        <f t="shared" si="519"/>
        <v>46776.478159509199</v>
      </c>
      <c r="O797" s="99">
        <f t="shared" si="519"/>
        <v>50347.688006134973</v>
      </c>
      <c r="P797" s="99">
        <f t="shared" si="519"/>
        <v>53918.897852760732</v>
      </c>
      <c r="Q797" s="99">
        <f t="shared" si="519"/>
        <v>57490.107699386499</v>
      </c>
      <c r="R797" s="99">
        <f t="shared" si="519"/>
        <v>61061.317546012273</v>
      </c>
      <c r="S797" s="99">
        <f t="shared" si="519"/>
        <v>64632.52739263804</v>
      </c>
      <c r="T797" s="99">
        <f t="shared" si="519"/>
        <v>68203.737239263806</v>
      </c>
      <c r="U797" s="99">
        <f t="shared" si="519"/>
        <v>71774.94708588958</v>
      </c>
      <c r="V797" s="99">
        <f t="shared" si="519"/>
        <v>75346.15693251534</v>
      </c>
    </row>
    <row r="798" spans="1:22">
      <c r="A798" s="7" t="str">
        <f t="shared" si="516"/>
        <v>MicraPlus Condens 30 Hermann</v>
      </c>
      <c r="B798" s="113">
        <f t="shared" ref="B798:V798" si="520">$F$100+B784*$F$97*$M$71</f>
        <v>2931.76</v>
      </c>
      <c r="C798" s="50">
        <f t="shared" si="520"/>
        <v>6647.3379042553188</v>
      </c>
      <c r="D798" s="99">
        <f t="shared" si="520"/>
        <v>10362.915808510637</v>
      </c>
      <c r="E798" s="99">
        <f t="shared" si="520"/>
        <v>14078.493712765956</v>
      </c>
      <c r="F798" s="99">
        <f t="shared" si="520"/>
        <v>17794.071617021276</v>
      </c>
      <c r="G798" s="99">
        <f t="shared" si="520"/>
        <v>21509.649521276595</v>
      </c>
      <c r="H798" s="99">
        <f t="shared" si="520"/>
        <v>25225.227425531913</v>
      </c>
      <c r="I798" s="99">
        <f t="shared" si="520"/>
        <v>28940.805329787232</v>
      </c>
      <c r="J798" s="99">
        <f t="shared" si="520"/>
        <v>32656.383234042551</v>
      </c>
      <c r="K798" s="99">
        <f t="shared" si="520"/>
        <v>36371.961138297869</v>
      </c>
      <c r="L798" s="99">
        <f t="shared" si="520"/>
        <v>40087.539042553188</v>
      </c>
      <c r="M798" s="99">
        <f t="shared" si="520"/>
        <v>43803.116946808514</v>
      </c>
      <c r="N798" s="99">
        <f t="shared" si="520"/>
        <v>47518.694851063825</v>
      </c>
      <c r="O798" s="99">
        <f t="shared" si="520"/>
        <v>51234.272755319143</v>
      </c>
      <c r="P798" s="99">
        <f t="shared" si="520"/>
        <v>54949.850659574469</v>
      </c>
      <c r="Q798" s="99">
        <f t="shared" si="520"/>
        <v>58665.428563829788</v>
      </c>
      <c r="R798" s="99">
        <f t="shared" si="520"/>
        <v>62381.006468085099</v>
      </c>
      <c r="S798" s="99">
        <f t="shared" si="520"/>
        <v>66096.58437234041</v>
      </c>
      <c r="T798" s="99">
        <f t="shared" si="520"/>
        <v>69812.162276595729</v>
      </c>
      <c r="U798" s="99">
        <f t="shared" si="520"/>
        <v>73527.740180851048</v>
      </c>
      <c r="V798" s="99">
        <f t="shared" si="520"/>
        <v>77243.318085106366</v>
      </c>
    </row>
    <row r="799" spans="1:22">
      <c r="A799" s="7" t="str">
        <f t="shared" si="516"/>
        <v xml:space="preserve">Semia Condens 30 Saunier Duval </v>
      </c>
      <c r="B799" s="114">
        <f t="shared" ref="B799:V799" si="521">$G$100+B784*$G$97*$M$71</f>
        <v>3229.76</v>
      </c>
      <c r="C799" s="50">
        <f t="shared" si="521"/>
        <v>6786.4231670061099</v>
      </c>
      <c r="D799" s="99">
        <f t="shared" si="521"/>
        <v>10343.08633401222</v>
      </c>
      <c r="E799" s="99">
        <f t="shared" si="521"/>
        <v>13899.74950101833</v>
      </c>
      <c r="F799" s="99">
        <f t="shared" si="521"/>
        <v>17456.412668024437</v>
      </c>
      <c r="G799" s="99">
        <f t="shared" si="521"/>
        <v>21013.075835030548</v>
      </c>
      <c r="H799" s="99">
        <f t="shared" si="521"/>
        <v>24569.739002036658</v>
      </c>
      <c r="I799" s="99">
        <f t="shared" si="521"/>
        <v>28126.402169042769</v>
      </c>
      <c r="J799" s="99">
        <f t="shared" si="521"/>
        <v>31683.06533604888</v>
      </c>
      <c r="K799" s="99">
        <f t="shared" si="521"/>
        <v>35239.72850305499</v>
      </c>
      <c r="L799" s="99">
        <f t="shared" si="521"/>
        <v>38796.391670061101</v>
      </c>
      <c r="M799" s="99">
        <f t="shared" si="521"/>
        <v>42353.054837067211</v>
      </c>
      <c r="N799" s="99">
        <f t="shared" si="521"/>
        <v>45909.718004073322</v>
      </c>
      <c r="O799" s="99">
        <f t="shared" si="521"/>
        <v>49466.381171079433</v>
      </c>
      <c r="P799" s="99">
        <f t="shared" si="521"/>
        <v>53023.044338085536</v>
      </c>
      <c r="Q799" s="99">
        <f t="shared" si="521"/>
        <v>56579.707505091654</v>
      </c>
      <c r="R799" s="99">
        <f t="shared" si="521"/>
        <v>60136.370672097757</v>
      </c>
      <c r="S799" s="99">
        <f t="shared" si="521"/>
        <v>63693.033839103868</v>
      </c>
      <c r="T799" s="99">
        <f t="shared" si="521"/>
        <v>67249.697006109971</v>
      </c>
      <c r="U799" s="99">
        <f t="shared" si="521"/>
        <v>70806.360173116074</v>
      </c>
      <c r="V799" s="99">
        <f t="shared" si="521"/>
        <v>74363.023340122192</v>
      </c>
    </row>
    <row r="800" spans="1:22">
      <c r="A800" s="7" t="str">
        <f t="shared" si="516"/>
        <v>Caldera Thema Condens 31-CS/1 (N-ES) Saunier Duval</v>
      </c>
      <c r="B800" s="114">
        <f t="shared" ref="B800:V800" si="522">$H$100+B784*$H$97*$M$71</f>
        <v>3842.75</v>
      </c>
      <c r="C800" s="50">
        <f t="shared" si="522"/>
        <v>7406.6716632653061</v>
      </c>
      <c r="D800" s="99">
        <f t="shared" si="522"/>
        <v>10970.593326530612</v>
      </c>
      <c r="E800" s="99">
        <f t="shared" si="522"/>
        <v>14534.514989795918</v>
      </c>
      <c r="F800" s="99">
        <f t="shared" si="522"/>
        <v>18098.436653061224</v>
      </c>
      <c r="G800" s="99">
        <f t="shared" si="522"/>
        <v>21662.358316326532</v>
      </c>
      <c r="H800" s="99">
        <f t="shared" si="522"/>
        <v>25226.279979591836</v>
      </c>
      <c r="I800" s="99">
        <f t="shared" si="522"/>
        <v>28790.201642857141</v>
      </c>
      <c r="J800" s="99">
        <f t="shared" si="522"/>
        <v>32354.123306122452</v>
      </c>
      <c r="K800" s="99">
        <f t="shared" si="522"/>
        <v>35918.04496938776</v>
      </c>
      <c r="L800" s="99">
        <f t="shared" si="522"/>
        <v>39481.966632653064</v>
      </c>
      <c r="M800" s="99">
        <f t="shared" si="522"/>
        <v>43045.888295918368</v>
      </c>
      <c r="N800" s="99">
        <f t="shared" si="522"/>
        <v>46609.809959183673</v>
      </c>
      <c r="O800" s="99">
        <f t="shared" si="522"/>
        <v>50173.731622448984</v>
      </c>
      <c r="P800" s="99">
        <f t="shared" si="522"/>
        <v>53737.653285714281</v>
      </c>
      <c r="Q800" s="99">
        <f t="shared" si="522"/>
        <v>57301.574948979593</v>
      </c>
      <c r="R800" s="99">
        <f t="shared" si="522"/>
        <v>60865.496612244904</v>
      </c>
      <c r="S800" s="99">
        <f t="shared" si="522"/>
        <v>64429.418275510201</v>
      </c>
      <c r="T800" s="99">
        <f t="shared" si="522"/>
        <v>67993.33993877552</v>
      </c>
      <c r="U800" s="99">
        <f t="shared" si="522"/>
        <v>71557.261602040817</v>
      </c>
      <c r="V800" s="99">
        <f t="shared" si="522"/>
        <v>75121.183265306128</v>
      </c>
    </row>
    <row r="801" spans="1:22">
      <c r="A801" s="7" t="str">
        <f t="shared" si="516"/>
        <v>NEODENS PLUS 28/28 F ECO Baxi</v>
      </c>
      <c r="B801" s="113">
        <f t="shared" ref="B801:V801" si="523">$I$100+B784*$I$97*$M$71</f>
        <v>2860.7</v>
      </c>
      <c r="C801" s="50">
        <f t="shared" si="523"/>
        <v>6834.1280204778159</v>
      </c>
      <c r="D801" s="99">
        <f t="shared" si="523"/>
        <v>10807.556040955631</v>
      </c>
      <c r="E801" s="99">
        <f t="shared" si="523"/>
        <v>14780.984061433446</v>
      </c>
      <c r="F801" s="99">
        <f t="shared" si="523"/>
        <v>18754.412081911261</v>
      </c>
      <c r="G801" s="99">
        <f t="shared" si="523"/>
        <v>22727.840102389076</v>
      </c>
      <c r="H801" s="99">
        <f t="shared" si="523"/>
        <v>26701.268122866892</v>
      </c>
      <c r="I801" s="99">
        <f t="shared" si="523"/>
        <v>30674.696143344707</v>
      </c>
      <c r="J801" s="99">
        <f t="shared" si="523"/>
        <v>34648.124163822526</v>
      </c>
      <c r="K801" s="99">
        <f t="shared" si="523"/>
        <v>38621.55218430033</v>
      </c>
      <c r="L801" s="99">
        <f t="shared" si="523"/>
        <v>42594.980204778149</v>
      </c>
      <c r="M801" s="99">
        <f t="shared" si="523"/>
        <v>46568.408225255967</v>
      </c>
      <c r="N801" s="99">
        <f t="shared" si="523"/>
        <v>50541.836245733779</v>
      </c>
      <c r="O801" s="99">
        <f t="shared" si="523"/>
        <v>54515.264266211598</v>
      </c>
      <c r="P801" s="99">
        <f t="shared" si="523"/>
        <v>58488.692286689409</v>
      </c>
      <c r="Q801" s="99">
        <f t="shared" si="523"/>
        <v>62462.120307167228</v>
      </c>
      <c r="R801" s="99">
        <f t="shared" si="523"/>
        <v>66435.548327645054</v>
      </c>
      <c r="S801" s="99">
        <f t="shared" si="523"/>
        <v>70408.976348122844</v>
      </c>
      <c r="T801" s="99">
        <f t="shared" si="523"/>
        <v>74382.404368600663</v>
      </c>
      <c r="U801" s="99">
        <f t="shared" si="523"/>
        <v>78355.832389078496</v>
      </c>
      <c r="V801" s="99">
        <f t="shared" si="523"/>
        <v>82329.2604095563</v>
      </c>
    </row>
    <row r="802" spans="1:22">
      <c r="A802" s="7" t="str">
        <f t="shared" si="516"/>
        <v>NEODENS PLUS 33/33 F ECO Baxi</v>
      </c>
      <c r="B802" s="113">
        <f t="shared" ref="B802:V802" si="524">$J$100+B784*$J$97*$M$71</f>
        <v>2939.75</v>
      </c>
      <c r="C802" s="50">
        <f t="shared" si="524"/>
        <v>6904.157752553916</v>
      </c>
      <c r="D802" s="99">
        <f t="shared" si="524"/>
        <v>10868.565505107832</v>
      </c>
      <c r="E802" s="99">
        <f t="shared" si="524"/>
        <v>14832.973257661748</v>
      </c>
      <c r="F802" s="99">
        <f t="shared" si="524"/>
        <v>18797.381010215664</v>
      </c>
      <c r="G802" s="99">
        <f t="shared" si="524"/>
        <v>22761.788762769578</v>
      </c>
      <c r="H802" s="99">
        <f t="shared" si="524"/>
        <v>26726.196515323496</v>
      </c>
      <c r="I802" s="99">
        <f t="shared" si="524"/>
        <v>30690.60426787741</v>
      </c>
      <c r="J802" s="99">
        <f t="shared" si="524"/>
        <v>34655.012020431328</v>
      </c>
      <c r="K802" s="99">
        <f t="shared" si="524"/>
        <v>38619.419772985246</v>
      </c>
      <c r="L802" s="99">
        <f t="shared" si="524"/>
        <v>42583.827525539156</v>
      </c>
      <c r="M802" s="99">
        <f t="shared" si="524"/>
        <v>46548.235278093074</v>
      </c>
      <c r="N802" s="99">
        <f t="shared" si="524"/>
        <v>50512.643030646992</v>
      </c>
      <c r="O802" s="99">
        <f t="shared" si="524"/>
        <v>54477.05078320091</v>
      </c>
      <c r="P802" s="99">
        <f t="shared" si="524"/>
        <v>58441.45853575482</v>
      </c>
      <c r="Q802" s="99">
        <f t="shared" si="524"/>
        <v>62405.866288308738</v>
      </c>
      <c r="R802" s="99">
        <f t="shared" si="524"/>
        <v>66370.274040862656</v>
      </c>
      <c r="S802" s="99">
        <f t="shared" si="524"/>
        <v>70334.681793416574</v>
      </c>
      <c r="T802" s="99">
        <f t="shared" si="524"/>
        <v>74299.089545970492</v>
      </c>
      <c r="U802" s="99">
        <f t="shared" si="524"/>
        <v>78263.497298524395</v>
      </c>
      <c r="V802" s="99">
        <f t="shared" si="524"/>
        <v>82227.905051078313</v>
      </c>
    </row>
    <row r="803" spans="1:22">
      <c r="A803" s="7" t="str">
        <f t="shared" si="516"/>
        <v xml:space="preserve"> 6000 25-28 Bosch</v>
      </c>
      <c r="B803" s="113">
        <f t="shared" ref="B803:V803" si="525">$K$100+B784*$K$97*$M$71</f>
        <v>3193.29</v>
      </c>
      <c r="C803" s="50">
        <f t="shared" si="525"/>
        <v>6908.8679042553185</v>
      </c>
      <c r="D803" s="99">
        <f t="shared" si="525"/>
        <v>10624.445808510638</v>
      </c>
      <c r="E803" s="99">
        <f t="shared" si="525"/>
        <v>14340.023712765957</v>
      </c>
      <c r="F803" s="99">
        <f t="shared" si="525"/>
        <v>18055.601617021275</v>
      </c>
      <c r="G803" s="99">
        <f t="shared" si="525"/>
        <v>21771.179521276594</v>
      </c>
      <c r="H803" s="99">
        <f t="shared" si="525"/>
        <v>25486.757425531912</v>
      </c>
      <c r="I803" s="99">
        <f t="shared" si="525"/>
        <v>29202.335329787235</v>
      </c>
      <c r="J803" s="99">
        <f t="shared" si="525"/>
        <v>32917.913234042549</v>
      </c>
      <c r="K803" s="99">
        <f t="shared" si="525"/>
        <v>36633.491138297868</v>
      </c>
      <c r="L803" s="99">
        <f t="shared" si="525"/>
        <v>40349.069042553187</v>
      </c>
      <c r="M803" s="99">
        <f t="shared" si="525"/>
        <v>44064.646946808512</v>
      </c>
      <c r="N803" s="99">
        <f t="shared" si="525"/>
        <v>47780.224851063824</v>
      </c>
      <c r="O803" s="99">
        <f t="shared" si="525"/>
        <v>51495.802755319142</v>
      </c>
      <c r="P803" s="99">
        <f t="shared" si="525"/>
        <v>55211.380659574468</v>
      </c>
      <c r="Q803" s="99">
        <f t="shared" si="525"/>
        <v>58926.958563829787</v>
      </c>
      <c r="R803" s="99">
        <f t="shared" si="525"/>
        <v>62642.536468085098</v>
      </c>
      <c r="S803" s="99">
        <f t="shared" si="525"/>
        <v>66358.114372340409</v>
      </c>
      <c r="T803" s="99">
        <f t="shared" si="525"/>
        <v>70073.692276595728</v>
      </c>
      <c r="U803" s="99">
        <f t="shared" si="525"/>
        <v>73789.270180851046</v>
      </c>
      <c r="V803" s="99">
        <f t="shared" si="525"/>
        <v>77504.848085106365</v>
      </c>
    </row>
    <row r="804" spans="1:22">
      <c r="A804" s="18" t="str">
        <f t="shared" si="516"/>
        <v>6000 25-32 Bosch</v>
      </c>
      <c r="B804" s="115">
        <f t="shared" ref="B804:V804" si="526">$L$100+B784*$L$97*$M$71</f>
        <v>3273.49</v>
      </c>
      <c r="C804" s="52">
        <f t="shared" si="526"/>
        <v>6989.0679042553184</v>
      </c>
      <c r="D804" s="100">
        <f t="shared" si="526"/>
        <v>10704.645808510637</v>
      </c>
      <c r="E804" s="100">
        <f t="shared" si="526"/>
        <v>14420.223712765955</v>
      </c>
      <c r="F804" s="100">
        <f t="shared" si="526"/>
        <v>18135.801617021272</v>
      </c>
      <c r="G804" s="100">
        <f t="shared" si="526"/>
        <v>21851.379521276591</v>
      </c>
      <c r="H804" s="100">
        <f t="shared" si="526"/>
        <v>25566.957425531909</v>
      </c>
      <c r="I804" s="100">
        <f t="shared" si="526"/>
        <v>29282.535329787235</v>
      </c>
      <c r="J804" s="100">
        <f t="shared" si="526"/>
        <v>32998.113234042547</v>
      </c>
      <c r="K804" s="100">
        <f t="shared" si="526"/>
        <v>36713.691138297865</v>
      </c>
      <c r="L804" s="100">
        <f t="shared" si="526"/>
        <v>40429.269042553184</v>
      </c>
      <c r="M804" s="100">
        <f t="shared" si="526"/>
        <v>44144.84694680851</v>
      </c>
      <c r="N804" s="100">
        <f t="shared" si="526"/>
        <v>47860.424851063821</v>
      </c>
      <c r="O804" s="100">
        <f t="shared" si="526"/>
        <v>51576.002755319139</v>
      </c>
      <c r="P804" s="100">
        <f t="shared" si="526"/>
        <v>55291.580659574465</v>
      </c>
      <c r="Q804" s="100">
        <f t="shared" si="526"/>
        <v>59007.158563829784</v>
      </c>
      <c r="R804" s="100">
        <f t="shared" si="526"/>
        <v>62722.736468085095</v>
      </c>
      <c r="S804" s="100">
        <f t="shared" si="526"/>
        <v>66438.314372340421</v>
      </c>
      <c r="T804" s="100">
        <f t="shared" si="526"/>
        <v>70153.89227659574</v>
      </c>
      <c r="U804" s="100">
        <f t="shared" si="526"/>
        <v>73869.470180851058</v>
      </c>
      <c r="V804" s="100">
        <f t="shared" si="526"/>
        <v>77585.048085106377</v>
      </c>
    </row>
    <row r="807" spans="1:22">
      <c r="A807" s="147" t="s">
        <v>151</v>
      </c>
      <c r="B807" s="151"/>
    </row>
    <row r="808" spans="1:22" ht="107.25" customHeight="1">
      <c r="A808" s="152"/>
      <c r="B808" s="153"/>
    </row>
    <row r="809" spans="1:22">
      <c r="A809" s="48" t="s">
        <v>97</v>
      </c>
      <c r="B809" s="23">
        <v>0</v>
      </c>
      <c r="C809" s="23">
        <v>3</v>
      </c>
      <c r="D809" s="23">
        <v>6</v>
      </c>
      <c r="E809" s="23">
        <v>9</v>
      </c>
      <c r="F809" s="23">
        <v>12</v>
      </c>
      <c r="G809" s="23">
        <v>15</v>
      </c>
      <c r="H809" s="23">
        <v>18</v>
      </c>
      <c r="I809" s="23">
        <v>21</v>
      </c>
      <c r="J809" s="23">
        <v>24</v>
      </c>
      <c r="K809" s="23">
        <v>27</v>
      </c>
      <c r="L809" s="23">
        <v>30</v>
      </c>
      <c r="M809" s="23">
        <v>33</v>
      </c>
      <c r="N809" s="23">
        <v>36</v>
      </c>
      <c r="O809" s="23">
        <v>39</v>
      </c>
      <c r="P809" s="23">
        <v>42</v>
      </c>
      <c r="Q809" s="23">
        <v>45</v>
      </c>
      <c r="R809" s="23">
        <v>48</v>
      </c>
      <c r="S809" s="23">
        <v>51</v>
      </c>
      <c r="T809" s="23">
        <v>54</v>
      </c>
      <c r="U809" s="23">
        <v>57</v>
      </c>
      <c r="V809" s="23">
        <v>60</v>
      </c>
    </row>
    <row r="810" spans="1:22">
      <c r="A810" s="7" t="str">
        <f>A785</f>
        <v>Monobloc Plus 2 - 12MR Baxi</v>
      </c>
      <c r="B810" s="112">
        <f>($C$91+$G$333)+$R402*B$416</f>
        <v>17310</v>
      </c>
      <c r="C810" s="49">
        <f>($C$91+$G$333)+$R402*C$416</f>
        <v>17439.210053477105</v>
      </c>
      <c r="D810" s="98">
        <f>($C$91+$G$333)+$R402*D$416</f>
        <v>17568.420106954207</v>
      </c>
      <c r="E810" s="98">
        <f>($C$91+$G$333)+$R402*E$416</f>
        <v>17697.630160431312</v>
      </c>
      <c r="F810" s="98">
        <f>($C$91+$G$333)+$R402*F$416</f>
        <v>17826.840213908417</v>
      </c>
      <c r="G810" s="98">
        <f>($C$91+$G$333)+$R402*G$416</f>
        <v>17956.050267385519</v>
      </c>
      <c r="H810" s="98">
        <f>($C$91+$G$333)+$R402*H$416</f>
        <v>18085.260320862624</v>
      </c>
      <c r="I810" s="98">
        <f>($C$91+$G$333)+$R402*I$416</f>
        <v>18214.470374339729</v>
      </c>
      <c r="J810" s="98">
        <f>($C$91+$G$333)+$R402*J$416</f>
        <v>18343.680427816831</v>
      </c>
      <c r="K810" s="98">
        <f>($C$91+$G$333)+$R402*K$416</f>
        <v>18472.890481293936</v>
      </c>
      <c r="L810" s="98">
        <f>($C$91+$G$333)+$R402*L$416</f>
        <v>18602.100534771038</v>
      </c>
      <c r="M810" s="98">
        <f>($C$91+$G$333)+$R402*M$416</f>
        <v>18731.310588248143</v>
      </c>
      <c r="N810" s="98">
        <f>($C$91+$G$333)+$R402*N$416</f>
        <v>18860.520641725248</v>
      </c>
      <c r="O810" s="98">
        <f>($C$91+$G$333)+$R402*O$416</f>
        <v>18989.73069520235</v>
      </c>
      <c r="P810" s="98">
        <f>($C$91+$G$333)+$R402*P$416</f>
        <v>19118.940748679455</v>
      </c>
      <c r="Q810" s="98">
        <f>($C$91+$G$333)+$R402*Q$416</f>
        <v>19248.150802156561</v>
      </c>
      <c r="R810" s="98">
        <f>($C$91+$G$333)+$R402*R$416</f>
        <v>19377.360855633662</v>
      </c>
      <c r="S810" s="98">
        <f>($C$91+$G$333)+$R402*S$416</f>
        <v>19506.570909110767</v>
      </c>
      <c r="T810" s="98">
        <f>($C$91+$G$333)+$R402*T$416</f>
        <v>19635.780962587873</v>
      </c>
      <c r="U810" s="92">
        <f>($C$91+$G$333)+$R402*U$416</f>
        <v>19764.991016064974</v>
      </c>
      <c r="V810" s="98">
        <f>($C$91+$G$333)+$R402*V$416</f>
        <v>19894.201069542079</v>
      </c>
    </row>
    <row r="811" spans="1:22">
      <c r="A811" s="7" t="str">
        <f t="shared" ref="A811:A829" si="527">A786</f>
        <v>Monobloc Plus 2 - 16MR Baxi</v>
      </c>
      <c r="B811" s="113">
        <f>($D$91+$G$333)+$R403*B$416</f>
        <v>17310</v>
      </c>
      <c r="C811" s="50">
        <f>($D$91+$G$333)+$R403*C$416</f>
        <v>17478.386878616086</v>
      </c>
      <c r="D811" s="99">
        <f>($D$91+$G$333)+$R403*D$416</f>
        <v>17646.773757232171</v>
      </c>
      <c r="E811" s="99">
        <f>($D$91+$G$333)+$R403*E$416</f>
        <v>17815.160635848257</v>
      </c>
      <c r="F811" s="99">
        <f>($D$91+$G$333)+$R403*F$416</f>
        <v>17983.547514464342</v>
      </c>
      <c r="G811" s="99">
        <f>($D$91+$G$333)+$R403*G$416</f>
        <v>18151.934393080428</v>
      </c>
      <c r="H811" s="99">
        <f>($D$91+$G$333)+$R403*H$416</f>
        <v>18320.321271696514</v>
      </c>
      <c r="I811" s="99">
        <f>($D$91+$G$333)+$R403*I$416</f>
        <v>18488.708150312599</v>
      </c>
      <c r="J811" s="99">
        <f>($D$91+$G$333)+$R403*J$416</f>
        <v>18657.095028928685</v>
      </c>
      <c r="K811" s="99">
        <f>($D$91+$G$333)+$R403*K$416</f>
        <v>18825.48190754477</v>
      </c>
      <c r="L811" s="99">
        <f>($D$91+$G$333)+$R403*L$416</f>
        <v>18993.868786160856</v>
      </c>
      <c r="M811" s="99">
        <f>($D$91+$G$333)+$R403*M$416</f>
        <v>19162.255664776942</v>
      </c>
      <c r="N811" s="99">
        <f>($D$91+$G$333)+$R403*N$416</f>
        <v>19330.642543393027</v>
      </c>
      <c r="O811" s="99">
        <f>($D$91+$G$333)+$R403*O$416</f>
        <v>19499.029422009113</v>
      </c>
      <c r="P811" s="99">
        <f>($D$91+$G$333)+$R403*P$416</f>
        <v>19667.416300625198</v>
      </c>
      <c r="Q811" s="99">
        <f>($D$91+$G$333)+$R403*Q$416</f>
        <v>19835.803179241284</v>
      </c>
      <c r="R811" s="99">
        <f>($D$91+$G$333)+$R403*R$416</f>
        <v>20004.19005785737</v>
      </c>
      <c r="S811" s="99">
        <f>($D$91+$G$333)+$R403*S$416</f>
        <v>20172.576936473455</v>
      </c>
      <c r="T811" s="99">
        <f>($D$91+$G$333)+$R403*T$416</f>
        <v>20340.963815089541</v>
      </c>
      <c r="U811" s="99">
        <f>($D$91+$G$333)+$R403*U$416</f>
        <v>20509.350693705623</v>
      </c>
      <c r="V811" s="99">
        <f>($D$91+$G$333)+$R403*V$416</f>
        <v>20677.737572321712</v>
      </c>
    </row>
    <row r="812" spans="1:22">
      <c r="A812" s="7" t="str">
        <f t="shared" si="527"/>
        <v>Arotherm Split 12 kW Vaillant</v>
      </c>
      <c r="B812" s="113">
        <f>($E$91+$G$333)+$R404*B$416</f>
        <v>17934.66</v>
      </c>
      <c r="C812" s="50">
        <f>($E$91+$G$333)+$R404*C$416</f>
        <v>18216.155100913362</v>
      </c>
      <c r="D812" s="99">
        <f>($E$91+$G$333)+$R404*D$416</f>
        <v>18497.650201826724</v>
      </c>
      <c r="E812" s="99">
        <f>($E$91+$G$333)+$R404*E$416</f>
        <v>18779.145302740086</v>
      </c>
      <c r="F812" s="99">
        <f>($E$91+$G$333)+$R404*F$416</f>
        <v>19060.640403653448</v>
      </c>
      <c r="G812" s="99">
        <f>($E$91+$G$333)+$R404*G$416</f>
        <v>19342.13550456681</v>
      </c>
      <c r="H812" s="99">
        <f>($E$91+$G$333)+$R404*H$416</f>
        <v>19623.630605480172</v>
      </c>
      <c r="I812" s="99">
        <f>($E$91+$G$333)+$R404*I$416</f>
        <v>19905.125706393534</v>
      </c>
      <c r="J812" s="99">
        <f>($E$91+$G$333)+$R404*J$416</f>
        <v>20186.620807306896</v>
      </c>
      <c r="K812" s="99">
        <f>($E$91+$G$333)+$R404*K$416</f>
        <v>20468.115908220258</v>
      </c>
      <c r="L812" s="99">
        <f>($E$91+$G$333)+$R404*L$416</f>
        <v>20749.61100913362</v>
      </c>
      <c r="M812" s="99">
        <f>($E$91+$G$333)+$R404*M$416</f>
        <v>21031.106110046981</v>
      </c>
      <c r="N812" s="99">
        <f>($E$91+$G$333)+$R404*N$416</f>
        <v>21312.601210960343</v>
      </c>
      <c r="O812" s="99">
        <f>($E$91+$G$333)+$R404*O$416</f>
        <v>21594.096311873705</v>
      </c>
      <c r="P812" s="99">
        <f>($E$91+$G$333)+$R404*P$416</f>
        <v>21875.591412787071</v>
      </c>
      <c r="Q812" s="99">
        <f>($E$91+$G$333)+$R404*Q$416</f>
        <v>22157.086513700429</v>
      </c>
      <c r="R812" s="99">
        <f>($E$91+$G$333)+$R404*R$416</f>
        <v>22438.581614613795</v>
      </c>
      <c r="S812" s="99">
        <f>($E$91+$G$333)+$R404*S$416</f>
        <v>22720.076715527153</v>
      </c>
      <c r="T812" s="99">
        <f>($E$91+$G$333)+$R404*T$416</f>
        <v>23001.571816440519</v>
      </c>
      <c r="U812" s="99">
        <f>($E$91+$G$333)+$R404*U$416</f>
        <v>23283.066917353881</v>
      </c>
      <c r="V812" s="99">
        <f>($E$91+$G$333)+$R404*V$416</f>
        <v>23564.562018267243</v>
      </c>
    </row>
    <row r="813" spans="1:22">
      <c r="A813" s="7" t="str">
        <f t="shared" si="527"/>
        <v>Arotherm plus 12 Compacta Vaillant</v>
      </c>
      <c r="B813" s="113">
        <f>($F$91+$G$333)+$R405*B$416</f>
        <v>17966.599999999999</v>
      </c>
      <c r="C813" s="50">
        <f>($F$91+$G$333)+$R405*C$416</f>
        <v>18121.688565432021</v>
      </c>
      <c r="D813" s="99">
        <f>($F$91+$G$333)+$R405*D$416</f>
        <v>18276.777130864048</v>
      </c>
      <c r="E813" s="99">
        <f>($F$91+$G$333)+$R405*E$416</f>
        <v>18431.86569629607</v>
      </c>
      <c r="F813" s="99">
        <f>($F$91+$G$333)+$R405*F$416</f>
        <v>18586.954261728093</v>
      </c>
      <c r="G813" s="99">
        <f>($F$91+$G$333)+$R405*G$416</f>
        <v>18742.042827160116</v>
      </c>
      <c r="H813" s="99">
        <f>($F$91+$G$333)+$R405*H$416</f>
        <v>18897.131392592142</v>
      </c>
      <c r="I813" s="99">
        <f>($F$91+$G$333)+$R405*I$416</f>
        <v>19052.219958024165</v>
      </c>
      <c r="J813" s="99">
        <f>($F$91+$G$333)+$R405*J$416</f>
        <v>19207.308523456188</v>
      </c>
      <c r="K813" s="99">
        <f>($F$91+$G$333)+$R405*K$416</f>
        <v>19362.39708888821</v>
      </c>
      <c r="L813" s="99">
        <f>($F$91+$G$333)+$R405*L$416</f>
        <v>19517.485654320237</v>
      </c>
      <c r="M813" s="99">
        <f>($F$91+$G$333)+$R405*M$416</f>
        <v>19672.57421975226</v>
      </c>
      <c r="N813" s="99">
        <f>($F$91+$G$333)+$R405*N$416</f>
        <v>19827.662785184282</v>
      </c>
      <c r="O813" s="99">
        <f>($F$91+$G$333)+$R405*O$416</f>
        <v>19982.751350616309</v>
      </c>
      <c r="P813" s="99">
        <f>($F$91+$G$333)+$R405*P$416</f>
        <v>20137.839916048331</v>
      </c>
      <c r="Q813" s="99">
        <f>($F$91+$G$333)+$R405*Q$416</f>
        <v>20292.928481480354</v>
      </c>
      <c r="R813" s="99">
        <f>($F$91+$G$333)+$R405*R$416</f>
        <v>20448.017046912377</v>
      </c>
      <c r="S813" s="99">
        <f>($F$91+$G$333)+$R405*S$416</f>
        <v>20603.105612344403</v>
      </c>
      <c r="T813" s="99">
        <f>($F$91+$G$333)+$R405*T$416</f>
        <v>20758.194177776426</v>
      </c>
      <c r="U813" s="99">
        <f>($F$91+$G$333)+$R405*U$416</f>
        <v>20913.282743208449</v>
      </c>
      <c r="V813" s="99">
        <f>($F$91+$G$333)+$R405*V$416</f>
        <v>21068.371308640475</v>
      </c>
    </row>
    <row r="814" spans="1:22">
      <c r="A814" s="7" t="str">
        <f t="shared" si="527"/>
        <v>Arotherm plus 12 Compacta Vaillant</v>
      </c>
      <c r="B814" s="113">
        <f>($G$91+$G$333)+$R406*B$416</f>
        <v>22308.880000000001</v>
      </c>
      <c r="C814" s="50">
        <f>($G$91+$G$333)+$R406*C$416</f>
        <v>22463.968565432024</v>
      </c>
      <c r="D814" s="99">
        <f>($G$91+$G$333)+$R406*D$416</f>
        <v>22619.05713086405</v>
      </c>
      <c r="E814" s="99">
        <f>($G$91+$G$333)+$R406*E$416</f>
        <v>22774.145696296073</v>
      </c>
      <c r="F814" s="99">
        <f>($G$91+$G$333)+$R406*F$416</f>
        <v>22929.234261728096</v>
      </c>
      <c r="G814" s="99">
        <f>($G$91+$G$333)+$R406*G$416</f>
        <v>23084.322827160118</v>
      </c>
      <c r="H814" s="99">
        <f>($G$91+$G$333)+$R406*H$416</f>
        <v>23239.411392592145</v>
      </c>
      <c r="I814" s="99">
        <f>($G$91+$G$333)+$R406*I$416</f>
        <v>23394.499958024167</v>
      </c>
      <c r="J814" s="99">
        <f>($G$91+$G$333)+$R406*J$416</f>
        <v>23549.58852345619</v>
      </c>
      <c r="K814" s="99">
        <f>($G$91+$G$333)+$R406*K$416</f>
        <v>23704.677088888217</v>
      </c>
      <c r="L814" s="99">
        <f>($G$91+$G$333)+$R406*L$416</f>
        <v>23859.765654320239</v>
      </c>
      <c r="M814" s="99">
        <f>($G$91+$G$333)+$R406*M$416</f>
        <v>24014.854219752262</v>
      </c>
      <c r="N814" s="99">
        <f>($G$91+$G$333)+$R406*N$416</f>
        <v>24169.942785184285</v>
      </c>
      <c r="O814" s="99">
        <f>($G$91+$G$333)+$R406*O$416</f>
        <v>24325.031350616311</v>
      </c>
      <c r="P814" s="99">
        <f>($G$91+$G$333)+$R406*P$416</f>
        <v>24480.119916048334</v>
      </c>
      <c r="Q814" s="99">
        <f>($G$91+$G$333)+$R406*Q$416</f>
        <v>24635.208481480357</v>
      </c>
      <c r="R814" s="99">
        <f>($G$91+$G$333)+$R406*R$416</f>
        <v>24790.297046912383</v>
      </c>
      <c r="S814" s="99">
        <f>($G$91+$G$333)+$R406*S$416</f>
        <v>24945.385612344406</v>
      </c>
      <c r="T814" s="99">
        <f>($G$91+$G$333)+$R406*T$416</f>
        <v>25100.474177776428</v>
      </c>
      <c r="U814" s="99">
        <f>($G$91+$G$333)+$R406*U$416</f>
        <v>25255.562743208451</v>
      </c>
      <c r="V814" s="99">
        <f>($G$91+$G$333)+$R406*V$416</f>
        <v>25410.651308640478</v>
      </c>
    </row>
    <row r="815" spans="1:22">
      <c r="A815" s="7" t="str">
        <f t="shared" si="527"/>
        <v>Genia Air Max 12 Saunier Duval</v>
      </c>
      <c r="B815" s="116">
        <f>($H$91+$G$333)+$R407*B$416</f>
        <v>21868.25</v>
      </c>
      <c r="C815" s="50">
        <f>($H$91+$G$333)+$R407*C$416</f>
        <v>22023.347903010024</v>
      </c>
      <c r="D815" s="99">
        <f>($H$91+$G$333)+$R407*D$416</f>
        <v>22178.445806020049</v>
      </c>
      <c r="E815" s="99">
        <f>($H$91+$G$333)+$R407*E$416</f>
        <v>22333.543709030073</v>
      </c>
      <c r="F815" s="99">
        <f>($H$91+$G$333)+$R407*F$416</f>
        <v>22488.641612040097</v>
      </c>
      <c r="G815" s="99">
        <f>($H$91+$G$333)+$R407*G$416</f>
        <v>22643.739515050125</v>
      </c>
      <c r="H815" s="99">
        <f>($H$91+$G$333)+$R407*H$416</f>
        <v>22798.83741806015</v>
      </c>
      <c r="I815" s="99">
        <f>($H$91+$G$333)+$R407*I$416</f>
        <v>22953.935321070174</v>
      </c>
      <c r="J815" s="99">
        <f>($H$91+$G$333)+$R407*J$416</f>
        <v>23109.033224080198</v>
      </c>
      <c r="K815" s="99">
        <f>($H$91+$G$333)+$R407*K$416</f>
        <v>23264.131127090222</v>
      </c>
      <c r="L815" s="99">
        <f>($H$91+$G$333)+$R407*L$416</f>
        <v>23419.229030100247</v>
      </c>
      <c r="M815" s="99">
        <f>($H$91+$G$333)+$R407*M$416</f>
        <v>23574.326933110271</v>
      </c>
      <c r="N815" s="99">
        <f>($H$91+$G$333)+$R407*N$416</f>
        <v>23729.424836120299</v>
      </c>
      <c r="O815" s="99">
        <f>($H$91+$G$333)+$R407*O$416</f>
        <v>23884.522739130323</v>
      </c>
      <c r="P815" s="99">
        <f>($H$91+$G$333)+$R407*P$416</f>
        <v>24039.620642140348</v>
      </c>
      <c r="Q815" s="99">
        <f>($H$91+$G$333)+$R407*Q$416</f>
        <v>24194.718545150372</v>
      </c>
      <c r="R815" s="99">
        <f>($H$91+$G$333)+$R407*R$416</f>
        <v>24349.816448160396</v>
      </c>
      <c r="S815" s="99">
        <f>($H$91+$G$333)+$R407*S$416</f>
        <v>24504.914351170421</v>
      </c>
      <c r="T815" s="99">
        <f>($H$91+$G$333)+$R407*T$416</f>
        <v>24660.012254180445</v>
      </c>
      <c r="U815" s="99">
        <f>($H$91+$G$333)+$R407*U$416</f>
        <v>24815.110157190469</v>
      </c>
      <c r="V815" s="99">
        <f>($H$91+$G$333)+$R407*V$416</f>
        <v>24970.208060200493</v>
      </c>
    </row>
    <row r="816" spans="1:22">
      <c r="A816" s="7" t="str">
        <f t="shared" si="527"/>
        <v>Arotherm plus 12 Compacta Vaillant</v>
      </c>
      <c r="B816" s="113">
        <f>($I$91+$G$333)+$R408*B$416</f>
        <v>22199.42</v>
      </c>
      <c r="C816" s="50">
        <f>($I$91+$G$333)+$R408*C$416</f>
        <v>22354.508565432021</v>
      </c>
      <c r="D816" s="99">
        <f>($I$91+$G$333)+$R408*D$416</f>
        <v>22509.597130864047</v>
      </c>
      <c r="E816" s="99">
        <f>($I$91+$G$333)+$R408*E$416</f>
        <v>22664.68569629607</v>
      </c>
      <c r="F816" s="99">
        <f>($I$91+$G$333)+$R408*F$416</f>
        <v>22819.774261728093</v>
      </c>
      <c r="G816" s="99">
        <f>($I$91+$G$333)+$R408*G$416</f>
        <v>22974.862827160116</v>
      </c>
      <c r="H816" s="99">
        <f>($I$91+$G$333)+$R408*H$416</f>
        <v>23129.951392592142</v>
      </c>
      <c r="I816" s="99">
        <f>($I$91+$G$333)+$R408*I$416</f>
        <v>23285.039958024165</v>
      </c>
      <c r="J816" s="99">
        <f>($I$91+$G$333)+$R408*J$416</f>
        <v>23440.128523456187</v>
      </c>
      <c r="K816" s="99">
        <f>($I$91+$G$333)+$R408*K$416</f>
        <v>23595.21708888821</v>
      </c>
      <c r="L816" s="99">
        <f>($I$91+$G$333)+$R408*L$416</f>
        <v>23750.305654320236</v>
      </c>
      <c r="M816" s="99">
        <f>($I$91+$G$333)+$R408*M$416</f>
        <v>23905.394219752259</v>
      </c>
      <c r="N816" s="99">
        <f>($I$91+$G$333)+$R408*N$416</f>
        <v>24060.482785184282</v>
      </c>
      <c r="O816" s="99">
        <f>($I$91+$G$333)+$R408*O$416</f>
        <v>24215.571350616308</v>
      </c>
      <c r="P816" s="99">
        <f>($I$91+$G$333)+$R408*P$416</f>
        <v>24370.659916048331</v>
      </c>
      <c r="Q816" s="99">
        <f>($I$91+$G$333)+$R408*Q$416</f>
        <v>24525.748481480354</v>
      </c>
      <c r="R816" s="99">
        <f>($I$91+$G$333)+$R408*R$416</f>
        <v>24680.837046912377</v>
      </c>
      <c r="S816" s="99">
        <f>($I$91+$G$333)+$R408*S$416</f>
        <v>24835.925612344403</v>
      </c>
      <c r="T816" s="99">
        <f>($I$91+$G$333)+$R408*T$416</f>
        <v>24991.014177776426</v>
      </c>
      <c r="U816" s="99">
        <f>($I$91+$G$333)+$R408*U$416</f>
        <v>25146.102743208448</v>
      </c>
      <c r="V816" s="99">
        <f>($I$91+$G$333)+$R408*V$416</f>
        <v>25301.191308640475</v>
      </c>
    </row>
    <row r="817" spans="1:22">
      <c r="A817" s="7" t="str">
        <f t="shared" si="527"/>
        <v>Genia Air Max 8 Saunier Duval</v>
      </c>
      <c r="B817" s="113">
        <f>($J$91+$G$333)+$R409*B$416</f>
        <v>19758.476900000001</v>
      </c>
      <c r="C817" s="50">
        <f>($J$91+$G$333)+$R409*C$416</f>
        <v>19987.349735062111</v>
      </c>
      <c r="D817" s="99">
        <f>($J$91+$G$333)+$R409*D$416</f>
        <v>20216.222570124221</v>
      </c>
      <c r="E817" s="99">
        <f>($J$91+$G$333)+$R409*E$416</f>
        <v>20445.095405186326</v>
      </c>
      <c r="F817" s="99">
        <f>($J$91+$G$333)+$R409*F$416</f>
        <v>20673.968240248436</v>
      </c>
      <c r="G817" s="99">
        <f>($J$91+$G$333)+$R409*G$416</f>
        <v>20902.841075310545</v>
      </c>
      <c r="H817" s="99">
        <f>($J$91+$G$333)+$R409*H$416</f>
        <v>21131.713910372655</v>
      </c>
      <c r="I817" s="99">
        <f>($J$91+$G$333)+$R409*I$416</f>
        <v>21360.586745434761</v>
      </c>
      <c r="J817" s="99">
        <f>($J$91+$G$333)+$R409*J$416</f>
        <v>21589.45958049687</v>
      </c>
      <c r="K817" s="99">
        <f>($J$91+$G$333)+$R409*K$416</f>
        <v>21818.33241555898</v>
      </c>
      <c r="L817" s="99">
        <f>($J$91+$G$333)+$R409*L$416</f>
        <v>22047.205250621089</v>
      </c>
      <c r="M817" s="99">
        <f>($J$91+$G$333)+$R409*M$416</f>
        <v>22276.078085683199</v>
      </c>
      <c r="N817" s="99">
        <f>($J$91+$G$333)+$R409*N$416</f>
        <v>22504.950920745305</v>
      </c>
      <c r="O817" s="99">
        <f>($J$91+$G$333)+$R409*O$416</f>
        <v>22733.823755807414</v>
      </c>
      <c r="P817" s="99">
        <f>($J$91+$G$333)+$R409*P$416</f>
        <v>22962.696590869524</v>
      </c>
      <c r="Q817" s="99">
        <f>($J$91+$G$333)+$R409*Q$416</f>
        <v>23191.569425931633</v>
      </c>
      <c r="R817" s="99">
        <f>($J$91+$G$333)+$R409*R$416</f>
        <v>23420.442260993739</v>
      </c>
      <c r="S817" s="99">
        <f>($J$91+$G$333)+$R409*S$416</f>
        <v>23649.315096055849</v>
      </c>
      <c r="T817" s="99">
        <f>($J$91+$G$333)+$R409*T$416</f>
        <v>23878.187931117958</v>
      </c>
      <c r="U817" s="99">
        <f>($J$91+$G$333)+$R409*U$416</f>
        <v>24107.060766180068</v>
      </c>
      <c r="V817" s="99">
        <f>($J$91+$G$333)+$R409*V$416</f>
        <v>24335.933601242177</v>
      </c>
    </row>
    <row r="818" spans="1:22">
      <c r="A818" s="7" t="str">
        <f t="shared" si="527"/>
        <v xml:space="preserve"> Dual Clima 9HT Domusa</v>
      </c>
      <c r="B818" s="113">
        <f>($K$91+$G$333)+$R410*B$416</f>
        <v>14748</v>
      </c>
      <c r="C818" s="50">
        <f>($K$91+$G$333)+$R410*C$416</f>
        <v>14993.901432558139</v>
      </c>
      <c r="D818" s="99">
        <f>($K$91+$G$333)+$R410*D$416</f>
        <v>15239.802865116279</v>
      </c>
      <c r="E818" s="99">
        <f>($K$91+$G$333)+$R410*E$416</f>
        <v>15485.704297674418</v>
      </c>
      <c r="F818" s="99">
        <f>($K$91+$G$333)+$R410*F$416</f>
        <v>15731.605730232559</v>
      </c>
      <c r="G818" s="99">
        <f>($K$91+$G$333)+$R410*G$416</f>
        <v>15977.507162790698</v>
      </c>
      <c r="H818" s="99">
        <f>($K$91+$G$333)+$R410*H$416</f>
        <v>16223.408595348837</v>
      </c>
      <c r="I818" s="99">
        <f>($K$91+$G$333)+$R410*I$416</f>
        <v>16469.310027906977</v>
      </c>
      <c r="J818" s="99">
        <f>($K$91+$G$333)+$R410*J$416</f>
        <v>16715.211460465118</v>
      </c>
      <c r="K818" s="99">
        <f>($K$91+$G$333)+$R410*K$416</f>
        <v>16961.112893023255</v>
      </c>
      <c r="L818" s="99">
        <f>($K$91+$G$333)+$R410*L$416</f>
        <v>17207.014325581396</v>
      </c>
      <c r="M818" s="99">
        <f>($K$91+$G$333)+$R410*M$416</f>
        <v>17452.915758139534</v>
      </c>
      <c r="N818" s="99">
        <f>($K$91+$G$333)+$R410*N$416</f>
        <v>17698.817190697675</v>
      </c>
      <c r="O818" s="99">
        <f>($K$91+$G$333)+$R410*O$416</f>
        <v>17944.718623255812</v>
      </c>
      <c r="P818" s="99">
        <f>($K$91+$G$333)+$R410*P$416</f>
        <v>18190.620055813954</v>
      </c>
      <c r="Q818" s="99">
        <f>($K$91+$G$333)+$R410*Q$416</f>
        <v>18436.521488372091</v>
      </c>
      <c r="R818" s="99">
        <f>($K$91+$G$333)+$R410*R$416</f>
        <v>18682.422920930232</v>
      </c>
      <c r="S818" s="99">
        <f>($K$91+$G$333)+$R410*S$416</f>
        <v>18928.324353488373</v>
      </c>
      <c r="T818" s="99">
        <f>($K$91+$G$333)+$R410*T$416</f>
        <v>19174.225786046511</v>
      </c>
      <c r="U818" s="99">
        <f>($K$91+$G$333)+$R410*U$416</f>
        <v>19420.127218604652</v>
      </c>
      <c r="V818" s="99">
        <f>($K$91+$G$333)+$R410*V$416</f>
        <v>19666.028651162793</v>
      </c>
    </row>
    <row r="819" spans="1:22">
      <c r="A819" s="18" t="str">
        <f t="shared" si="527"/>
        <v>Arotherm plus 8 Compacta Vaillant</v>
      </c>
      <c r="B819" s="115">
        <f>($L$91+$G$333)+$R411*B$416</f>
        <v>20888.75</v>
      </c>
      <c r="C819" s="51">
        <f>($L$91+$G$333)+$R411*C$416</f>
        <v>21123.058418754528</v>
      </c>
      <c r="D819" s="110">
        <f>($L$91+$G$333)+$R411*D$416</f>
        <v>21357.36683750906</v>
      </c>
      <c r="E819" s="110">
        <f>($L$91+$G$333)+$R411*E$416</f>
        <v>21591.675256263588</v>
      </c>
      <c r="F819" s="110">
        <f>($L$91+$G$333)+$R411*F$416</f>
        <v>21825.983675018117</v>
      </c>
      <c r="G819" s="110">
        <f>($L$91+$G$333)+$R411*G$416</f>
        <v>22060.292093772649</v>
      </c>
      <c r="H819" s="110">
        <f>($L$91+$G$333)+$R411*H$416</f>
        <v>22294.600512527177</v>
      </c>
      <c r="I819" s="110">
        <f>($L$91+$G$333)+$R411*I$416</f>
        <v>22528.908931281709</v>
      </c>
      <c r="J819" s="110">
        <f>($L$91+$G$333)+$R411*J$416</f>
        <v>22763.217350036237</v>
      </c>
      <c r="K819" s="110">
        <f>($L$91+$G$333)+$R411*K$416</f>
        <v>22997.525768790765</v>
      </c>
      <c r="L819" s="110">
        <f>($L$91+$G$333)+$R411*L$416</f>
        <v>23231.834187545297</v>
      </c>
      <c r="M819" s="110">
        <f>($L$91+$G$333)+$R411*M$416</f>
        <v>23466.142606299825</v>
      </c>
      <c r="N819" s="110">
        <f>($L$91+$G$333)+$R411*N$416</f>
        <v>23700.451025054354</v>
      </c>
      <c r="O819" s="110">
        <f>($L$91+$G$333)+$R411*O$416</f>
        <v>23934.759443808885</v>
      </c>
      <c r="P819" s="110">
        <f>($L$91+$G$333)+$R411*P$416</f>
        <v>24169.067862563414</v>
      </c>
      <c r="Q819" s="110">
        <f>($L$91+$G$333)+$R411*Q$416</f>
        <v>24403.376281317942</v>
      </c>
      <c r="R819" s="110">
        <f>($L$91+$G$333)+$R411*R$416</f>
        <v>24637.684700072474</v>
      </c>
      <c r="S819" s="110">
        <f>($L$91+$G$333)+$R411*S$416</f>
        <v>24871.993118827002</v>
      </c>
      <c r="T819" s="110">
        <f>($L$91+$G$333)+$R411*T$416</f>
        <v>25106.30153758153</v>
      </c>
      <c r="U819" s="110">
        <f>($L$91+$G$333)+$R411*U$416</f>
        <v>25340.609956336062</v>
      </c>
      <c r="V819" s="110">
        <f>($L$91+$G$333)+$R411*V$416</f>
        <v>25574.91837509059</v>
      </c>
    </row>
    <row r="820" spans="1:22">
      <c r="A820" s="7" t="str">
        <f t="shared" si="527"/>
        <v>ecoTEC pure 286 Vaillant</v>
      </c>
      <c r="B820" s="112">
        <f t="shared" ref="B820:V820" si="528">$C$100+B809*$C$97*$M$71</f>
        <v>3088.74</v>
      </c>
      <c r="C820" s="50">
        <f t="shared" si="528"/>
        <v>6689.4031237113395</v>
      </c>
      <c r="D820" s="99">
        <f t="shared" si="528"/>
        <v>10290.066247422681</v>
      </c>
      <c r="E820" s="99">
        <f t="shared" si="528"/>
        <v>13890.729371134021</v>
      </c>
      <c r="F820" s="99">
        <f t="shared" si="528"/>
        <v>17491.39249484536</v>
      </c>
      <c r="G820" s="99">
        <f t="shared" si="528"/>
        <v>21092.055618556697</v>
      </c>
      <c r="H820" s="99">
        <f t="shared" si="528"/>
        <v>24692.718742268044</v>
      </c>
      <c r="I820" s="99">
        <f t="shared" si="528"/>
        <v>28293.381865979376</v>
      </c>
      <c r="J820" s="99">
        <f t="shared" si="528"/>
        <v>31894.044989690723</v>
      </c>
      <c r="K820" s="99">
        <f t="shared" si="528"/>
        <v>35494.708113402063</v>
      </c>
      <c r="L820" s="99">
        <f t="shared" si="528"/>
        <v>39095.371237113395</v>
      </c>
      <c r="M820" s="99">
        <f t="shared" si="528"/>
        <v>42696.034360824735</v>
      </c>
      <c r="N820" s="99">
        <f t="shared" si="528"/>
        <v>46296.697484536082</v>
      </c>
      <c r="O820" s="99">
        <f t="shared" si="528"/>
        <v>49897.360608247414</v>
      </c>
      <c r="P820" s="99">
        <f t="shared" si="528"/>
        <v>53498.023731958754</v>
      </c>
      <c r="Q820" s="99">
        <f t="shared" si="528"/>
        <v>57098.686855670101</v>
      </c>
      <c r="R820" s="99">
        <f t="shared" si="528"/>
        <v>60699.349979381441</v>
      </c>
      <c r="S820" s="99">
        <f t="shared" si="528"/>
        <v>64300.013103092773</v>
      </c>
      <c r="T820" s="99">
        <f t="shared" si="528"/>
        <v>67900.67622680412</v>
      </c>
      <c r="U820" s="99">
        <f t="shared" si="528"/>
        <v>71501.339350515467</v>
      </c>
      <c r="V820" s="99">
        <f t="shared" si="528"/>
        <v>75102.0024742268</v>
      </c>
    </row>
    <row r="821" spans="1:22">
      <c r="A821" s="7" t="str">
        <f t="shared" si="527"/>
        <v>Puma Condens 24-28 MKV Protherm</v>
      </c>
      <c r="B821" s="113">
        <f t="shared" ref="B821:V821" si="529">$D$100+B809*$D$97*$M$71</f>
        <v>2799.75</v>
      </c>
      <c r="C821" s="50">
        <f t="shared" si="529"/>
        <v>6555.2803548387092</v>
      </c>
      <c r="D821" s="99">
        <f t="shared" si="529"/>
        <v>10310.810709677418</v>
      </c>
      <c r="E821" s="99">
        <f t="shared" si="529"/>
        <v>14066.341064516129</v>
      </c>
      <c r="F821" s="99">
        <f t="shared" si="529"/>
        <v>17821.871419354837</v>
      </c>
      <c r="G821" s="99">
        <f t="shared" si="529"/>
        <v>21577.401774193546</v>
      </c>
      <c r="H821" s="99">
        <f t="shared" si="529"/>
        <v>25332.932129032259</v>
      </c>
      <c r="I821" s="99">
        <f t="shared" si="529"/>
        <v>29088.462483870968</v>
      </c>
      <c r="J821" s="99">
        <f t="shared" si="529"/>
        <v>32843.992838709673</v>
      </c>
      <c r="K821" s="99">
        <f t="shared" si="529"/>
        <v>36599.523193548383</v>
      </c>
      <c r="L821" s="99">
        <f t="shared" si="529"/>
        <v>40355.053548387092</v>
      </c>
      <c r="M821" s="99">
        <f t="shared" si="529"/>
        <v>44110.583903225808</v>
      </c>
      <c r="N821" s="99">
        <f t="shared" si="529"/>
        <v>47866.114258064517</v>
      </c>
      <c r="O821" s="99">
        <f t="shared" si="529"/>
        <v>51621.644612903227</v>
      </c>
      <c r="P821" s="99">
        <f t="shared" si="529"/>
        <v>55377.174967741936</v>
      </c>
      <c r="Q821" s="99">
        <f t="shared" si="529"/>
        <v>59132.705322580645</v>
      </c>
      <c r="R821" s="99">
        <f t="shared" si="529"/>
        <v>62888.235677419347</v>
      </c>
      <c r="S821" s="99">
        <f t="shared" si="529"/>
        <v>66643.766032258049</v>
      </c>
      <c r="T821" s="99">
        <f t="shared" si="529"/>
        <v>70399.296387096765</v>
      </c>
      <c r="U821" s="99">
        <f t="shared" si="529"/>
        <v>74154.826741935482</v>
      </c>
      <c r="V821" s="99">
        <f t="shared" si="529"/>
        <v>77910.357096774183</v>
      </c>
    </row>
    <row r="822" spans="1:22">
      <c r="A822" s="7" t="str">
        <f t="shared" si="527"/>
        <v>VMW 32CS 1-5 ecoTEC plus Vaillant</v>
      </c>
      <c r="B822" s="113">
        <f>$E$100+B809*$E$97*$M$71</f>
        <v>3921.96</v>
      </c>
      <c r="C822" s="50">
        <f t="shared" ref="C822:V822" si="530">$E$100+C809*$E$97*$M$71</f>
        <v>7493.1698466257676</v>
      </c>
      <c r="D822" s="99">
        <f t="shared" si="530"/>
        <v>11064.379693251534</v>
      </c>
      <c r="E822" s="99">
        <f t="shared" si="530"/>
        <v>14635.589539877299</v>
      </c>
      <c r="F822" s="99">
        <f t="shared" si="530"/>
        <v>18206.799386503069</v>
      </c>
      <c r="G822" s="99">
        <f t="shared" si="530"/>
        <v>21778.009233128832</v>
      </c>
      <c r="H822" s="99">
        <f t="shared" si="530"/>
        <v>25349.219079754599</v>
      </c>
      <c r="I822" s="99">
        <f t="shared" si="530"/>
        <v>28920.428926380366</v>
      </c>
      <c r="J822" s="99">
        <f t="shared" si="530"/>
        <v>32491.638773006136</v>
      </c>
      <c r="K822" s="99">
        <f t="shared" si="530"/>
        <v>36062.848619631906</v>
      </c>
      <c r="L822" s="99">
        <f t="shared" si="530"/>
        <v>39634.058466257666</v>
      </c>
      <c r="M822" s="99">
        <f t="shared" si="530"/>
        <v>43205.268312883432</v>
      </c>
      <c r="N822" s="99">
        <f t="shared" si="530"/>
        <v>46776.478159509199</v>
      </c>
      <c r="O822" s="99">
        <f t="shared" si="530"/>
        <v>50347.688006134973</v>
      </c>
      <c r="P822" s="99">
        <f t="shared" si="530"/>
        <v>53918.897852760732</v>
      </c>
      <c r="Q822" s="99">
        <f t="shared" si="530"/>
        <v>57490.107699386499</v>
      </c>
      <c r="R822" s="99">
        <f t="shared" si="530"/>
        <v>61061.317546012273</v>
      </c>
      <c r="S822" s="99">
        <f t="shared" si="530"/>
        <v>64632.52739263804</v>
      </c>
      <c r="T822" s="99">
        <f t="shared" si="530"/>
        <v>68203.737239263806</v>
      </c>
      <c r="U822" s="99">
        <f t="shared" si="530"/>
        <v>71774.94708588958</v>
      </c>
      <c r="V822" s="99">
        <f t="shared" si="530"/>
        <v>75346.15693251534</v>
      </c>
    </row>
    <row r="823" spans="1:22">
      <c r="A823" s="7" t="str">
        <f t="shared" si="527"/>
        <v>MicraPlus Condens 30 Hermann</v>
      </c>
      <c r="B823" s="113">
        <f t="shared" ref="B823:V823" si="531">$F$100+B809*$F$97*$M$71</f>
        <v>2931.76</v>
      </c>
      <c r="C823" s="50">
        <f>$F$100+C809*$F$97*$M$71</f>
        <v>6647.3379042553188</v>
      </c>
      <c r="D823" s="99">
        <f t="shared" si="531"/>
        <v>10362.915808510637</v>
      </c>
      <c r="E823" s="99">
        <f t="shared" si="531"/>
        <v>14078.493712765956</v>
      </c>
      <c r="F823" s="99">
        <f t="shared" si="531"/>
        <v>17794.071617021276</v>
      </c>
      <c r="G823" s="99">
        <f t="shared" si="531"/>
        <v>21509.649521276595</v>
      </c>
      <c r="H823" s="99">
        <f t="shared" si="531"/>
        <v>25225.227425531913</v>
      </c>
      <c r="I823" s="99">
        <f t="shared" si="531"/>
        <v>28940.805329787232</v>
      </c>
      <c r="J823" s="99">
        <f t="shared" si="531"/>
        <v>32656.383234042551</v>
      </c>
      <c r="K823" s="99">
        <f t="shared" si="531"/>
        <v>36371.961138297869</v>
      </c>
      <c r="L823" s="99">
        <f t="shared" si="531"/>
        <v>40087.539042553188</v>
      </c>
      <c r="M823" s="99">
        <f t="shared" si="531"/>
        <v>43803.116946808514</v>
      </c>
      <c r="N823" s="99">
        <f t="shared" si="531"/>
        <v>47518.694851063825</v>
      </c>
      <c r="O823" s="99">
        <f t="shared" si="531"/>
        <v>51234.272755319143</v>
      </c>
      <c r="P823" s="99">
        <f t="shared" si="531"/>
        <v>54949.850659574469</v>
      </c>
      <c r="Q823" s="99">
        <f t="shared" si="531"/>
        <v>58665.428563829788</v>
      </c>
      <c r="R823" s="99">
        <f t="shared" si="531"/>
        <v>62381.006468085099</v>
      </c>
      <c r="S823" s="99">
        <f t="shared" si="531"/>
        <v>66096.58437234041</v>
      </c>
      <c r="T823" s="99">
        <f t="shared" si="531"/>
        <v>69812.162276595729</v>
      </c>
      <c r="U823" s="99">
        <f t="shared" si="531"/>
        <v>73527.740180851048</v>
      </c>
      <c r="V823" s="99">
        <f t="shared" si="531"/>
        <v>77243.318085106366</v>
      </c>
    </row>
    <row r="824" spans="1:22">
      <c r="A824" s="7" t="str">
        <f t="shared" si="527"/>
        <v xml:space="preserve">Semia Condens 30 Saunier Duval </v>
      </c>
      <c r="B824" s="114">
        <f t="shared" ref="B824:V824" si="532">$G$100+B809*$G$97*$M$71</f>
        <v>3229.76</v>
      </c>
      <c r="C824" s="50">
        <f t="shared" si="532"/>
        <v>6786.4231670061099</v>
      </c>
      <c r="D824" s="99">
        <f t="shared" si="532"/>
        <v>10343.08633401222</v>
      </c>
      <c r="E824" s="99">
        <f t="shared" si="532"/>
        <v>13899.74950101833</v>
      </c>
      <c r="F824" s="99">
        <f t="shared" si="532"/>
        <v>17456.412668024437</v>
      </c>
      <c r="G824" s="99">
        <f t="shared" si="532"/>
        <v>21013.075835030548</v>
      </c>
      <c r="H824" s="99">
        <f t="shared" si="532"/>
        <v>24569.739002036658</v>
      </c>
      <c r="I824" s="99">
        <f t="shared" si="532"/>
        <v>28126.402169042769</v>
      </c>
      <c r="J824" s="99">
        <f t="shared" si="532"/>
        <v>31683.06533604888</v>
      </c>
      <c r="K824" s="99">
        <f t="shared" si="532"/>
        <v>35239.72850305499</v>
      </c>
      <c r="L824" s="99">
        <f t="shared" si="532"/>
        <v>38796.391670061101</v>
      </c>
      <c r="M824" s="99">
        <f t="shared" si="532"/>
        <v>42353.054837067211</v>
      </c>
      <c r="N824" s="99">
        <f t="shared" si="532"/>
        <v>45909.718004073322</v>
      </c>
      <c r="O824" s="99">
        <f t="shared" si="532"/>
        <v>49466.381171079433</v>
      </c>
      <c r="P824" s="99">
        <f t="shared" si="532"/>
        <v>53023.044338085536</v>
      </c>
      <c r="Q824" s="99">
        <f t="shared" si="532"/>
        <v>56579.707505091654</v>
      </c>
      <c r="R824" s="99">
        <f t="shared" si="532"/>
        <v>60136.370672097757</v>
      </c>
      <c r="S824" s="99">
        <f t="shared" si="532"/>
        <v>63693.033839103868</v>
      </c>
      <c r="T824" s="99">
        <f t="shared" si="532"/>
        <v>67249.697006109971</v>
      </c>
      <c r="U824" s="99">
        <f t="shared" si="532"/>
        <v>70806.360173116074</v>
      </c>
      <c r="V824" s="99">
        <f t="shared" si="532"/>
        <v>74363.023340122192</v>
      </c>
    </row>
    <row r="825" spans="1:22">
      <c r="A825" s="7" t="str">
        <f t="shared" si="527"/>
        <v>Caldera Thema Condens 31-CS/1 (N-ES) Saunier Duval</v>
      </c>
      <c r="B825" s="114">
        <f t="shared" ref="B825:V825" si="533">$H$100+B809*$H$97*$M$71</f>
        <v>3842.75</v>
      </c>
      <c r="C825" s="50">
        <f t="shared" si="533"/>
        <v>7406.6716632653061</v>
      </c>
      <c r="D825" s="99">
        <f t="shared" si="533"/>
        <v>10970.593326530612</v>
      </c>
      <c r="E825" s="99">
        <f t="shared" si="533"/>
        <v>14534.514989795918</v>
      </c>
      <c r="F825" s="99">
        <f t="shared" si="533"/>
        <v>18098.436653061224</v>
      </c>
      <c r="G825" s="99">
        <f t="shared" si="533"/>
        <v>21662.358316326532</v>
      </c>
      <c r="H825" s="99">
        <f t="shared" si="533"/>
        <v>25226.279979591836</v>
      </c>
      <c r="I825" s="99">
        <f t="shared" si="533"/>
        <v>28790.201642857141</v>
      </c>
      <c r="J825" s="99">
        <f t="shared" si="533"/>
        <v>32354.123306122452</v>
      </c>
      <c r="K825" s="99">
        <f t="shared" si="533"/>
        <v>35918.04496938776</v>
      </c>
      <c r="L825" s="99">
        <f t="shared" si="533"/>
        <v>39481.966632653064</v>
      </c>
      <c r="M825" s="99">
        <f t="shared" si="533"/>
        <v>43045.888295918368</v>
      </c>
      <c r="N825" s="99">
        <f t="shared" si="533"/>
        <v>46609.809959183673</v>
      </c>
      <c r="O825" s="99">
        <f t="shared" si="533"/>
        <v>50173.731622448984</v>
      </c>
      <c r="P825" s="99">
        <f t="shared" si="533"/>
        <v>53737.653285714281</v>
      </c>
      <c r="Q825" s="99">
        <f t="shared" si="533"/>
        <v>57301.574948979593</v>
      </c>
      <c r="R825" s="99">
        <f t="shared" si="533"/>
        <v>60865.496612244904</v>
      </c>
      <c r="S825" s="99">
        <f t="shared" si="533"/>
        <v>64429.418275510201</v>
      </c>
      <c r="T825" s="99">
        <f t="shared" si="533"/>
        <v>67993.33993877552</v>
      </c>
      <c r="U825" s="99">
        <f t="shared" si="533"/>
        <v>71557.261602040817</v>
      </c>
      <c r="V825" s="99">
        <f t="shared" si="533"/>
        <v>75121.183265306128</v>
      </c>
    </row>
    <row r="826" spans="1:22">
      <c r="A826" s="7" t="str">
        <f t="shared" si="527"/>
        <v>NEODENS PLUS 28/28 F ECO Baxi</v>
      </c>
      <c r="B826" s="113">
        <f t="shared" ref="B826:V826" si="534">$I$100+B809*$I$97*$M$71</f>
        <v>2860.7</v>
      </c>
      <c r="C826" s="50">
        <f t="shared" si="534"/>
        <v>6834.1280204778159</v>
      </c>
      <c r="D826" s="99">
        <f t="shared" si="534"/>
        <v>10807.556040955631</v>
      </c>
      <c r="E826" s="99">
        <f t="shared" si="534"/>
        <v>14780.984061433446</v>
      </c>
      <c r="F826" s="99">
        <f t="shared" si="534"/>
        <v>18754.412081911261</v>
      </c>
      <c r="G826" s="99">
        <f t="shared" si="534"/>
        <v>22727.840102389076</v>
      </c>
      <c r="H826" s="99">
        <f t="shared" si="534"/>
        <v>26701.268122866892</v>
      </c>
      <c r="I826" s="99">
        <f t="shared" si="534"/>
        <v>30674.696143344707</v>
      </c>
      <c r="J826" s="99">
        <f t="shared" si="534"/>
        <v>34648.124163822526</v>
      </c>
      <c r="K826" s="99">
        <f t="shared" si="534"/>
        <v>38621.55218430033</v>
      </c>
      <c r="L826" s="99">
        <f t="shared" si="534"/>
        <v>42594.980204778149</v>
      </c>
      <c r="M826" s="99">
        <f t="shared" si="534"/>
        <v>46568.408225255967</v>
      </c>
      <c r="N826" s="99">
        <f t="shared" si="534"/>
        <v>50541.836245733779</v>
      </c>
      <c r="O826" s="99">
        <f t="shared" si="534"/>
        <v>54515.264266211598</v>
      </c>
      <c r="P826" s="99">
        <f t="shared" si="534"/>
        <v>58488.692286689409</v>
      </c>
      <c r="Q826" s="99">
        <f t="shared" si="534"/>
        <v>62462.120307167228</v>
      </c>
      <c r="R826" s="99">
        <f t="shared" si="534"/>
        <v>66435.548327645054</v>
      </c>
      <c r="S826" s="99">
        <f t="shared" si="534"/>
        <v>70408.976348122844</v>
      </c>
      <c r="T826" s="99">
        <f t="shared" si="534"/>
        <v>74382.404368600663</v>
      </c>
      <c r="U826" s="99">
        <f t="shared" si="534"/>
        <v>78355.832389078496</v>
      </c>
      <c r="V826" s="99">
        <f t="shared" si="534"/>
        <v>82329.2604095563</v>
      </c>
    </row>
    <row r="827" spans="1:22">
      <c r="A827" s="7" t="str">
        <f t="shared" si="527"/>
        <v>NEODENS PLUS 33/33 F ECO Baxi</v>
      </c>
      <c r="B827" s="113">
        <f t="shared" ref="B827:V827" si="535">$J$100+B809*$J$97*$M$71</f>
        <v>2939.75</v>
      </c>
      <c r="C827" s="50">
        <f t="shared" si="535"/>
        <v>6904.157752553916</v>
      </c>
      <c r="D827" s="99">
        <f t="shared" si="535"/>
        <v>10868.565505107832</v>
      </c>
      <c r="E827" s="99">
        <f t="shared" si="535"/>
        <v>14832.973257661748</v>
      </c>
      <c r="F827" s="99">
        <f t="shared" si="535"/>
        <v>18797.381010215664</v>
      </c>
      <c r="G827" s="99">
        <f t="shared" si="535"/>
        <v>22761.788762769578</v>
      </c>
      <c r="H827" s="99">
        <f t="shared" si="535"/>
        <v>26726.196515323496</v>
      </c>
      <c r="I827" s="99">
        <f t="shared" si="535"/>
        <v>30690.60426787741</v>
      </c>
      <c r="J827" s="99">
        <f t="shared" si="535"/>
        <v>34655.012020431328</v>
      </c>
      <c r="K827" s="99">
        <f t="shared" si="535"/>
        <v>38619.419772985246</v>
      </c>
      <c r="L827" s="99">
        <f t="shared" si="535"/>
        <v>42583.827525539156</v>
      </c>
      <c r="M827" s="99">
        <f t="shared" si="535"/>
        <v>46548.235278093074</v>
      </c>
      <c r="N827" s="99">
        <f t="shared" si="535"/>
        <v>50512.643030646992</v>
      </c>
      <c r="O827" s="99">
        <f t="shared" si="535"/>
        <v>54477.05078320091</v>
      </c>
      <c r="P827" s="99">
        <f t="shared" si="535"/>
        <v>58441.45853575482</v>
      </c>
      <c r="Q827" s="99">
        <f t="shared" si="535"/>
        <v>62405.866288308738</v>
      </c>
      <c r="R827" s="99">
        <f t="shared" si="535"/>
        <v>66370.274040862656</v>
      </c>
      <c r="S827" s="99">
        <f t="shared" si="535"/>
        <v>70334.681793416574</v>
      </c>
      <c r="T827" s="99">
        <f t="shared" si="535"/>
        <v>74299.089545970492</v>
      </c>
      <c r="U827" s="99">
        <f t="shared" si="535"/>
        <v>78263.497298524395</v>
      </c>
      <c r="V827" s="99">
        <f t="shared" si="535"/>
        <v>82227.905051078313</v>
      </c>
    </row>
    <row r="828" spans="1:22">
      <c r="A828" s="7" t="str">
        <f t="shared" si="527"/>
        <v xml:space="preserve"> 6000 25-28 Bosch</v>
      </c>
      <c r="B828" s="113">
        <f t="shared" ref="B828:V828" si="536">$K$100+B809*$K$97*$M$71</f>
        <v>3193.29</v>
      </c>
      <c r="C828" s="50">
        <f t="shared" si="536"/>
        <v>6908.8679042553185</v>
      </c>
      <c r="D828" s="99">
        <f t="shared" si="536"/>
        <v>10624.445808510638</v>
      </c>
      <c r="E828" s="99">
        <f t="shared" si="536"/>
        <v>14340.023712765957</v>
      </c>
      <c r="F828" s="99">
        <f t="shared" si="536"/>
        <v>18055.601617021275</v>
      </c>
      <c r="G828" s="99">
        <f t="shared" si="536"/>
        <v>21771.179521276594</v>
      </c>
      <c r="H828" s="99">
        <f t="shared" si="536"/>
        <v>25486.757425531912</v>
      </c>
      <c r="I828" s="99">
        <f t="shared" si="536"/>
        <v>29202.335329787235</v>
      </c>
      <c r="J828" s="99">
        <f t="shared" si="536"/>
        <v>32917.913234042549</v>
      </c>
      <c r="K828" s="99">
        <f t="shared" si="536"/>
        <v>36633.491138297868</v>
      </c>
      <c r="L828" s="99">
        <f t="shared" si="536"/>
        <v>40349.069042553187</v>
      </c>
      <c r="M828" s="99">
        <f t="shared" si="536"/>
        <v>44064.646946808512</v>
      </c>
      <c r="N828" s="99">
        <f t="shared" si="536"/>
        <v>47780.224851063824</v>
      </c>
      <c r="O828" s="99">
        <f t="shared" si="536"/>
        <v>51495.802755319142</v>
      </c>
      <c r="P828" s="99">
        <f t="shared" si="536"/>
        <v>55211.380659574468</v>
      </c>
      <c r="Q828" s="99">
        <f t="shared" si="536"/>
        <v>58926.958563829787</v>
      </c>
      <c r="R828" s="99">
        <f t="shared" si="536"/>
        <v>62642.536468085098</v>
      </c>
      <c r="S828" s="99">
        <f t="shared" si="536"/>
        <v>66358.114372340409</v>
      </c>
      <c r="T828" s="99">
        <f t="shared" si="536"/>
        <v>70073.692276595728</v>
      </c>
      <c r="U828" s="99">
        <f t="shared" si="536"/>
        <v>73789.270180851046</v>
      </c>
      <c r="V828" s="99">
        <f t="shared" si="536"/>
        <v>77504.848085106365</v>
      </c>
    </row>
    <row r="829" spans="1:22">
      <c r="A829" s="18" t="str">
        <f t="shared" si="527"/>
        <v>6000 25-32 Bosch</v>
      </c>
      <c r="B829" s="115">
        <f t="shared" ref="B829:V829" si="537">$L$100+B809*$L$97*$M$71</f>
        <v>3273.49</v>
      </c>
      <c r="C829" s="52">
        <f t="shared" si="537"/>
        <v>6989.0679042553184</v>
      </c>
      <c r="D829" s="100">
        <f t="shared" si="537"/>
        <v>10704.645808510637</v>
      </c>
      <c r="E829" s="100">
        <f t="shared" si="537"/>
        <v>14420.223712765955</v>
      </c>
      <c r="F829" s="100">
        <f t="shared" si="537"/>
        <v>18135.801617021272</v>
      </c>
      <c r="G829" s="100">
        <f t="shared" si="537"/>
        <v>21851.379521276591</v>
      </c>
      <c r="H829" s="100">
        <f t="shared" si="537"/>
        <v>25566.957425531909</v>
      </c>
      <c r="I829" s="100">
        <f t="shared" si="537"/>
        <v>29282.535329787235</v>
      </c>
      <c r="J829" s="100">
        <f t="shared" si="537"/>
        <v>32998.113234042547</v>
      </c>
      <c r="K829" s="100">
        <f t="shared" si="537"/>
        <v>36713.691138297865</v>
      </c>
      <c r="L829" s="100">
        <f t="shared" si="537"/>
        <v>40429.269042553184</v>
      </c>
      <c r="M829" s="100">
        <f t="shared" si="537"/>
        <v>44144.84694680851</v>
      </c>
      <c r="N829" s="100">
        <f t="shared" si="537"/>
        <v>47860.424851063821</v>
      </c>
      <c r="O829" s="100">
        <f t="shared" si="537"/>
        <v>51576.002755319139</v>
      </c>
      <c r="P829" s="100">
        <f t="shared" si="537"/>
        <v>55291.580659574465</v>
      </c>
      <c r="Q829" s="100">
        <f t="shared" si="537"/>
        <v>59007.158563829784</v>
      </c>
      <c r="R829" s="100">
        <f t="shared" si="537"/>
        <v>62722.736468085095</v>
      </c>
      <c r="S829" s="100">
        <f t="shared" si="537"/>
        <v>66438.314372340421</v>
      </c>
      <c r="T829" s="100">
        <f t="shared" si="537"/>
        <v>70153.89227659574</v>
      </c>
      <c r="U829" s="100">
        <f t="shared" si="537"/>
        <v>73869.470180851058</v>
      </c>
      <c r="V829" s="100">
        <f t="shared" si="537"/>
        <v>77585.048085106377</v>
      </c>
    </row>
    <row r="838" spans="1:1" ht="12.75" customHeight="1">
      <c r="A838" s="76"/>
    </row>
  </sheetData>
  <mergeCells count="104">
    <mergeCell ref="S1:S2"/>
    <mergeCell ref="T71:T72"/>
    <mergeCell ref="T73:T74"/>
    <mergeCell ref="T75:T76"/>
    <mergeCell ref="T77:T78"/>
    <mergeCell ref="T79:T80"/>
    <mergeCell ref="T61:T62"/>
    <mergeCell ref="T63:T64"/>
    <mergeCell ref="T65:T66"/>
    <mergeCell ref="T67:T68"/>
    <mergeCell ref="T69:T70"/>
    <mergeCell ref="S75:S82"/>
    <mergeCell ref="T51:T52"/>
    <mergeCell ref="T53:T54"/>
    <mergeCell ref="T43:T44"/>
    <mergeCell ref="T45:T46"/>
    <mergeCell ref="T31:T32"/>
    <mergeCell ref="T35:T36"/>
    <mergeCell ref="T37:T38"/>
    <mergeCell ref="B1:K1"/>
    <mergeCell ref="B9:K9"/>
    <mergeCell ref="S3:S10"/>
    <mergeCell ref="E68:J68"/>
    <mergeCell ref="T5:T6"/>
    <mergeCell ref="T7:T8"/>
    <mergeCell ref="T3:T4"/>
    <mergeCell ref="T9:T10"/>
    <mergeCell ref="T13:T14"/>
    <mergeCell ref="T15:T16"/>
    <mergeCell ref="T17:T18"/>
    <mergeCell ref="S11:S18"/>
    <mergeCell ref="T11:T12"/>
    <mergeCell ref="M68:N68"/>
    <mergeCell ref="T39:T40"/>
    <mergeCell ref="T21:T22"/>
    <mergeCell ref="T23:T24"/>
    <mergeCell ref="T25:T26"/>
    <mergeCell ref="T27:T28"/>
    <mergeCell ref="T29:T30"/>
    <mergeCell ref="T19:T20"/>
    <mergeCell ref="T41:T42"/>
    <mergeCell ref="T47:T48"/>
    <mergeCell ref="T33:T34"/>
    <mergeCell ref="A24:A33"/>
    <mergeCell ref="A20:A23"/>
    <mergeCell ref="A34:A43"/>
    <mergeCell ref="A44:A53"/>
    <mergeCell ref="A54:A63"/>
    <mergeCell ref="S43:S50"/>
    <mergeCell ref="S19:S26"/>
    <mergeCell ref="S27:S34"/>
    <mergeCell ref="S35:S42"/>
    <mergeCell ref="A414:B415"/>
    <mergeCell ref="A440:B441"/>
    <mergeCell ref="A465:B466"/>
    <mergeCell ref="A347:A356"/>
    <mergeCell ref="A358:A367"/>
    <mergeCell ref="A369:A378"/>
    <mergeCell ref="A380:A389"/>
    <mergeCell ref="M71:N71"/>
    <mergeCell ref="S67:S74"/>
    <mergeCell ref="A78:A80"/>
    <mergeCell ref="A81:A85"/>
    <mergeCell ref="A86:A90"/>
    <mergeCell ref="C78:L78"/>
    <mergeCell ref="Q339:R339"/>
    <mergeCell ref="F334:G334"/>
    <mergeCell ref="F335:G335"/>
    <mergeCell ref="F336:G336"/>
    <mergeCell ref="T49:T50"/>
    <mergeCell ref="T55:T56"/>
    <mergeCell ref="T57:T58"/>
    <mergeCell ref="T59:T60"/>
    <mergeCell ref="A130:B131"/>
    <mergeCell ref="A185:B186"/>
    <mergeCell ref="A158:B159"/>
    <mergeCell ref="A103:B104"/>
    <mergeCell ref="S51:S58"/>
    <mergeCell ref="S59:S66"/>
    <mergeCell ref="T81:T82"/>
    <mergeCell ref="A391:A400"/>
    <mergeCell ref="A402:A411"/>
    <mergeCell ref="A731:B732"/>
    <mergeCell ref="A757:B758"/>
    <mergeCell ref="A782:B783"/>
    <mergeCell ref="A807:B808"/>
    <mergeCell ref="C93:L93"/>
    <mergeCell ref="A592:B593"/>
    <mergeCell ref="A627:B628"/>
    <mergeCell ref="A653:B654"/>
    <mergeCell ref="A678:B679"/>
    <mergeCell ref="A703:B704"/>
    <mergeCell ref="A567:B568"/>
    <mergeCell ref="A490:B491"/>
    <mergeCell ref="A238:B239"/>
    <mergeCell ref="A266:B267"/>
    <mergeCell ref="A293:B294"/>
    <mergeCell ref="A516:B517"/>
    <mergeCell ref="A542:B543"/>
    <mergeCell ref="B337:C337"/>
    <mergeCell ref="B335:C335"/>
    <mergeCell ref="B336:C336"/>
    <mergeCell ref="B334:C334"/>
    <mergeCell ref="A211:B212"/>
  </mergeCells>
  <phoneticPr fontId="3" type="noConversion"/>
  <pageMargins left="0.25" right="0.25" top="0.75" bottom="0.75" header="0.3" footer="0.3"/>
  <pageSetup paperSize="8" scale="22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Martin Lopez</dc:creator>
  <cp:keywords/>
  <dc:description/>
  <cp:lastModifiedBy>Carlos Martin Lopez</cp:lastModifiedBy>
  <cp:revision/>
  <dcterms:created xsi:type="dcterms:W3CDTF">2023-06-06T13:25:16Z</dcterms:created>
  <dcterms:modified xsi:type="dcterms:W3CDTF">2023-07-11T08:12:46Z</dcterms:modified>
  <cp:category/>
  <cp:contentStatus/>
</cp:coreProperties>
</file>