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D:\ANA-2025\BUVa\UVADOC\POSIBLES HANDLES DUPLICADOS\"/>
    </mc:Choice>
  </mc:AlternateContent>
  <xr:revisionPtr revIDLastSave="0" documentId="8_{82C7574C-06CB-401E-B89D-8CB2641C48FA}" xr6:coauthVersionLast="47" xr6:coauthVersionMax="47" xr10:uidLastSave="{00000000-0000-0000-0000-000000000000}"/>
  <bookViews>
    <workbookView xWindow="0" yWindow="600" windowWidth="28800" windowHeight="15600" activeTab="1" xr2:uid="{00000000-000D-0000-FFFF-FFFF00000000}"/>
  </bookViews>
  <sheets>
    <sheet name="Variables" sheetId="1" r:id="rId1"/>
    <sheet name="Datos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5" i="16" l="1"/>
  <c r="H90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Santos</author>
    <author>ActiGraph</author>
  </authors>
  <commentList>
    <comment ref="B1" authorId="0" shapeId="0" xr:uid="{00000000-0006-0000-0100-000001000000}">
      <text>
        <r>
          <rPr>
            <b/>
            <sz val="9"/>
            <color rgb="FF000000"/>
            <rFont val="Calibri"/>
            <family val="2"/>
          </rPr>
          <t>Ricardo Santos: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1_Urbano
</t>
        </r>
        <r>
          <rPr>
            <sz val="9"/>
            <color rgb="FF000000"/>
            <rFont val="Calibri"/>
            <family val="2"/>
          </rPr>
          <t>2_Rural</t>
        </r>
      </text>
    </comment>
    <comment ref="C1" authorId="0" shapeId="0" xr:uid="{00000000-0006-0000-0100-000002000000}">
      <text>
        <r>
          <rPr>
            <b/>
            <sz val="9"/>
            <color rgb="FF000000"/>
            <rFont val="Calibri"/>
            <family val="2"/>
          </rPr>
          <t>Ricardo Santos: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1_Hombre
</t>
        </r>
        <r>
          <rPr>
            <sz val="9"/>
            <color rgb="FF000000"/>
            <rFont val="Calibri"/>
            <family val="2"/>
          </rPr>
          <t>2_Mujer</t>
        </r>
      </text>
    </comment>
    <comment ref="I1" authorId="1" shapeId="0" xr:uid="{00000000-0006-0000-0100-000005000000}">
      <text>
        <r>
          <rPr>
            <sz val="11"/>
            <color rgb="FF000000"/>
            <rFont val="Calibri"/>
            <family val="2"/>
          </rPr>
          <t>Filename of the subject</t>
        </r>
      </text>
    </comment>
    <comment ref="J1" authorId="1" shapeId="0" xr:uid="{00000000-0006-0000-0100-000006000000}">
      <text>
        <r>
          <rPr>
            <sz val="11"/>
            <rFont val="Calibri"/>
            <family val="2"/>
          </rPr>
          <t>Epoch length in seconds</t>
        </r>
      </text>
    </comment>
    <comment ref="K1" authorId="1" shapeId="0" xr:uid="{00000000-0006-0000-0100-000007000000}">
      <text>
        <r>
          <rPr>
            <sz val="11"/>
            <rFont val="Calibri"/>
            <family val="2"/>
          </rPr>
          <t>The weight of the subject in kg</t>
        </r>
      </text>
    </comment>
    <comment ref="L1" authorId="1" shapeId="0" xr:uid="{00000000-0006-0000-0100-000008000000}">
      <text>
        <r>
          <rPr>
            <sz val="11"/>
            <rFont val="Calibri"/>
            <family val="2"/>
          </rPr>
          <t>The age of the subject in years</t>
        </r>
      </text>
    </comment>
    <comment ref="M1" authorId="1" shapeId="0" xr:uid="{00000000-0006-0000-0100-000009000000}">
      <text>
        <r>
          <rPr>
            <sz val="11"/>
            <rFont val="Calibri"/>
            <family val="2"/>
          </rPr>
          <t>The gender of the subject</t>
        </r>
      </text>
    </comment>
    <comment ref="N1" authorId="1" shapeId="0" xr:uid="{00000000-0006-0000-0100-00000A000000}">
      <text>
        <r>
          <rPr>
            <sz val="11"/>
            <rFont val="Calibri"/>
            <family val="2"/>
          </rPr>
          <t>Number of Freedson (1998) Bouts starting on this hour</t>
        </r>
      </text>
    </comment>
    <comment ref="O1" authorId="1" shapeId="0" xr:uid="{00000000-0006-0000-0100-00000B000000}">
      <text>
        <r>
          <rPr>
            <sz val="11"/>
            <rFont val="Calibri"/>
            <family val="2"/>
          </rPr>
          <t>Time of Freedson (1998) bouts during this hour</t>
        </r>
      </text>
    </comment>
    <comment ref="P1" authorId="1" shapeId="0" xr:uid="{00000000-0006-0000-0100-00000C000000}">
      <text>
        <r>
          <rPr>
            <sz val="11"/>
            <rFont val="Calibri"/>
            <family val="2"/>
          </rPr>
          <t>Average length of time (in minutes) of Freedson (1998) bouts during this hour</t>
        </r>
      </text>
    </comment>
    <comment ref="Q1" authorId="1" shapeId="0" xr:uid="{00000000-0006-0000-0100-00000D000000}">
      <text>
        <r>
          <rPr>
            <sz val="11"/>
            <rFont val="Calibri"/>
            <family val="2"/>
          </rPr>
          <t>Maximum length of time (in minutes) of Freedson (1998) bouts during this hour</t>
        </r>
      </text>
    </comment>
    <comment ref="R1" authorId="1" shapeId="0" xr:uid="{00000000-0006-0000-0100-00000E000000}">
      <text>
        <r>
          <rPr>
            <sz val="11"/>
            <rFont val="Calibri"/>
            <family val="2"/>
          </rPr>
          <t>Minimum length of time (in minutes) of Freedson (1998) bouts during this hour</t>
        </r>
      </text>
    </comment>
    <comment ref="S1" authorId="1" shapeId="0" xr:uid="{00000000-0006-0000-0100-00000F000000}">
      <text>
        <r>
          <rPr>
            <sz val="11"/>
            <rFont val="Calibri"/>
            <family val="2"/>
          </rPr>
          <t>Total counts in Freedson (1998) bouts during this hour</t>
        </r>
      </text>
    </comment>
    <comment ref="T1" authorId="1" shapeId="0" xr:uid="{00000000-0006-0000-0100-000010000000}">
      <text>
        <r>
          <rPr>
            <sz val="11"/>
            <color rgb="FF000000"/>
            <rFont val="Calibri"/>
            <family val="2"/>
          </rPr>
          <t>Length of time in Sedentary in minutes</t>
        </r>
      </text>
    </comment>
    <comment ref="U1" authorId="1" shapeId="0" xr:uid="{00000000-0006-0000-0100-000011000000}">
      <text>
        <r>
          <rPr>
            <sz val="11"/>
            <rFont val="Calibri"/>
            <family val="2"/>
          </rPr>
          <t>Length of time in Light in minutes</t>
        </r>
      </text>
    </comment>
    <comment ref="V1" authorId="1" shapeId="0" xr:uid="{00000000-0006-0000-0100-000012000000}">
      <text>
        <r>
          <rPr>
            <sz val="11"/>
            <color rgb="FF000000"/>
            <rFont val="Calibri"/>
            <family val="2"/>
          </rPr>
          <t>Length of time in Moderate in minutes</t>
        </r>
      </text>
    </comment>
    <comment ref="W1" authorId="1" shapeId="0" xr:uid="{00000000-0006-0000-0100-000013000000}">
      <text>
        <r>
          <rPr>
            <sz val="11"/>
            <rFont val="Calibri"/>
            <family val="2"/>
          </rPr>
          <t>Length of time in Vigorous in minutes</t>
        </r>
      </text>
    </comment>
    <comment ref="X1" authorId="1" shapeId="0" xr:uid="{00000000-0006-0000-0100-000014000000}">
      <text>
        <r>
          <rPr>
            <sz val="11"/>
            <rFont val="Calibri"/>
            <family val="2"/>
          </rPr>
          <t>Percentage of time in Sedentary</t>
        </r>
      </text>
    </comment>
    <comment ref="Y1" authorId="1" shapeId="0" xr:uid="{00000000-0006-0000-0100-000015000000}">
      <text>
        <r>
          <rPr>
            <sz val="11"/>
            <rFont val="Calibri"/>
            <family val="2"/>
          </rPr>
          <t>Percentage of time in Light</t>
        </r>
      </text>
    </comment>
    <comment ref="Z1" authorId="1" shapeId="0" xr:uid="{00000000-0006-0000-0100-000016000000}">
      <text>
        <r>
          <rPr>
            <sz val="11"/>
            <rFont val="Calibri"/>
            <family val="2"/>
          </rPr>
          <t>Percentage of time in Moderate</t>
        </r>
      </text>
    </comment>
    <comment ref="AA1" authorId="1" shapeId="0" xr:uid="{00000000-0006-0000-0100-000017000000}">
      <text>
        <r>
          <rPr>
            <sz val="11"/>
            <rFont val="Calibri"/>
            <family val="2"/>
          </rPr>
          <t>Percentage of time in Vigorous</t>
        </r>
      </text>
    </comment>
    <comment ref="AB1" authorId="1" shapeId="0" xr:uid="{00000000-0006-0000-0100-000018000000}">
      <text>
        <r>
          <rPr>
            <sz val="11"/>
            <rFont val="Calibri"/>
            <family val="2"/>
          </rPr>
          <t>Length of time in MVPA in minutes</t>
        </r>
      </text>
    </comment>
    <comment ref="AC1" authorId="1" shapeId="0" xr:uid="{00000000-0006-0000-0100-000019000000}">
      <text>
        <r>
          <rPr>
            <sz val="11"/>
            <color rgb="FF000000"/>
            <rFont val="Calibri"/>
            <family val="2"/>
          </rPr>
          <t>Percent of time spent in MVPA</t>
        </r>
      </text>
    </comment>
    <comment ref="AD1" authorId="1" shapeId="0" xr:uid="{00000000-0006-0000-0100-00001A000000}">
      <text>
        <r>
          <rPr>
            <sz val="11"/>
            <color rgb="FF000000"/>
            <rFont val="Calibri"/>
            <family val="2"/>
          </rPr>
          <t>Average amount of MVPA per calendar day in minutes</t>
        </r>
      </text>
    </comment>
  </commentList>
</comments>
</file>

<file path=xl/sharedStrings.xml><?xml version="1.0" encoding="utf-8"?>
<sst xmlns="http://schemas.openxmlformats.org/spreadsheetml/2006/main" count="765" uniqueCount="625">
  <si>
    <t>Freedson (1998) Bout Parameters</t>
  </si>
  <si>
    <t>Bout Name:</t>
  </si>
  <si>
    <t>Freedson (1998)</t>
  </si>
  <si>
    <t>Minimum Length:</t>
  </si>
  <si>
    <t>Minutes</t>
  </si>
  <si>
    <t>Minimum Count Value:</t>
  </si>
  <si>
    <t>Counts Per Minute</t>
  </si>
  <si>
    <t>Drop Time:</t>
  </si>
  <si>
    <t>Vector magnitude?</t>
  </si>
  <si>
    <t>False</t>
  </si>
  <si>
    <t>Cut Point Values</t>
  </si>
  <si>
    <t>Sedentary</t>
  </si>
  <si>
    <t>to</t>
  </si>
  <si>
    <t>Light</t>
  </si>
  <si>
    <t>Moderate</t>
  </si>
  <si>
    <t>Vigorous</t>
  </si>
  <si>
    <t>and above</t>
  </si>
  <si>
    <t>MVPA Minimum Count</t>
  </si>
  <si>
    <t>Filename</t>
  </si>
  <si>
    <t>Epoch</t>
  </si>
  <si>
    <t>Weight (kg)</t>
  </si>
  <si>
    <t>Age</t>
  </si>
  <si>
    <t>Gender</t>
  </si>
  <si>
    <t>% in Sedentary</t>
  </si>
  <si>
    <t>% in Light</t>
  </si>
  <si>
    <t>% in Moderate</t>
  </si>
  <si>
    <t>% in Vigorous</t>
  </si>
  <si>
    <t>Total MVPA</t>
  </si>
  <si>
    <t>% in MVPA</t>
  </si>
  <si>
    <t/>
  </si>
  <si>
    <t>MOS2A06140490 (2015-05-22)10sec_A.agd</t>
  </si>
  <si>
    <t>8,06 %</t>
  </si>
  <si>
    <t>1,94 %</t>
  </si>
  <si>
    <t>20,83 %</t>
  </si>
  <si>
    <t>5,56 %</t>
  </si>
  <si>
    <t>0,56 %</t>
  </si>
  <si>
    <t>0,41 %</t>
  </si>
  <si>
    <t>2,50 %</t>
  </si>
  <si>
    <t>3,06 %</t>
  </si>
  <si>
    <t>21,30 %</t>
  </si>
  <si>
    <t>26,39 %</t>
  </si>
  <si>
    <t>21,39 %</t>
  </si>
  <si>
    <t>6,39 %</t>
  </si>
  <si>
    <t>76,11 %</t>
  </si>
  <si>
    <t>4,44 %</t>
  </si>
  <si>
    <t>1,46 %</t>
  </si>
  <si>
    <t>MOS2A06140490 (2015-05-11)10sec_A.agd</t>
  </si>
  <si>
    <t>74,72 %</t>
  </si>
  <si>
    <t>0,76 %</t>
  </si>
  <si>
    <t>3,54 %</t>
  </si>
  <si>
    <t>0,44 %</t>
  </si>
  <si>
    <t>75,83 %</t>
  </si>
  <si>
    <t>MOS2A06140490 (2015-04-29)10sec_A.agd</t>
  </si>
  <si>
    <t>1,33 %</t>
  </si>
  <si>
    <t>0,61 %</t>
  </si>
  <si>
    <t>4,67 %</t>
  </si>
  <si>
    <t>0,35 %</t>
  </si>
  <si>
    <t>8,57 %</t>
  </si>
  <si>
    <t>7,14 %</t>
  </si>
  <si>
    <t>MOS2A06140489 (2016-04-11)10sec_A.agd</t>
  </si>
  <si>
    <t>1,96 %</t>
  </si>
  <si>
    <t>6,60 %</t>
  </si>
  <si>
    <t>7,23 %</t>
  </si>
  <si>
    <t>M</t>
  </si>
  <si>
    <t>0,62 %</t>
  </si>
  <si>
    <t>3,40 %</t>
  </si>
  <si>
    <t>3,82 %</t>
  </si>
  <si>
    <t>MOS2A06140489 (2015-12-16)10sec_A.agd</t>
  </si>
  <si>
    <t>MOS2A06140489 (2015-10-28)10sec_A.agd</t>
  </si>
  <si>
    <t>0,85 %</t>
  </si>
  <si>
    <t>2,82 %</t>
  </si>
  <si>
    <t>71,09 %</t>
  </si>
  <si>
    <t>6,12 %</t>
  </si>
  <si>
    <t>0,86 %</t>
  </si>
  <si>
    <t>1,44 %</t>
  </si>
  <si>
    <t>0,93 %</t>
  </si>
  <si>
    <t>17,83 %</t>
  </si>
  <si>
    <t>MOS2A06140489 (2015-06-04)10sec_A.agd</t>
  </si>
  <si>
    <t>27,08 %</t>
  </si>
  <si>
    <t>1,19 %</t>
  </si>
  <si>
    <t>79,39 %</t>
  </si>
  <si>
    <t>72,78 %</t>
  </si>
  <si>
    <t>MOS2A06140489 (2015-05-22)10sec_A.agd</t>
  </si>
  <si>
    <t>1,26 %</t>
  </si>
  <si>
    <t>3,24 %</t>
  </si>
  <si>
    <t>MOS2A06140489 (2015-05-11)10sec_A.agd</t>
  </si>
  <si>
    <t>0,38 %</t>
  </si>
  <si>
    <t>2,65 %</t>
  </si>
  <si>
    <t>3,47 %</t>
  </si>
  <si>
    <t>5,17 %</t>
  </si>
  <si>
    <t>MOS2A06140489 (2015-04-29)10sec_A.agd</t>
  </si>
  <si>
    <t>1,55 %</t>
  </si>
  <si>
    <t>22,99 %</t>
  </si>
  <si>
    <t>6,90 %</t>
  </si>
  <si>
    <t>8,05 %</t>
  </si>
  <si>
    <t>1,90 %</t>
  </si>
  <si>
    <t>MOS2A06140488 (2016-05-11)10sec_A.agd</t>
  </si>
  <si>
    <t>5,73 %</t>
  </si>
  <si>
    <t>MOS2A06140488 (2015-10-28)10sec_A.agd</t>
  </si>
  <si>
    <t>3,60 %</t>
  </si>
  <si>
    <t>10,45 %</t>
  </si>
  <si>
    <t>5,65 %</t>
  </si>
  <si>
    <t>MOS2A06140488 (2015-05-22)10sec_A.agd</t>
  </si>
  <si>
    <t>2,84 %</t>
  </si>
  <si>
    <t>75,49 %</t>
  </si>
  <si>
    <t>0,98 %</t>
  </si>
  <si>
    <t>MOS2A06140488 (2015-04-29)10sec_A.agd</t>
  </si>
  <si>
    <t>0,31 %</t>
  </si>
  <si>
    <t>1,17 %</t>
  </si>
  <si>
    <t>MOS2A05140396 (2016-05-11)10sec_A.agd</t>
  </si>
  <si>
    <t>MOS2A05140396 (2016-04-11)10sec_A_dudoso.agd</t>
  </si>
  <si>
    <t>F</t>
  </si>
  <si>
    <t>MOS2A05140396 (2015-10-28)10sec_A.agd</t>
  </si>
  <si>
    <t>7,05 %</t>
  </si>
  <si>
    <t>MOS2A05140396 (2015-06-04)10sec_A.agd</t>
  </si>
  <si>
    <t>5,08 %</t>
  </si>
  <si>
    <t>MOS2A05140396 (2015-05-22)10sec_A.agd</t>
  </si>
  <si>
    <t>7,58 %</t>
  </si>
  <si>
    <t>MOS2A05140396 (2015-05-11)10sec_A.agd</t>
  </si>
  <si>
    <t>4,55 %</t>
  </si>
  <si>
    <t>MOS2A05140396 (2015-04-29)10sec_A.agd</t>
  </si>
  <si>
    <t>1,23 %</t>
  </si>
  <si>
    <t>1,43 %</t>
  </si>
  <si>
    <t>1,74 %</t>
  </si>
  <si>
    <t>78,75 %</t>
  </si>
  <si>
    <t>MOS2A05140396 (2015-04-15)10sec_A.agd</t>
  </si>
  <si>
    <t>MOS2A05140394 (2016-05-13)10sec_A.agd</t>
  </si>
  <si>
    <t>8,93 %</t>
  </si>
  <si>
    <t>1,41 %</t>
  </si>
  <si>
    <t>6,86 %</t>
  </si>
  <si>
    <t>MOS2A05140394 (2016-04-11)10sec_A.agd</t>
  </si>
  <si>
    <t>23,66 %</t>
  </si>
  <si>
    <t>4,95 %</t>
  </si>
  <si>
    <t>5,41 %</t>
  </si>
  <si>
    <t>MOS2A05140394 (2016-02-08)10sec_A.agd</t>
  </si>
  <si>
    <t>2,42 %</t>
  </si>
  <si>
    <t>1,92 %</t>
  </si>
  <si>
    <t>8,81 %</t>
  </si>
  <si>
    <t>7,31 %</t>
  </si>
  <si>
    <t>MOS2A05140394 (2015-10-28)10sec_A.agd</t>
  </si>
  <si>
    <t>1,56 %</t>
  </si>
  <si>
    <t>0,65 %</t>
  </si>
  <si>
    <t>21,53 %</t>
  </si>
  <si>
    <t>24,31 %</t>
  </si>
  <si>
    <t>4,49 %</t>
  </si>
  <si>
    <t>MOS2A05140394 (2015-06-04)10sec_A.agd</t>
  </si>
  <si>
    <t>2,31 %</t>
  </si>
  <si>
    <t>MOS2A05140394 (2015-05-22)10sec_A.agd</t>
  </si>
  <si>
    <t>3,23 %</t>
  </si>
  <si>
    <t>MOS2A05140394 (2015-05-11)10sec_A.agd</t>
  </si>
  <si>
    <t>9,36 %</t>
  </si>
  <si>
    <t>66,09 %</t>
  </si>
  <si>
    <t>5,46 %</t>
  </si>
  <si>
    <t>2,59 %</t>
  </si>
  <si>
    <t>19,61 %</t>
  </si>
  <si>
    <t>MOS2A05140394 (2015-04-15)10sec_A.agd</t>
  </si>
  <si>
    <t>MOS2A06140490 (2015-11-16)10sec_A.agd</t>
  </si>
  <si>
    <t>1,72 %</t>
  </si>
  <si>
    <t>MOS2A06140490 (2016-02-08)10sec_A.agd</t>
  </si>
  <si>
    <t>3,00 %</t>
  </si>
  <si>
    <t>MOS2A06140490 (2016-04-11)10sec_A.agd</t>
  </si>
  <si>
    <t>MOS2A06140490 (2016-05-11)10sec_A.agd</t>
  </si>
  <si>
    <t>21,15 %</t>
  </si>
  <si>
    <t>4,86 %</t>
  </si>
  <si>
    <t>73,64 %</t>
  </si>
  <si>
    <t>2,73 %</t>
  </si>
  <si>
    <t>MOS2A06140490 (2016-05-13)10sec_A.agd</t>
  </si>
  <si>
    <t>MOS2A06140491 (2015-05-11)10sec_A.agd</t>
  </si>
  <si>
    <t>69,70 %</t>
  </si>
  <si>
    <t>17,27 %</t>
  </si>
  <si>
    <t>3,46 %</t>
  </si>
  <si>
    <t>MOS2A06140491 (2015-05-22)10sec_A.agd</t>
  </si>
  <si>
    <t>2,01 %</t>
  </si>
  <si>
    <t>MOS2A06140491 (2015-11-16)10sec_A.agd</t>
  </si>
  <si>
    <t>MOS2A06140491 (2015-12-16)10sec_A.agd</t>
  </si>
  <si>
    <t>2,19 %</t>
  </si>
  <si>
    <t>MOS2A06140491 (2016-02-08)10sec_A.agd</t>
  </si>
  <si>
    <t>7,32 %</t>
  </si>
  <si>
    <t>MOS2A06140491 (2016-05-13)10sec_A.agd</t>
  </si>
  <si>
    <t>MOS2A06140494 (2015-05-11)10sec_A.agd</t>
  </si>
  <si>
    <t>23,58 %</t>
  </si>
  <si>
    <t>4,42 %</t>
  </si>
  <si>
    <t>MOS2A06140494 (2015-10-28)10sec_A.agd</t>
  </si>
  <si>
    <t>65,97 %</t>
  </si>
  <si>
    <t>MOS2A06140494 (2015-12-16)10sec_A.agd</t>
  </si>
  <si>
    <t>MOS2A06140494 (2016-02-08)10sec_A.agd</t>
  </si>
  <si>
    <t>2,72 %</t>
  </si>
  <si>
    <t>MOS2A06140494 (2016-05-11)10sec_A.agd</t>
  </si>
  <si>
    <t>MOS2A06140495 (2015-04-29)10sec_A.agd</t>
  </si>
  <si>
    <t>MOS2A06140495 (2015-05-22)10sec_A.agd</t>
  </si>
  <si>
    <t>2,20 %</t>
  </si>
  <si>
    <t>3,09 %</t>
  </si>
  <si>
    <t>MOS2A06140495 (2015-06-04)10sec_A.agd</t>
  </si>
  <si>
    <t>1,47 %</t>
  </si>
  <si>
    <t>1,31 %</t>
  </si>
  <si>
    <t>2,29 %</t>
  </si>
  <si>
    <t>6,80 %</t>
  </si>
  <si>
    <t>6,16 %</t>
  </si>
  <si>
    <t>MOS2A06140495 (2015-11-16)10sec_A.agd</t>
  </si>
  <si>
    <t>MOS2A06140495 (2016-02-08)10sec_A.agd</t>
  </si>
  <si>
    <t>2,71 %</t>
  </si>
  <si>
    <t>MOS2A06140495 (2016-05-13)10sec_A.agd</t>
  </si>
  <si>
    <t>MOS2C27151400 (2015-12-16)10sec_A.agd</t>
  </si>
  <si>
    <t>5,32 %</t>
  </si>
  <si>
    <t>5,67 %</t>
  </si>
  <si>
    <t>MOS2C27151400 (2016-02-08)10sec_A.agd</t>
  </si>
  <si>
    <t>MOS2C27151400 (2016-05-11)10sec_A_dudoso.agd</t>
  </si>
  <si>
    <t>73,72 %</t>
  </si>
  <si>
    <t>MOS2C27151401 (2015-12-16)10sec_A.agd</t>
  </si>
  <si>
    <t>MOS2C27151401 (2016-02-08)10sec_A.agd</t>
  </si>
  <si>
    <t>18,22 %</t>
  </si>
  <si>
    <t>MOS2C27151401 (2016-04-11)10sec_A.agd</t>
  </si>
  <si>
    <t>20,45 %</t>
  </si>
  <si>
    <t>MOS2C27151401 (2016-05-11)10sec_A_dudoso.agd</t>
  </si>
  <si>
    <t>3,27 %</t>
  </si>
  <si>
    <t>MOS2C27151402 (2016-05-11)10sec_A.agd</t>
  </si>
  <si>
    <t>4,35 %</t>
  </si>
  <si>
    <t>MOS2C27151403 (2015-12-16)10sec_A.agd</t>
  </si>
  <si>
    <t>MOS2C27151405 (2015-12-16)10sec_A.agd</t>
  </si>
  <si>
    <t>MOS2C27151405 (2016-02-08)10sec_A.agd</t>
  </si>
  <si>
    <t>MOS2C27151405 (2016-04-11)10sec_A.agd</t>
  </si>
  <si>
    <t>MOS2C27151405 (2016-05-13)10sec_A.agd</t>
  </si>
  <si>
    <t>MOS2C27151406 (2016-02-08)10sec_A.agd</t>
  </si>
  <si>
    <t>MOS2C27151406 (2016-04-11)10sec_A.agd</t>
  </si>
  <si>
    <t>MOS2C27151406 (2016-05-11)10sec_A.agd</t>
  </si>
  <si>
    <t>MOS2C27151407 (2016-02-08)10sec_A.agd</t>
  </si>
  <si>
    <t>MOS2C27151407 (2016-04-11)10sec_A.agd</t>
  </si>
  <si>
    <t>17,14 %</t>
  </si>
  <si>
    <t>MOS2C27151407 (2016-05-11)10sec_A_dudoso.agd</t>
  </si>
  <si>
    <t>MOS2C27151411 (2015-12-16)10sec_A.agd</t>
  </si>
  <si>
    <t>2,83 %</t>
  </si>
  <si>
    <t>MOS2C27151411 (2016-04-11)10sec_A.agd</t>
  </si>
  <si>
    <t>MOS2C27151411 (2016-05-13)10sec_A.agd</t>
  </si>
  <si>
    <t>29,05 %</t>
  </si>
  <si>
    <t>MOS2C27151413 (2015-12-16)10sec_A.agd</t>
  </si>
  <si>
    <t>MOS2C27151413 (2016-02-08)10sec_A.agd</t>
  </si>
  <si>
    <t>MOS2C27151413 (2016-05-11)10sec_A.agd</t>
  </si>
  <si>
    <t>5,45 %</t>
  </si>
  <si>
    <t>5,85 %</t>
  </si>
  <si>
    <t>2,53 %</t>
  </si>
  <si>
    <t>MOS2C27151415 (2016-02-08)10sec_A.agd</t>
  </si>
  <si>
    <t>MOS2C27151415 (2016-04-11)10sec_A.agd</t>
  </si>
  <si>
    <t>24,15 %</t>
  </si>
  <si>
    <t>MOS2C27151415 (2016-05-13)10sec_A.agd</t>
  </si>
  <si>
    <t>MOS2C27151416 (2015-12-16)10sec_A.agd</t>
  </si>
  <si>
    <t>MOS2C27151416 (2016-02-08)10sec_A.agd</t>
  </si>
  <si>
    <t>3,41 %</t>
  </si>
  <si>
    <t>MOS2C27151416 (2016-04-11)10sec_A.agd</t>
  </si>
  <si>
    <t>34,21 %</t>
  </si>
  <si>
    <t>MOS2C27151416 (2016-05-11)10sec_A.agd</t>
  </si>
  <si>
    <t>MOS2C27151412 (2016-04-11)10sec_A.agd</t>
  </si>
  <si>
    <t>MOS2A06140490 (2015-06-04)10sec_A.agd</t>
  </si>
  <si>
    <t>MOS2A06140495 (2015-05-11)10sec_A.agd</t>
  </si>
  <si>
    <t>MOS2C27151412 (2015-12-16)10sec_A_dudoso.agd</t>
  </si>
  <si>
    <t>4,33 %</t>
  </si>
  <si>
    <t>2,37 %</t>
  </si>
  <si>
    <t>3,52 %</t>
  </si>
  <si>
    <t>4,20 %</t>
  </si>
  <si>
    <t>1,86 %</t>
  </si>
  <si>
    <t>3,69 %</t>
  </si>
  <si>
    <t>3,08 %</t>
  </si>
  <si>
    <t>2,62 %</t>
  </si>
  <si>
    <t>3,37 %</t>
  </si>
  <si>
    <t>10,27 %</t>
  </si>
  <si>
    <t>3,28 %</t>
  </si>
  <si>
    <t>4,56 %</t>
  </si>
  <si>
    <t>22,00 %</t>
  </si>
  <si>
    <t>2,76 %</t>
  </si>
  <si>
    <t>1,40 %</t>
  </si>
  <si>
    <t>3,44 %</t>
  </si>
  <si>
    <t>2,11 %</t>
  </si>
  <si>
    <t>2,09 %</t>
  </si>
  <si>
    <t>1,20 %</t>
  </si>
  <si>
    <t>0,66 %</t>
  </si>
  <si>
    <t>5,79 %</t>
  </si>
  <si>
    <t>4,79 %</t>
  </si>
  <si>
    <t>6,01 %</t>
  </si>
  <si>
    <t>5,63 %</t>
  </si>
  <si>
    <t>3,50 %</t>
  </si>
  <si>
    <t>2,79 %</t>
  </si>
  <si>
    <t>4,62 %</t>
  </si>
  <si>
    <t>3,53 %</t>
  </si>
  <si>
    <t>20,86 %</t>
  </si>
  <si>
    <t>5,59 %</t>
  </si>
  <si>
    <t>1,38 %</t>
  </si>
  <si>
    <t>3,02 %</t>
  </si>
  <si>
    <t>2,64 %</t>
  </si>
  <si>
    <t>1,18 %</t>
  </si>
  <si>
    <t>3,65 %</t>
  </si>
  <si>
    <t>2,93 %</t>
  </si>
  <si>
    <t>16,03 %</t>
  </si>
  <si>
    <t>4,87 %</t>
  </si>
  <si>
    <t>2,51 %</t>
  </si>
  <si>
    <t>4,02 %</t>
  </si>
  <si>
    <t>3,94 %</t>
  </si>
  <si>
    <t>7,73 %</t>
  </si>
  <si>
    <t>3,68 %</t>
  </si>
  <si>
    <t>16,53 %</t>
  </si>
  <si>
    <t>1,30 %</t>
  </si>
  <si>
    <t>3,36 %</t>
  </si>
  <si>
    <t>5,62 %</t>
  </si>
  <si>
    <t>3,12 %</t>
  </si>
  <si>
    <t>5,15 %</t>
  </si>
  <si>
    <t>3,58 %</t>
  </si>
  <si>
    <t>7,17 %</t>
  </si>
  <si>
    <t>4,14 %</t>
  </si>
  <si>
    <t>4,66 %</t>
  </si>
  <si>
    <t>4,99 %</t>
  </si>
  <si>
    <t>27,37 %</t>
  </si>
  <si>
    <t>2,18 %</t>
  </si>
  <si>
    <t>3,22 %</t>
  </si>
  <si>
    <t>1,68 %</t>
  </si>
  <si>
    <t>1,78 %</t>
  </si>
  <si>
    <t>3,96 %</t>
  </si>
  <si>
    <t>2,32 %</t>
  </si>
  <si>
    <t>4,71 %</t>
  </si>
  <si>
    <t>1,93 %</t>
  </si>
  <si>
    <t>0,27 %</t>
  </si>
  <si>
    <t>2,77 %</t>
  </si>
  <si>
    <t>9,02 %</t>
  </si>
  <si>
    <t>4,64 %</t>
  </si>
  <si>
    <t>21,96 %</t>
  </si>
  <si>
    <t>3,78 %</t>
  </si>
  <si>
    <t>4,04 %</t>
  </si>
  <si>
    <t>0,53 %</t>
  </si>
  <si>
    <t>70,99 %</t>
  </si>
  <si>
    <t>6,64 %</t>
  </si>
  <si>
    <t>2,66 %</t>
  </si>
  <si>
    <t>5,09 %</t>
  </si>
  <si>
    <t>19,26 %</t>
  </si>
  <si>
    <t>0,59 %</t>
  </si>
  <si>
    <t>0,50 %</t>
  </si>
  <si>
    <t>5,54 %</t>
  </si>
  <si>
    <t>3,71 %</t>
  </si>
  <si>
    <t>1,73 %</t>
  </si>
  <si>
    <t>7,28 %</t>
  </si>
  <si>
    <t>14,43 %</t>
  </si>
  <si>
    <t>69,34 %</t>
  </si>
  <si>
    <t>2,21 %</t>
  </si>
  <si>
    <t>25,89 %</t>
  </si>
  <si>
    <t>3,84 %</t>
  </si>
  <si>
    <t>29,41 %</t>
  </si>
  <si>
    <t>4,69 %</t>
  </si>
  <si>
    <t>2,80 %</t>
  </si>
  <si>
    <t>1,58 %</t>
  </si>
  <si>
    <t>4,47 %</t>
  </si>
  <si>
    <t>67,46 %</t>
  </si>
  <si>
    <t>0,84 %</t>
  </si>
  <si>
    <t>72,15 %</t>
  </si>
  <si>
    <t>4,84 %</t>
  </si>
  <si>
    <t>71,74 %</t>
  </si>
  <si>
    <t>2,57 %</t>
  </si>
  <si>
    <t>3,75 %</t>
  </si>
  <si>
    <t>72,71 %</t>
  </si>
  <si>
    <t>4,85 %</t>
  </si>
  <si>
    <t>3,63 %</t>
  </si>
  <si>
    <t>5,76 %</t>
  </si>
  <si>
    <t>23,25 %</t>
  </si>
  <si>
    <t>2,46 %</t>
  </si>
  <si>
    <t>1,12 %</t>
  </si>
  <si>
    <t>7,94 %</t>
  </si>
  <si>
    <t>11,36 %</t>
  </si>
  <si>
    <t>6,51 %</t>
  </si>
  <si>
    <t>19,83 %</t>
  </si>
  <si>
    <t>70,76 %</t>
  </si>
  <si>
    <t>18,11 %</t>
  </si>
  <si>
    <t>4,65 %</t>
  </si>
  <si>
    <t>18,58 %</t>
  </si>
  <si>
    <t>71,73 %</t>
  </si>
  <si>
    <t>Freedson (1998) Bouts</t>
  </si>
  <si>
    <t>Total Time in Freedson (1998) Bouts</t>
  </si>
  <si>
    <t>Avg Time per Freedson (1998) Bout</t>
  </si>
  <si>
    <t>Max Time per Freedson (1998) Bout</t>
  </si>
  <si>
    <t>Min Time per Freedson (1998) Bout</t>
  </si>
  <si>
    <t>Total Counts in Freedson (1998) Bouts</t>
  </si>
  <si>
    <t>Average MVPA per day</t>
  </si>
  <si>
    <t>64,80 %</t>
  </si>
  <si>
    <t>24,42 %</t>
  </si>
  <si>
    <t>10,77 %</t>
  </si>
  <si>
    <t>79,70 %</t>
  </si>
  <si>
    <t>17,64 %</t>
  </si>
  <si>
    <t>22,10 %</t>
  </si>
  <si>
    <t>1,51 %</t>
  </si>
  <si>
    <t>1,99 %</t>
  </si>
  <si>
    <t>6,31 %</t>
  </si>
  <si>
    <t>75,46 %</t>
  </si>
  <si>
    <t>74,46 %</t>
  </si>
  <si>
    <t>21,57 %</t>
  </si>
  <si>
    <t>62,74 %</t>
  </si>
  <si>
    <t>26,10 %</t>
  </si>
  <si>
    <t>5,49 %</t>
  </si>
  <si>
    <t>11,16 %</t>
  </si>
  <si>
    <t>74,64 %</t>
  </si>
  <si>
    <t>21,34 %</t>
  </si>
  <si>
    <t>64,61 %</t>
  </si>
  <si>
    <t>30,14 %</t>
  </si>
  <si>
    <t>5,25 %</t>
  </si>
  <si>
    <t>24,48 %</t>
  </si>
  <si>
    <t>8,07 %</t>
  </si>
  <si>
    <t>71,33 %</t>
  </si>
  <si>
    <t>19,74 %</t>
  </si>
  <si>
    <t>73,00 %</t>
  </si>
  <si>
    <t>78,28 %</t>
  </si>
  <si>
    <t>14,82 %</t>
  </si>
  <si>
    <t>79,50 %</t>
  </si>
  <si>
    <t>19,52 %</t>
  </si>
  <si>
    <t>61,52 %</t>
  </si>
  <si>
    <t>27,54 %</t>
  </si>
  <si>
    <t>8,44 %</t>
  </si>
  <si>
    <t>10,95 %</t>
  </si>
  <si>
    <t>74,10 %</t>
  </si>
  <si>
    <t>18,17 %</t>
  </si>
  <si>
    <t>23,59 %</t>
  </si>
  <si>
    <t>76,21 %</t>
  </si>
  <si>
    <t>20,82 %</t>
  </si>
  <si>
    <t>2,97 %</t>
  </si>
  <si>
    <t>5,22 %</t>
  </si>
  <si>
    <t>85,48 %</t>
  </si>
  <si>
    <t>12,62 %</t>
  </si>
  <si>
    <t>67,16 %</t>
  </si>
  <si>
    <t>25,79 %</t>
  </si>
  <si>
    <t>68,71 %</t>
  </si>
  <si>
    <t>25,22 %</t>
  </si>
  <si>
    <t>6,08 %</t>
  </si>
  <si>
    <t>63,41 %</t>
  </si>
  <si>
    <t>29,28 %</t>
  </si>
  <si>
    <t>62,14 %</t>
  </si>
  <si>
    <t>6,98 %</t>
  </si>
  <si>
    <t>11,47 %</t>
  </si>
  <si>
    <t>16,59 %</t>
  </si>
  <si>
    <t>78,63 %</t>
  </si>
  <si>
    <t>16,41 %</t>
  </si>
  <si>
    <t>4,96 %</t>
  </si>
  <si>
    <t>80,11 %</t>
  </si>
  <si>
    <t>71,59 %</t>
  </si>
  <si>
    <t>25,18 %</t>
  </si>
  <si>
    <t>74,33 %</t>
  </si>
  <si>
    <t>21,04 %</t>
  </si>
  <si>
    <t>77,14 %</t>
  </si>
  <si>
    <t>70,67 %</t>
  </si>
  <si>
    <t>13,47 %</t>
  </si>
  <si>
    <t>66,99 %</t>
  </si>
  <si>
    <t>25,73 %</t>
  </si>
  <si>
    <t>78,59 %</t>
  </si>
  <si>
    <t>2,35 %</t>
  </si>
  <si>
    <t>24,14 %</t>
  </si>
  <si>
    <t>82,52 %</t>
  </si>
  <si>
    <t>66,82 %</t>
  </si>
  <si>
    <t>25,13 %</t>
  </si>
  <si>
    <t>69,15 %</t>
  </si>
  <si>
    <t>28,08 %</t>
  </si>
  <si>
    <t>6,95 %</t>
  </si>
  <si>
    <t>82,97 %</t>
  </si>
  <si>
    <t>15,59 %</t>
  </si>
  <si>
    <t>64,56 %</t>
  </si>
  <si>
    <t>4,10 %</t>
  </si>
  <si>
    <t>20,43 %</t>
  </si>
  <si>
    <t>65,59 %</t>
  </si>
  <si>
    <t>7,93 %</t>
  </si>
  <si>
    <t>9,21 %</t>
  </si>
  <si>
    <t>77,54 %</t>
  </si>
  <si>
    <t>20,50 %</t>
  </si>
  <si>
    <t>80,81 %</t>
  </si>
  <si>
    <t>16,43 %</t>
  </si>
  <si>
    <t>2,10 %</t>
  </si>
  <si>
    <t>25,87 %</t>
  </si>
  <si>
    <t>62,49 %</t>
  </si>
  <si>
    <t>26,15 %</t>
  </si>
  <si>
    <t>63,32 %</t>
  </si>
  <si>
    <t>31,27 %</t>
  </si>
  <si>
    <t>5,40 %</t>
  </si>
  <si>
    <t>77,00 %</t>
  </si>
  <si>
    <t>56,10 %</t>
  </si>
  <si>
    <t>26,23 %</t>
  </si>
  <si>
    <t>17,67 %</t>
  </si>
  <si>
    <t>38,44 %</t>
  </si>
  <si>
    <t>57,89 %</t>
  </si>
  <si>
    <t>32,75 %</t>
  </si>
  <si>
    <t>77,31 %</t>
  </si>
  <si>
    <t>71,75 %</t>
  </si>
  <si>
    <t>23,17 %</t>
  </si>
  <si>
    <t>62,92 %</t>
  </si>
  <si>
    <t>26,81 %</t>
  </si>
  <si>
    <t>68,11 %</t>
  </si>
  <si>
    <t>23,22 %</t>
  </si>
  <si>
    <t>5,66 %</t>
  </si>
  <si>
    <t>8,66 %</t>
  </si>
  <si>
    <t>28,83 %</t>
  </si>
  <si>
    <t>73,30 %</t>
  </si>
  <si>
    <t>5,84 %</t>
  </si>
  <si>
    <t>59,11 %</t>
  </si>
  <si>
    <t>32,08 %</t>
  </si>
  <si>
    <t>64,83 %</t>
  </si>
  <si>
    <t>26,89 %</t>
  </si>
  <si>
    <t>5,64 %</t>
  </si>
  <si>
    <t>8,29 %</t>
  </si>
  <si>
    <t>70,43 %</t>
  </si>
  <si>
    <t>63,01 %</t>
  </si>
  <si>
    <t>76,66 %</t>
  </si>
  <si>
    <t>17,93 %</t>
  </si>
  <si>
    <t>76,35 %</t>
  </si>
  <si>
    <t>16,30 %</t>
  </si>
  <si>
    <t>7,68 %</t>
  </si>
  <si>
    <t>59,65 %</t>
  </si>
  <si>
    <t>26,61 %</t>
  </si>
  <si>
    <t>13,74 %</t>
  </si>
  <si>
    <t>4,16 %</t>
  </si>
  <si>
    <t>71,99 %</t>
  </si>
  <si>
    <t>65,88 %</t>
  </si>
  <si>
    <t>28,64 %</t>
  </si>
  <si>
    <t>5,48 %</t>
  </si>
  <si>
    <t>68,79 %</t>
  </si>
  <si>
    <t>27,84 %</t>
  </si>
  <si>
    <t>70,70 %</t>
  </si>
  <si>
    <t>20,29 %</t>
  </si>
  <si>
    <t>9,01 %</t>
  </si>
  <si>
    <t>73,17 %</t>
  </si>
  <si>
    <t>77,05 %</t>
  </si>
  <si>
    <t>20,16 %</t>
  </si>
  <si>
    <t>72,52 %</t>
  </si>
  <si>
    <t>22,39 %</t>
  </si>
  <si>
    <t>67,17 %</t>
  </si>
  <si>
    <t>70,41 %</t>
  </si>
  <si>
    <t>75,18 %</t>
  </si>
  <si>
    <t>19,67 %</t>
  </si>
  <si>
    <t>16,84 %</t>
  </si>
  <si>
    <t>56,76 %</t>
  </si>
  <si>
    <t>JU4A1</t>
  </si>
  <si>
    <t>SA2B8</t>
  </si>
  <si>
    <t>SA2B6</t>
  </si>
  <si>
    <t>JU4A11</t>
  </si>
  <si>
    <t>JU4A4</t>
  </si>
  <si>
    <t>JU4A8</t>
  </si>
  <si>
    <t>JU4A17</t>
  </si>
  <si>
    <t>MA3A1</t>
  </si>
  <si>
    <t>MA3A3</t>
  </si>
  <si>
    <t>MA3A10</t>
  </si>
  <si>
    <t>MA3C8</t>
  </si>
  <si>
    <t>MA4A8</t>
  </si>
  <si>
    <t>MA4B1</t>
  </si>
  <si>
    <t>MA4C2</t>
  </si>
  <si>
    <t>TO1C1</t>
  </si>
  <si>
    <t>TO3A3</t>
  </si>
  <si>
    <t>TO3A4</t>
  </si>
  <si>
    <t>TO3A11</t>
  </si>
  <si>
    <t>TO3A13</t>
  </si>
  <si>
    <t>TO3A15</t>
  </si>
  <si>
    <t>SE1A1</t>
  </si>
  <si>
    <t>SE1A3</t>
  </si>
  <si>
    <t>SE1A13</t>
  </si>
  <si>
    <t>SE1A14</t>
  </si>
  <si>
    <t>SE1B3</t>
  </si>
  <si>
    <t>SE1B4</t>
  </si>
  <si>
    <t>SE1B6</t>
  </si>
  <si>
    <t>SE1B12</t>
  </si>
  <si>
    <t>SE1B13</t>
  </si>
  <si>
    <t>SE1B14</t>
  </si>
  <si>
    <t>SE1B17</t>
  </si>
  <si>
    <t>SE3A3</t>
  </si>
  <si>
    <t>SE3A4</t>
  </si>
  <si>
    <t>SE3A5</t>
  </si>
  <si>
    <t>SE3A6</t>
  </si>
  <si>
    <t>SE3A7</t>
  </si>
  <si>
    <t>SE3A11</t>
  </si>
  <si>
    <t>SE3B2</t>
  </si>
  <si>
    <t>SE3B3</t>
  </si>
  <si>
    <t>SE3B5</t>
  </si>
  <si>
    <t>SE3B10</t>
  </si>
  <si>
    <t>SE3B11</t>
  </si>
  <si>
    <t>SE3B12</t>
  </si>
  <si>
    <t>SE3B13</t>
  </si>
  <si>
    <t>SE3B16</t>
  </si>
  <si>
    <t>SE3B17</t>
  </si>
  <si>
    <t>SE4AB4</t>
  </si>
  <si>
    <t>SE4AB5</t>
  </si>
  <si>
    <t>SE4AB8</t>
  </si>
  <si>
    <t>MI1A5</t>
  </si>
  <si>
    <t>MI1A6</t>
  </si>
  <si>
    <t>MI1B7</t>
  </si>
  <si>
    <t>MI2A1</t>
  </si>
  <si>
    <t>MI2A3</t>
  </si>
  <si>
    <t>MI2A6</t>
  </si>
  <si>
    <t>MI2A7</t>
  </si>
  <si>
    <t>MI2B1</t>
  </si>
  <si>
    <t>MI2B4</t>
  </si>
  <si>
    <t>MI3A4</t>
  </si>
  <si>
    <t>MI3A9</t>
  </si>
  <si>
    <t>MI3B1</t>
  </si>
  <si>
    <t>MI3B4</t>
  </si>
  <si>
    <t>MI3B8</t>
  </si>
  <si>
    <t>QUER1B4</t>
  </si>
  <si>
    <t>QUER1B13</t>
  </si>
  <si>
    <t>QUER2A6</t>
  </si>
  <si>
    <t>QUER2B6</t>
  </si>
  <si>
    <t>QUER2B11</t>
  </si>
  <si>
    <t>QUER2B13</t>
  </si>
  <si>
    <t>QUER4A3</t>
  </si>
  <si>
    <t>TI1A1</t>
  </si>
  <si>
    <t>TI1A4</t>
  </si>
  <si>
    <t>TI1A9</t>
  </si>
  <si>
    <t>TI1A10</t>
  </si>
  <si>
    <t>TI2A6</t>
  </si>
  <si>
    <t>TI2A10</t>
  </si>
  <si>
    <t>TI2B2</t>
  </si>
  <si>
    <t>TI2B3</t>
  </si>
  <si>
    <t>TI4A2</t>
  </si>
  <si>
    <t>TI4A6</t>
  </si>
  <si>
    <t>JU4A3</t>
  </si>
  <si>
    <t>JU4A14</t>
  </si>
  <si>
    <t>MI1B1</t>
  </si>
  <si>
    <t>SE2A11</t>
  </si>
  <si>
    <t>TI2A5</t>
  </si>
  <si>
    <t>MI1B4</t>
  </si>
  <si>
    <t>MI3B2</t>
  </si>
  <si>
    <t>Código</t>
  </si>
  <si>
    <t>MI3B7</t>
  </si>
  <si>
    <t>Tipo de centro</t>
  </si>
  <si>
    <t>Género</t>
  </si>
  <si>
    <t>Edad</t>
  </si>
  <si>
    <t>Tanita_IMC</t>
  </si>
  <si>
    <t>Course Navette_Pailers</t>
  </si>
  <si>
    <t>Course Navette_Velocidad</t>
  </si>
  <si>
    <t>Course Navette_VO2</t>
  </si>
  <si>
    <t>% in MVPA Hora 1 EF</t>
  </si>
  <si>
    <t>% MVPA Hora 2 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</si>
</sst>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name val="Calibri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7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 textRotation="90"/>
    </xf>
    <xf numFmtId="0" fontId="7" fillId="3" borderId="3" xfId="0" applyFont="1" applyFill="1" applyBorder="1" applyAlignment="1">
      <alignment horizontal="center" textRotation="90"/>
    </xf>
    <xf numFmtId="0" fontId="7" fillId="3" borderId="2" xfId="0" applyFont="1" applyFill="1" applyBorder="1" applyAlignment="1">
      <alignment horizontal="center" textRotation="90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center"/>
    </xf>
    <xf numFmtId="0" fontId="0" fillId="3" borderId="0" xfId="0" applyFill="1"/>
    <xf numFmtId="0" fontId="6" fillId="0" borderId="2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4" borderId="0" xfId="0" applyFont="1" applyFill="1"/>
    <xf numFmtId="0" fontId="14" fillId="4" borderId="0" xfId="0" applyFont="1" applyFill="1"/>
    <xf numFmtId="164" fontId="0" fillId="4" borderId="1" xfId="0" applyNumberFormat="1" applyFill="1" applyBorder="1"/>
    <xf numFmtId="0" fontId="0" fillId="4" borderId="1" xfId="0" applyFill="1" applyBorder="1"/>
    <xf numFmtId="2" fontId="0" fillId="4" borderId="1" xfId="0" applyNumberFormat="1" applyFill="1" applyBorder="1"/>
    <xf numFmtId="0" fontId="10" fillId="4" borderId="0" xfId="0" applyFont="1" applyFill="1"/>
    <xf numFmtId="164" fontId="0" fillId="4" borderId="0" xfId="0" applyNumberFormat="1" applyFill="1"/>
    <xf numFmtId="0" fontId="0" fillId="4" borderId="0" xfId="0" applyFill="1"/>
    <xf numFmtId="2" fontId="0" fillId="4" borderId="0" xfId="0" applyNumberFormat="1" applyFill="1"/>
    <xf numFmtId="164" fontId="0" fillId="0" borderId="0" xfId="0" applyNumberFormat="1"/>
    <xf numFmtId="2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7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workbookViewId="0">
      <selection activeCell="B12" sqref="B12"/>
    </sheetView>
  </sheetViews>
  <sheetFormatPr baseColWidth="10" defaultColWidth="9.140625" defaultRowHeight="15"/>
  <cols>
    <col min="1" max="1" width="31" customWidth="1"/>
    <col min="2" max="2" width="15.7109375" customWidth="1"/>
    <col min="3" max="3" width="17.85546875" customWidth="1"/>
    <col min="4" max="4" width="5.7109375" customWidth="1"/>
  </cols>
  <sheetData>
    <row r="1" spans="1:4">
      <c r="A1" t="s">
        <v>0</v>
      </c>
    </row>
    <row r="2" spans="1:4">
      <c r="A2" t="s">
        <v>1</v>
      </c>
      <c r="B2" t="s">
        <v>2</v>
      </c>
    </row>
    <row r="3" spans="1:4">
      <c r="A3" t="s">
        <v>3</v>
      </c>
      <c r="B3">
        <v>10</v>
      </c>
      <c r="C3" t="s">
        <v>4</v>
      </c>
    </row>
    <row r="4" spans="1:4">
      <c r="A4" t="s">
        <v>5</v>
      </c>
      <c r="B4">
        <v>1952</v>
      </c>
      <c r="C4" t="s">
        <v>6</v>
      </c>
    </row>
    <row r="5" spans="1:4">
      <c r="A5" t="s">
        <v>7</v>
      </c>
      <c r="B5">
        <v>2</v>
      </c>
      <c r="C5" t="s">
        <v>4</v>
      </c>
    </row>
    <row r="6" spans="1:4">
      <c r="A6" t="s">
        <v>8</v>
      </c>
      <c r="B6" t="s">
        <v>9</v>
      </c>
    </row>
    <row r="8" spans="1:4">
      <c r="A8" t="s">
        <v>10</v>
      </c>
    </row>
    <row r="9" spans="1:4">
      <c r="A9" t="s">
        <v>11</v>
      </c>
      <c r="B9">
        <v>0</v>
      </c>
      <c r="C9" t="s">
        <v>12</v>
      </c>
      <c r="D9">
        <v>100</v>
      </c>
    </row>
    <row r="10" spans="1:4">
      <c r="A10" t="s">
        <v>13</v>
      </c>
      <c r="B10">
        <v>101</v>
      </c>
      <c r="C10" t="s">
        <v>12</v>
      </c>
      <c r="D10">
        <v>2295</v>
      </c>
    </row>
    <row r="11" spans="1:4">
      <c r="A11" t="s">
        <v>14</v>
      </c>
      <c r="B11">
        <v>2296</v>
      </c>
      <c r="C11" t="s">
        <v>12</v>
      </c>
      <c r="D11">
        <v>4011</v>
      </c>
    </row>
    <row r="12" spans="1:4">
      <c r="A12" t="s">
        <v>15</v>
      </c>
      <c r="B12">
        <v>4012</v>
      </c>
      <c r="C12" t="s">
        <v>16</v>
      </c>
    </row>
    <row r="14" spans="1:4">
      <c r="A14" t="s">
        <v>17</v>
      </c>
      <c r="B14">
        <v>2296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883"/>
  <sheetViews>
    <sheetView tabSelected="1" topLeftCell="F63" workbookViewId="0">
      <selection activeCell="T93" sqref="T93"/>
    </sheetView>
  </sheetViews>
  <sheetFormatPr baseColWidth="10" defaultRowHeight="15"/>
  <cols>
    <col min="2" max="8" width="10.85546875" style="10"/>
    <col min="10" max="19" width="0" hidden="1" customWidth="1"/>
    <col min="20" max="32" width="10.85546875" style="21"/>
  </cols>
  <sheetData>
    <row r="1" spans="1:32" ht="129.75" thickBot="1">
      <c r="A1" s="11" t="s">
        <v>614</v>
      </c>
      <c r="B1" s="5" t="s">
        <v>616</v>
      </c>
      <c r="C1" s="6" t="s">
        <v>617</v>
      </c>
      <c r="D1" s="7" t="s">
        <v>618</v>
      </c>
      <c r="E1" s="7" t="s">
        <v>619</v>
      </c>
      <c r="F1" s="7" t="s">
        <v>620</v>
      </c>
      <c r="G1" s="7" t="s">
        <v>621</v>
      </c>
      <c r="H1" s="7" t="s">
        <v>622</v>
      </c>
      <c r="I1" s="12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369</v>
      </c>
      <c r="O1" s="1" t="s">
        <v>370</v>
      </c>
      <c r="P1" s="1" t="s">
        <v>371</v>
      </c>
      <c r="Q1" s="1" t="s">
        <v>372</v>
      </c>
      <c r="R1" s="1" t="s">
        <v>373</v>
      </c>
      <c r="S1" s="1" t="s">
        <v>374</v>
      </c>
      <c r="T1" s="14" t="s">
        <v>11</v>
      </c>
      <c r="U1" s="14" t="s">
        <v>13</v>
      </c>
      <c r="V1" s="14" t="s">
        <v>14</v>
      </c>
      <c r="W1" s="14" t="s">
        <v>15</v>
      </c>
      <c r="X1" s="14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4" t="s">
        <v>375</v>
      </c>
      <c r="AE1" s="15" t="s">
        <v>623</v>
      </c>
      <c r="AF1" s="15" t="s">
        <v>624</v>
      </c>
    </row>
    <row r="2" spans="1:32" ht="16.5" thickBot="1">
      <c r="A2" s="4" t="s">
        <v>527</v>
      </c>
      <c r="B2" s="8">
        <v>1</v>
      </c>
      <c r="C2" s="8">
        <v>2</v>
      </c>
      <c r="D2" s="8">
        <v>15</v>
      </c>
      <c r="E2" s="8">
        <v>21</v>
      </c>
      <c r="F2" s="8">
        <v>6</v>
      </c>
      <c r="G2" s="8">
        <v>11</v>
      </c>
      <c r="H2" s="8">
        <f>31.025+(3.238*11)-(3.248*15)+(0.1536*11*15)</f>
        <v>43.266999999999996</v>
      </c>
      <c r="I2" s="2" t="s">
        <v>118</v>
      </c>
      <c r="J2" s="2">
        <v>10</v>
      </c>
      <c r="K2" s="2">
        <v>0</v>
      </c>
      <c r="L2" s="2">
        <v>0</v>
      </c>
      <c r="M2" s="2" t="s">
        <v>29</v>
      </c>
      <c r="N2" s="2">
        <v>14</v>
      </c>
      <c r="O2" s="2">
        <v>215.7</v>
      </c>
      <c r="P2" s="2">
        <v>15.4</v>
      </c>
      <c r="Q2" s="2">
        <v>23.8</v>
      </c>
      <c r="R2" s="2">
        <v>10.3</v>
      </c>
      <c r="S2" s="2">
        <v>687508</v>
      </c>
      <c r="T2" s="16">
        <v>3862.3333333333298</v>
      </c>
      <c r="U2" s="16">
        <v>946.83333333333303</v>
      </c>
      <c r="V2" s="16">
        <v>313.33333333333297</v>
      </c>
      <c r="W2" s="16">
        <v>89.5</v>
      </c>
      <c r="X2" s="17" t="s">
        <v>410</v>
      </c>
      <c r="Y2" s="17" t="s">
        <v>411</v>
      </c>
      <c r="Z2" s="17" t="s">
        <v>276</v>
      </c>
      <c r="AA2" s="17" t="s">
        <v>157</v>
      </c>
      <c r="AB2" s="18">
        <v>402.83333333333297</v>
      </c>
      <c r="AC2" s="17" t="s">
        <v>295</v>
      </c>
      <c r="AD2" s="18">
        <v>67.138999999999996</v>
      </c>
      <c r="AE2" s="19">
        <v>3.33</v>
      </c>
      <c r="AF2" s="19">
        <v>0</v>
      </c>
    </row>
    <row r="3" spans="1:32" ht="15.75">
      <c r="A3" s="4" t="s">
        <v>530</v>
      </c>
      <c r="B3" s="8">
        <v>1</v>
      </c>
      <c r="C3" s="8">
        <v>2</v>
      </c>
      <c r="D3" s="8">
        <v>15</v>
      </c>
      <c r="E3" s="8">
        <v>19.7</v>
      </c>
      <c r="F3" s="8">
        <v>6</v>
      </c>
      <c r="G3" s="8">
        <v>11</v>
      </c>
      <c r="H3" s="8">
        <f>31.025+(3.238*11)-(3.248*15)+(0.1536*11*15)</f>
        <v>43.266999999999996</v>
      </c>
      <c r="I3" t="s">
        <v>85</v>
      </c>
      <c r="J3">
        <v>10</v>
      </c>
      <c r="K3">
        <v>0</v>
      </c>
      <c r="L3">
        <v>0</v>
      </c>
      <c r="M3" t="s">
        <v>29</v>
      </c>
      <c r="N3">
        <v>8</v>
      </c>
      <c r="O3">
        <v>89.2</v>
      </c>
      <c r="P3">
        <v>11.1</v>
      </c>
      <c r="Q3">
        <v>12.2</v>
      </c>
      <c r="R3">
        <v>10</v>
      </c>
      <c r="S3">
        <v>328105</v>
      </c>
      <c r="T3" s="20">
        <v>4671</v>
      </c>
      <c r="U3" s="20">
        <v>1335.3333333333301</v>
      </c>
      <c r="V3" s="20">
        <v>162.166666666667</v>
      </c>
      <c r="W3" s="20">
        <v>89.5</v>
      </c>
      <c r="X3" s="21" t="s">
        <v>392</v>
      </c>
      <c r="Y3" s="21" t="s">
        <v>393</v>
      </c>
      <c r="Z3" s="21" t="s">
        <v>153</v>
      </c>
      <c r="AA3" s="21" t="s">
        <v>122</v>
      </c>
      <c r="AB3" s="22">
        <v>251.666666666667</v>
      </c>
      <c r="AC3" s="21" t="s">
        <v>293</v>
      </c>
      <c r="AD3" s="22">
        <v>35.951999999999998</v>
      </c>
      <c r="AE3" s="19">
        <v>8.06</v>
      </c>
      <c r="AF3" s="19">
        <v>17.5</v>
      </c>
    </row>
    <row r="4" spans="1:32" ht="15.75">
      <c r="A4" s="4" t="s">
        <v>608</v>
      </c>
      <c r="B4" s="8">
        <v>1</v>
      </c>
      <c r="C4" s="8">
        <v>2</v>
      </c>
      <c r="D4" s="8">
        <v>15</v>
      </c>
      <c r="E4" s="8">
        <v>24.5</v>
      </c>
      <c r="F4" s="8">
        <v>3.5</v>
      </c>
      <c r="G4" s="8">
        <v>9.5</v>
      </c>
      <c r="H4" s="8">
        <f>31.025+(3.238*9.5)-(3.248*15)+(0.1536*9.5*15)</f>
        <v>34.953999999999994</v>
      </c>
      <c r="I4" t="s">
        <v>46</v>
      </c>
      <c r="J4">
        <v>10</v>
      </c>
      <c r="K4">
        <v>0</v>
      </c>
      <c r="L4">
        <v>0</v>
      </c>
      <c r="M4" t="s">
        <v>29</v>
      </c>
      <c r="N4">
        <v>3</v>
      </c>
      <c r="O4">
        <v>36</v>
      </c>
      <c r="P4">
        <v>12</v>
      </c>
      <c r="Q4">
        <v>13.5</v>
      </c>
      <c r="R4">
        <v>10.3</v>
      </c>
      <c r="S4">
        <v>98199</v>
      </c>
      <c r="T4" s="20">
        <v>4740.3333333333303</v>
      </c>
      <c r="U4" s="20">
        <v>1049.5</v>
      </c>
      <c r="V4" s="20">
        <v>137.5</v>
      </c>
      <c r="W4" s="20">
        <v>20.6666666666667</v>
      </c>
      <c r="X4" s="21" t="s">
        <v>379</v>
      </c>
      <c r="Y4" s="21" t="s">
        <v>380</v>
      </c>
      <c r="Z4" s="21" t="s">
        <v>146</v>
      </c>
      <c r="AA4" s="21" t="s">
        <v>56</v>
      </c>
      <c r="AB4" s="22">
        <v>158.166666666667</v>
      </c>
      <c r="AC4" s="21" t="s">
        <v>327</v>
      </c>
      <c r="AD4" s="22">
        <v>22.594999999999999</v>
      </c>
      <c r="AE4" s="19">
        <v>0</v>
      </c>
      <c r="AF4" s="19">
        <v>8.0500000000000007</v>
      </c>
    </row>
    <row r="5" spans="1:32" ht="15.75">
      <c r="A5" s="4" t="s">
        <v>533</v>
      </c>
      <c r="B5" s="8">
        <v>1</v>
      </c>
      <c r="C5" s="8">
        <v>2</v>
      </c>
      <c r="D5" s="8">
        <v>16</v>
      </c>
      <c r="E5" s="8">
        <v>19.2</v>
      </c>
      <c r="F5" s="8">
        <v>9</v>
      </c>
      <c r="G5" s="8">
        <v>12.5</v>
      </c>
      <c r="H5" s="8">
        <f>31.025+(3.238*12.5)-(3.248*16)+(0.1536*12.5*16)</f>
        <v>50.251999999999995</v>
      </c>
      <c r="I5" t="s">
        <v>149</v>
      </c>
      <c r="J5">
        <v>10</v>
      </c>
      <c r="K5">
        <v>0</v>
      </c>
      <c r="L5">
        <v>0</v>
      </c>
      <c r="M5" t="s">
        <v>29</v>
      </c>
      <c r="N5">
        <v>7</v>
      </c>
      <c r="O5">
        <v>92.5</v>
      </c>
      <c r="P5">
        <v>13.2</v>
      </c>
      <c r="Q5">
        <v>16.5</v>
      </c>
      <c r="R5">
        <v>10.199999999999999</v>
      </c>
      <c r="S5">
        <v>331700</v>
      </c>
      <c r="T5" s="20">
        <v>5040.5</v>
      </c>
      <c r="U5" s="20">
        <v>1062</v>
      </c>
      <c r="V5" s="20">
        <v>179.333333333333</v>
      </c>
      <c r="W5" s="20">
        <v>119.166666666667</v>
      </c>
      <c r="X5" s="21" t="s">
        <v>124</v>
      </c>
      <c r="Y5" s="21" t="s">
        <v>429</v>
      </c>
      <c r="Z5" s="21" t="s">
        <v>343</v>
      </c>
      <c r="AA5" s="21" t="s">
        <v>258</v>
      </c>
      <c r="AB5" s="22">
        <v>298.5</v>
      </c>
      <c r="AC5" s="21" t="s">
        <v>306</v>
      </c>
      <c r="AD5" s="22">
        <v>42.643000000000001</v>
      </c>
      <c r="AE5" s="19">
        <v>36.94</v>
      </c>
      <c r="AF5" s="19">
        <v>0</v>
      </c>
    </row>
    <row r="6" spans="1:32" ht="15.75">
      <c r="A6" s="4" t="s">
        <v>607</v>
      </c>
      <c r="B6" s="8">
        <v>1</v>
      </c>
      <c r="C6" s="8">
        <v>2</v>
      </c>
      <c r="D6" s="8">
        <v>16</v>
      </c>
      <c r="E6" s="8">
        <v>23.3</v>
      </c>
      <c r="F6" s="8">
        <v>7.5</v>
      </c>
      <c r="G6" s="8">
        <v>11.5</v>
      </c>
      <c r="H6" s="8">
        <f>31.025+(3.238*11.5)-(3.248*16)+(0.1536*11.5*16)</f>
        <v>44.556399999999996</v>
      </c>
      <c r="I6" t="s">
        <v>252</v>
      </c>
      <c r="J6">
        <v>10</v>
      </c>
      <c r="K6">
        <v>0</v>
      </c>
      <c r="L6">
        <v>0</v>
      </c>
      <c r="M6" t="s">
        <v>29</v>
      </c>
      <c r="N6">
        <v>14</v>
      </c>
      <c r="O6">
        <v>370.7</v>
      </c>
      <c r="P6">
        <v>26.5</v>
      </c>
      <c r="Q6">
        <v>62.2</v>
      </c>
      <c r="R6">
        <v>12.7</v>
      </c>
      <c r="S6">
        <v>1383126</v>
      </c>
      <c r="T6" s="20">
        <v>4254.3333333333303</v>
      </c>
      <c r="U6" s="20">
        <v>944.83333333333303</v>
      </c>
      <c r="V6" s="20">
        <v>261.83333333333297</v>
      </c>
      <c r="W6" s="20">
        <v>149</v>
      </c>
      <c r="X6" s="21" t="s">
        <v>51</v>
      </c>
      <c r="Y6" s="21" t="s">
        <v>525</v>
      </c>
      <c r="Z6" s="21" t="s">
        <v>55</v>
      </c>
      <c r="AA6" s="21" t="s">
        <v>327</v>
      </c>
      <c r="AB6" s="22">
        <v>410.83333333333297</v>
      </c>
      <c r="AC6" s="21" t="s">
        <v>177</v>
      </c>
      <c r="AD6" s="22">
        <v>58.69</v>
      </c>
      <c r="AE6" s="19">
        <v>3.06</v>
      </c>
      <c r="AF6" s="19">
        <v>29.73</v>
      </c>
    </row>
    <row r="7" spans="1:32" ht="15.75">
      <c r="A7" s="4" t="s">
        <v>531</v>
      </c>
      <c r="B7" s="8">
        <v>1</v>
      </c>
      <c r="C7" s="8">
        <v>2</v>
      </c>
      <c r="D7" s="8">
        <v>15</v>
      </c>
      <c r="E7" s="8">
        <v>19.600000000000001</v>
      </c>
      <c r="F7" s="8">
        <v>7.5</v>
      </c>
      <c r="G7" s="8">
        <v>11.5</v>
      </c>
      <c r="H7" s="8">
        <f>31.025+(3.238*11.5)-(3.248*16)+(0.1536*11.5*16)</f>
        <v>44.556399999999996</v>
      </c>
      <c r="I7" t="s">
        <v>179</v>
      </c>
      <c r="J7">
        <v>10</v>
      </c>
      <c r="K7">
        <v>0</v>
      </c>
      <c r="L7">
        <v>0</v>
      </c>
      <c r="M7" t="s">
        <v>29</v>
      </c>
      <c r="N7">
        <v>15</v>
      </c>
      <c r="O7">
        <v>189</v>
      </c>
      <c r="P7">
        <v>12.6</v>
      </c>
      <c r="Q7">
        <v>17.2</v>
      </c>
      <c r="R7">
        <v>10.199999999999999</v>
      </c>
      <c r="S7">
        <v>617117</v>
      </c>
      <c r="T7" s="20">
        <v>4128.8333333333303</v>
      </c>
      <c r="U7" s="20">
        <v>1552.5</v>
      </c>
      <c r="V7" s="20">
        <v>348.16666666666703</v>
      </c>
      <c r="W7" s="20">
        <v>149.5</v>
      </c>
      <c r="X7" s="21" t="s">
        <v>447</v>
      </c>
      <c r="Y7" s="21" t="s">
        <v>448</v>
      </c>
      <c r="Z7" s="21" t="s">
        <v>277</v>
      </c>
      <c r="AA7" s="21" t="s">
        <v>135</v>
      </c>
      <c r="AB7" s="22">
        <v>497.66666666666703</v>
      </c>
      <c r="AC7" s="21" t="s">
        <v>94</v>
      </c>
      <c r="AD7" s="22">
        <v>71.094999999999999</v>
      </c>
      <c r="AE7" s="19">
        <v>6.38</v>
      </c>
      <c r="AF7" s="19">
        <v>0</v>
      </c>
    </row>
    <row r="8" spans="1:32" ht="15.75">
      <c r="A8" s="4" t="s">
        <v>532</v>
      </c>
      <c r="B8" s="8">
        <v>1</v>
      </c>
      <c r="C8" s="8">
        <v>1</v>
      </c>
      <c r="D8" s="8">
        <v>15</v>
      </c>
      <c r="E8" s="8">
        <v>20.399999999999999</v>
      </c>
      <c r="F8" s="8">
        <v>5.5</v>
      </c>
      <c r="G8" s="8">
        <v>10.5</v>
      </c>
      <c r="H8" s="8">
        <f>31.025+(3.238*10.5)-(3.248*15)+(0.1536*10.5*15)</f>
        <v>40.495999999999995</v>
      </c>
      <c r="I8" t="s">
        <v>167</v>
      </c>
      <c r="J8">
        <v>10</v>
      </c>
      <c r="K8">
        <v>0</v>
      </c>
      <c r="L8">
        <v>0</v>
      </c>
      <c r="M8" t="s">
        <v>29</v>
      </c>
      <c r="N8">
        <v>5</v>
      </c>
      <c r="O8">
        <v>70.5</v>
      </c>
      <c r="P8">
        <v>14.1</v>
      </c>
      <c r="Q8">
        <v>21.8</v>
      </c>
      <c r="R8">
        <v>10.7</v>
      </c>
      <c r="S8">
        <v>312350</v>
      </c>
      <c r="T8" s="20">
        <v>2363.1666666666702</v>
      </c>
      <c r="U8" s="20">
        <v>715.16666666666697</v>
      </c>
      <c r="V8" s="20">
        <v>152</v>
      </c>
      <c r="W8" s="20">
        <v>113.666666666667</v>
      </c>
      <c r="X8" s="21" t="s">
        <v>439</v>
      </c>
      <c r="Y8" s="21" t="s">
        <v>41</v>
      </c>
      <c r="Z8" s="21" t="s">
        <v>119</v>
      </c>
      <c r="AA8" s="21" t="s">
        <v>65</v>
      </c>
      <c r="AB8" s="22">
        <v>265.66666666666703</v>
      </c>
      <c r="AC8" s="21" t="s">
        <v>360</v>
      </c>
      <c r="AD8" s="22">
        <v>53.133000000000003</v>
      </c>
      <c r="AE8" s="19">
        <v>78.61</v>
      </c>
      <c r="AF8" s="19">
        <v>7.5</v>
      </c>
    </row>
    <row r="9" spans="1:32" ht="15.75">
      <c r="A9" s="4" t="s">
        <v>534</v>
      </c>
      <c r="B9" s="8">
        <v>1</v>
      </c>
      <c r="C9" s="8">
        <v>1</v>
      </c>
      <c r="D9" s="8">
        <v>14</v>
      </c>
      <c r="E9" s="8">
        <v>28.1</v>
      </c>
      <c r="F9" s="8">
        <v>8</v>
      </c>
      <c r="G9" s="8">
        <v>12</v>
      </c>
      <c r="H9" s="8">
        <f>31.025+(3.238*12)-(3.248*15)+(0.1536*12*15)</f>
        <v>48.808999999999997</v>
      </c>
      <c r="I9" t="s">
        <v>82</v>
      </c>
      <c r="J9">
        <v>10</v>
      </c>
      <c r="K9">
        <v>0</v>
      </c>
      <c r="L9">
        <v>0</v>
      </c>
      <c r="M9" t="s">
        <v>29</v>
      </c>
      <c r="N9">
        <v>10</v>
      </c>
      <c r="O9">
        <v>211.7</v>
      </c>
      <c r="P9">
        <v>21.2</v>
      </c>
      <c r="Q9">
        <v>45.7</v>
      </c>
      <c r="R9">
        <v>10</v>
      </c>
      <c r="S9">
        <v>1057868</v>
      </c>
      <c r="T9" s="20">
        <v>3058.6666666666702</v>
      </c>
      <c r="U9" s="20">
        <v>1272.5</v>
      </c>
      <c r="V9" s="20">
        <v>267.5</v>
      </c>
      <c r="W9" s="20">
        <v>276.33333333333297</v>
      </c>
      <c r="X9" s="21" t="s">
        <v>388</v>
      </c>
      <c r="Y9" s="21" t="s">
        <v>389</v>
      </c>
      <c r="Z9" s="21" t="s">
        <v>390</v>
      </c>
      <c r="AA9" s="21" t="s">
        <v>204</v>
      </c>
      <c r="AB9" s="22">
        <v>543.83333333333303</v>
      </c>
      <c r="AC9" s="21" t="s">
        <v>391</v>
      </c>
      <c r="AD9" s="22">
        <v>90.638999999999996</v>
      </c>
      <c r="AE9" s="19">
        <v>19.149999999999999</v>
      </c>
      <c r="AF9" s="19">
        <v>8.33</v>
      </c>
    </row>
    <row r="10" spans="1:32" ht="15.75">
      <c r="A10" s="4" t="s">
        <v>536</v>
      </c>
      <c r="B10" s="8">
        <v>1</v>
      </c>
      <c r="C10" s="8">
        <v>1</v>
      </c>
      <c r="D10" s="8">
        <v>14</v>
      </c>
      <c r="E10" s="8">
        <v>23.2</v>
      </c>
      <c r="F10" s="8">
        <v>8</v>
      </c>
      <c r="G10" s="8">
        <v>12</v>
      </c>
      <c r="H10" s="8">
        <f>31.025+(3.238*12)-(3.248*14)+(0.1536*12*14)</f>
        <v>50.213799999999999</v>
      </c>
      <c r="I10" t="s">
        <v>189</v>
      </c>
      <c r="J10">
        <v>10</v>
      </c>
      <c r="K10">
        <v>0</v>
      </c>
      <c r="L10">
        <v>0</v>
      </c>
      <c r="M10" t="s">
        <v>29</v>
      </c>
      <c r="N10">
        <v>18</v>
      </c>
      <c r="O10">
        <v>443.5</v>
      </c>
      <c r="P10">
        <v>24.6</v>
      </c>
      <c r="Q10">
        <v>45.2</v>
      </c>
      <c r="R10">
        <v>10.7</v>
      </c>
      <c r="S10">
        <v>2412195</v>
      </c>
      <c r="T10" s="20">
        <v>2571.6666666666702</v>
      </c>
      <c r="U10" s="20">
        <v>677.33333333333303</v>
      </c>
      <c r="V10" s="20">
        <v>310.83333333333297</v>
      </c>
      <c r="W10" s="20">
        <v>361.16666666666703</v>
      </c>
      <c r="X10" s="21" t="s">
        <v>457</v>
      </c>
      <c r="Y10" s="21" t="s">
        <v>169</v>
      </c>
      <c r="Z10" s="21" t="s">
        <v>458</v>
      </c>
      <c r="AA10" s="21" t="s">
        <v>459</v>
      </c>
      <c r="AB10" s="22">
        <v>672</v>
      </c>
      <c r="AC10" s="21" t="s">
        <v>227</v>
      </c>
      <c r="AD10" s="22">
        <v>134.4</v>
      </c>
      <c r="AE10" s="19">
        <v>0</v>
      </c>
      <c r="AF10" s="19">
        <v>6.94</v>
      </c>
    </row>
    <row r="11" spans="1:32" ht="15.75">
      <c r="A11" s="4" t="s">
        <v>535</v>
      </c>
      <c r="B11" s="8">
        <v>1</v>
      </c>
      <c r="C11" s="8">
        <v>1</v>
      </c>
      <c r="D11" s="8">
        <v>15</v>
      </c>
      <c r="E11" s="8">
        <v>17.899999999999999</v>
      </c>
      <c r="F11" s="8">
        <v>8.5</v>
      </c>
      <c r="G11" s="8">
        <v>12</v>
      </c>
      <c r="H11" s="8">
        <f>31.025+(3.238*12)-(3.248*14)+(0.1536*12*14)</f>
        <v>50.213799999999999</v>
      </c>
      <c r="I11" t="s">
        <v>147</v>
      </c>
      <c r="J11">
        <v>10</v>
      </c>
      <c r="K11">
        <v>0</v>
      </c>
      <c r="L11">
        <v>0</v>
      </c>
      <c r="M11" t="s">
        <v>29</v>
      </c>
      <c r="N11">
        <v>12</v>
      </c>
      <c r="O11">
        <v>211.2</v>
      </c>
      <c r="P11">
        <v>17.600000000000001</v>
      </c>
      <c r="Q11">
        <v>46.7</v>
      </c>
      <c r="R11">
        <v>10</v>
      </c>
      <c r="S11">
        <v>766536</v>
      </c>
      <c r="T11" s="20">
        <v>3854.5</v>
      </c>
      <c r="U11" s="20">
        <v>1637</v>
      </c>
      <c r="V11" s="20">
        <v>433.16666666666703</v>
      </c>
      <c r="W11" s="20">
        <v>278.33333333333297</v>
      </c>
      <c r="X11" s="21" t="s">
        <v>426</v>
      </c>
      <c r="Y11" s="21" t="s">
        <v>40</v>
      </c>
      <c r="Z11" s="21" t="s">
        <v>427</v>
      </c>
      <c r="AA11" s="21" t="s">
        <v>144</v>
      </c>
      <c r="AB11" s="22">
        <v>711.5</v>
      </c>
      <c r="AC11" s="21" t="s">
        <v>428</v>
      </c>
      <c r="AD11" s="22">
        <v>101.643</v>
      </c>
      <c r="AE11" s="19">
        <v>22.7</v>
      </c>
      <c r="AF11" s="19">
        <v>0.56000000000000005</v>
      </c>
    </row>
    <row r="12" spans="1:32" ht="15.75">
      <c r="A12" s="4" t="s">
        <v>537</v>
      </c>
      <c r="B12" s="8">
        <v>1</v>
      </c>
      <c r="C12" s="8">
        <v>1</v>
      </c>
      <c r="D12" s="8">
        <v>14</v>
      </c>
      <c r="E12" s="8">
        <v>22.3</v>
      </c>
      <c r="F12" s="8">
        <v>5.5</v>
      </c>
      <c r="G12" s="8">
        <v>10.5</v>
      </c>
      <c r="H12" s="8">
        <f>31.025+(3.238*10.5)-(3.248*15)+(0.1536*10.5*15)</f>
        <v>40.495999999999995</v>
      </c>
      <c r="I12" t="s">
        <v>171</v>
      </c>
      <c r="J12">
        <v>10</v>
      </c>
      <c r="K12">
        <v>0</v>
      </c>
      <c r="L12">
        <v>0</v>
      </c>
      <c r="M12" t="s">
        <v>29</v>
      </c>
      <c r="N12">
        <v>18</v>
      </c>
      <c r="O12">
        <v>237</v>
      </c>
      <c r="P12">
        <v>13.2</v>
      </c>
      <c r="Q12">
        <v>20</v>
      </c>
      <c r="R12">
        <v>10.199999999999999</v>
      </c>
      <c r="S12">
        <v>778853</v>
      </c>
      <c r="T12" s="20">
        <v>4631.8333333333303</v>
      </c>
      <c r="U12" s="20">
        <v>785.66666666666697</v>
      </c>
      <c r="V12" s="20">
        <v>288.5</v>
      </c>
      <c r="W12" s="20">
        <v>128</v>
      </c>
      <c r="X12" s="21" t="s">
        <v>80</v>
      </c>
      <c r="Y12" s="21" t="s">
        <v>440</v>
      </c>
      <c r="Z12" s="21" t="s">
        <v>132</v>
      </c>
      <c r="AA12" s="21" t="s">
        <v>175</v>
      </c>
      <c r="AB12" s="22">
        <v>416.5</v>
      </c>
      <c r="AC12" s="21" t="s">
        <v>58</v>
      </c>
      <c r="AD12" s="22">
        <v>69.417000000000002</v>
      </c>
      <c r="AE12" s="19">
        <v>29.17</v>
      </c>
      <c r="AF12" s="19">
        <v>0</v>
      </c>
    </row>
    <row r="13" spans="1:32" ht="15.75">
      <c r="A13" s="4" t="s">
        <v>538</v>
      </c>
      <c r="B13" s="8">
        <v>1</v>
      </c>
      <c r="C13" s="8">
        <v>2</v>
      </c>
      <c r="D13" s="8">
        <v>16</v>
      </c>
      <c r="E13" s="8">
        <v>17.600000000000001</v>
      </c>
      <c r="F13" s="8">
        <v>8</v>
      </c>
      <c r="G13" s="8">
        <v>12</v>
      </c>
      <c r="H13" s="8">
        <f>31.025+(3.238*12)-(3.248*14)+(0.1536*12*14)</f>
        <v>50.213799999999999</v>
      </c>
      <c r="I13" t="s">
        <v>116</v>
      </c>
      <c r="J13">
        <v>10</v>
      </c>
      <c r="K13">
        <v>0</v>
      </c>
      <c r="L13">
        <v>0</v>
      </c>
      <c r="M13" t="s">
        <v>29</v>
      </c>
      <c r="N13">
        <v>14</v>
      </c>
      <c r="O13">
        <v>163.19999999999999</v>
      </c>
      <c r="P13">
        <v>11.7</v>
      </c>
      <c r="Q13">
        <v>14.7</v>
      </c>
      <c r="R13">
        <v>10</v>
      </c>
      <c r="S13">
        <v>499501</v>
      </c>
      <c r="T13" s="20">
        <v>3601.8333333333298</v>
      </c>
      <c r="U13" s="20">
        <v>1612.3333333333301</v>
      </c>
      <c r="V13" s="20">
        <v>494.16666666666703</v>
      </c>
      <c r="W13" s="20">
        <v>146.666666666667</v>
      </c>
      <c r="X13" s="21" t="s">
        <v>406</v>
      </c>
      <c r="Y13" s="21" t="s">
        <v>407</v>
      </c>
      <c r="Z13" s="21" t="s">
        <v>408</v>
      </c>
      <c r="AA13" s="21" t="s">
        <v>37</v>
      </c>
      <c r="AB13" s="22">
        <v>640.83333333333303</v>
      </c>
      <c r="AC13" s="21" t="s">
        <v>409</v>
      </c>
      <c r="AD13" s="22">
        <v>91.548000000000002</v>
      </c>
      <c r="AE13" s="19">
        <v>19.170000000000002</v>
      </c>
      <c r="AF13" s="19">
        <v>20.83</v>
      </c>
    </row>
    <row r="14" spans="1:32" ht="15.75">
      <c r="A14" s="4" t="s">
        <v>539</v>
      </c>
      <c r="B14" s="8">
        <v>1</v>
      </c>
      <c r="C14" s="8">
        <v>1</v>
      </c>
      <c r="D14" s="8">
        <v>15</v>
      </c>
      <c r="E14" s="8">
        <v>24</v>
      </c>
      <c r="F14" s="8">
        <v>5.5</v>
      </c>
      <c r="G14" s="8">
        <v>10.5</v>
      </c>
      <c r="H14" s="8">
        <f>31.025+(3.238*10.5)-(3.248*16)+(0.1536*10.5*16)</f>
        <v>38.860799999999998</v>
      </c>
      <c r="I14" t="s">
        <v>102</v>
      </c>
      <c r="J14">
        <v>10</v>
      </c>
      <c r="K14">
        <v>0</v>
      </c>
      <c r="L14">
        <v>0</v>
      </c>
      <c r="M14" t="s">
        <v>29</v>
      </c>
      <c r="N14">
        <v>15</v>
      </c>
      <c r="O14">
        <v>203.7</v>
      </c>
      <c r="P14">
        <v>13.6</v>
      </c>
      <c r="Q14">
        <v>18.7</v>
      </c>
      <c r="R14">
        <v>10.199999999999999</v>
      </c>
      <c r="S14">
        <v>1042084</v>
      </c>
      <c r="T14" s="20">
        <v>3777</v>
      </c>
      <c r="U14" s="20">
        <v>1045.1666666666699</v>
      </c>
      <c r="V14" s="20">
        <v>235.166666666667</v>
      </c>
      <c r="W14" s="20">
        <v>237.666666666667</v>
      </c>
      <c r="X14" s="21" t="s">
        <v>399</v>
      </c>
      <c r="Y14" s="21" t="s">
        <v>400</v>
      </c>
      <c r="Z14" s="21" t="s">
        <v>44</v>
      </c>
      <c r="AA14" s="21" t="s">
        <v>144</v>
      </c>
      <c r="AB14" s="22">
        <v>472.83333333333297</v>
      </c>
      <c r="AC14" s="21" t="s">
        <v>127</v>
      </c>
      <c r="AD14" s="22">
        <v>78.805999999999997</v>
      </c>
      <c r="AE14" s="19">
        <v>25.56</v>
      </c>
      <c r="AF14" s="19">
        <v>0</v>
      </c>
    </row>
    <row r="15" spans="1:32" ht="15.75">
      <c r="A15" s="4" t="s">
        <v>540</v>
      </c>
      <c r="B15" s="8">
        <v>1</v>
      </c>
      <c r="C15" s="8">
        <v>1</v>
      </c>
      <c r="D15" s="8">
        <v>16</v>
      </c>
      <c r="E15" s="8">
        <v>21.7</v>
      </c>
      <c r="F15" s="8">
        <v>8.5</v>
      </c>
      <c r="G15" s="8">
        <v>12</v>
      </c>
      <c r="H15" s="8">
        <f>31.025+(3.238*12)-(3.248*15)+(0.1536*12*15)</f>
        <v>48.808999999999997</v>
      </c>
      <c r="I15" t="s">
        <v>30</v>
      </c>
      <c r="J15">
        <v>10</v>
      </c>
      <c r="K15">
        <v>0</v>
      </c>
      <c r="L15">
        <v>0</v>
      </c>
      <c r="M15" t="s">
        <v>29</v>
      </c>
      <c r="N15">
        <v>13</v>
      </c>
      <c r="O15">
        <v>173</v>
      </c>
      <c r="P15">
        <v>13.3</v>
      </c>
      <c r="Q15">
        <v>25</v>
      </c>
      <c r="R15">
        <v>10</v>
      </c>
      <c r="S15">
        <v>561490</v>
      </c>
      <c r="T15" s="20">
        <v>3347</v>
      </c>
      <c r="U15" s="20">
        <v>1261.5</v>
      </c>
      <c r="V15" s="20">
        <v>416.5</v>
      </c>
      <c r="W15" s="20">
        <v>140</v>
      </c>
      <c r="X15" s="21" t="s">
        <v>376</v>
      </c>
      <c r="Y15" s="21" t="s">
        <v>377</v>
      </c>
      <c r="Z15" s="21" t="s">
        <v>31</v>
      </c>
      <c r="AA15" s="21" t="s">
        <v>200</v>
      </c>
      <c r="AB15" s="22">
        <v>556.5</v>
      </c>
      <c r="AC15" s="21" t="s">
        <v>378</v>
      </c>
      <c r="AD15" s="22">
        <v>92.75</v>
      </c>
      <c r="AE15" s="19">
        <v>43.88</v>
      </c>
      <c r="AF15" s="19">
        <v>4.72</v>
      </c>
    </row>
    <row r="16" spans="1:32" ht="15.75">
      <c r="A16" s="4" t="s">
        <v>576</v>
      </c>
      <c r="B16" s="8">
        <v>2</v>
      </c>
      <c r="C16" s="8">
        <v>2</v>
      </c>
      <c r="D16" s="8">
        <v>12</v>
      </c>
      <c r="E16" s="8">
        <v>21.1</v>
      </c>
      <c r="F16" s="8">
        <v>5</v>
      </c>
      <c r="G16" s="8">
        <v>10.5</v>
      </c>
      <c r="H16" s="8">
        <f>31.025+(3.238*10.5)-(3.248*16)+(0.1536*10.5*16)</f>
        <v>38.860799999999998</v>
      </c>
      <c r="I16" t="s">
        <v>209</v>
      </c>
      <c r="J16">
        <v>10</v>
      </c>
      <c r="K16">
        <v>0</v>
      </c>
      <c r="L16">
        <v>0</v>
      </c>
      <c r="M16" t="s">
        <v>29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20">
        <v>2084.1666666666702</v>
      </c>
      <c r="U16" s="20">
        <v>1428</v>
      </c>
      <c r="V16" s="20">
        <v>179.666666666667</v>
      </c>
      <c r="W16" s="20">
        <v>23.1666666666667</v>
      </c>
      <c r="X16" s="21" t="s">
        <v>472</v>
      </c>
      <c r="Y16" s="21" t="s">
        <v>475</v>
      </c>
      <c r="Z16" s="21" t="s">
        <v>349</v>
      </c>
      <c r="AA16" s="21" t="s">
        <v>64</v>
      </c>
      <c r="AB16" s="22">
        <v>202.833333333333</v>
      </c>
      <c r="AC16" s="21" t="s">
        <v>152</v>
      </c>
      <c r="AD16" s="22">
        <v>33.805999999999997</v>
      </c>
      <c r="AE16" s="19">
        <v>13.06</v>
      </c>
      <c r="AF16" s="19">
        <v>33.619999999999997</v>
      </c>
    </row>
    <row r="17" spans="1:32" ht="15.75">
      <c r="A17" s="4" t="s">
        <v>577</v>
      </c>
      <c r="B17" s="8">
        <v>2</v>
      </c>
      <c r="C17" s="8">
        <v>1</v>
      </c>
      <c r="D17" s="8">
        <v>12</v>
      </c>
      <c r="E17" s="8">
        <v>19.2</v>
      </c>
      <c r="F17" s="8">
        <v>7</v>
      </c>
      <c r="G17" s="9">
        <v>11.5</v>
      </c>
      <c r="H17" s="8">
        <f>31.025+(3.238*11.5)-(3.248*16)+(0.1536*11.5*16)</f>
        <v>44.556399999999996</v>
      </c>
      <c r="I17" t="s">
        <v>176</v>
      </c>
      <c r="J17">
        <v>10</v>
      </c>
      <c r="K17">
        <v>0</v>
      </c>
      <c r="L17">
        <v>0</v>
      </c>
      <c r="M17" t="s">
        <v>29</v>
      </c>
      <c r="N17">
        <v>1</v>
      </c>
      <c r="O17">
        <v>13.3</v>
      </c>
      <c r="P17">
        <v>13.3</v>
      </c>
      <c r="Q17">
        <v>13.3</v>
      </c>
      <c r="R17">
        <v>13.3</v>
      </c>
      <c r="S17">
        <v>60594</v>
      </c>
      <c r="T17" s="20">
        <v>2011.6666666666699</v>
      </c>
      <c r="U17" s="20">
        <v>700.33333333333303</v>
      </c>
      <c r="V17" s="20">
        <v>109.666666666667</v>
      </c>
      <c r="W17" s="20">
        <v>79.3333333333333</v>
      </c>
      <c r="X17" s="21" t="s">
        <v>337</v>
      </c>
      <c r="Y17" s="21" t="s">
        <v>445</v>
      </c>
      <c r="Z17" s="21" t="s">
        <v>322</v>
      </c>
      <c r="AA17" s="21" t="s">
        <v>165</v>
      </c>
      <c r="AB17" s="22">
        <v>189</v>
      </c>
      <c r="AC17" s="21" t="s">
        <v>362</v>
      </c>
      <c r="AD17" s="22">
        <v>37.799999999999997</v>
      </c>
      <c r="AE17" s="19">
        <v>10</v>
      </c>
      <c r="AF17" s="19">
        <v>13.5</v>
      </c>
    </row>
    <row r="18" spans="1:32" ht="15.75">
      <c r="A18" s="4" t="s">
        <v>609</v>
      </c>
      <c r="B18" s="8">
        <v>2</v>
      </c>
      <c r="C18" s="8">
        <v>1</v>
      </c>
      <c r="D18" s="8">
        <v>15</v>
      </c>
      <c r="E18" s="8">
        <v>21.7</v>
      </c>
      <c r="F18" s="8">
        <v>9.5</v>
      </c>
      <c r="G18" s="8">
        <v>12.5</v>
      </c>
      <c r="H18" s="8">
        <f>31.025+(3.238*12.5)-(3.248*15)+(0.1536*12.5*15)</f>
        <v>51.579999999999991</v>
      </c>
      <c r="I18" t="s">
        <v>120</v>
      </c>
      <c r="J18">
        <v>10</v>
      </c>
      <c r="K18">
        <v>0</v>
      </c>
      <c r="L18">
        <v>0</v>
      </c>
      <c r="M18" t="s">
        <v>29</v>
      </c>
      <c r="N18">
        <v>5</v>
      </c>
      <c r="O18">
        <v>122.8</v>
      </c>
      <c r="P18">
        <v>24.6</v>
      </c>
      <c r="Q18">
        <v>36.700000000000003</v>
      </c>
      <c r="R18">
        <v>13.2</v>
      </c>
      <c r="S18">
        <v>413860</v>
      </c>
      <c r="T18" s="20">
        <v>3425</v>
      </c>
      <c r="U18" s="20">
        <v>1136.5</v>
      </c>
      <c r="V18" s="20">
        <v>190</v>
      </c>
      <c r="W18" s="20">
        <v>66.5</v>
      </c>
      <c r="X18" s="21" t="s">
        <v>71</v>
      </c>
      <c r="Y18" s="21" t="s">
        <v>412</v>
      </c>
      <c r="Z18" s="21" t="s">
        <v>294</v>
      </c>
      <c r="AA18" s="21" t="s">
        <v>284</v>
      </c>
      <c r="AB18" s="22">
        <v>256.5</v>
      </c>
      <c r="AC18" s="21" t="s">
        <v>203</v>
      </c>
      <c r="AD18" s="22">
        <v>42.75</v>
      </c>
      <c r="AE18" s="19">
        <v>29.44</v>
      </c>
      <c r="AF18" s="19">
        <v>1.95</v>
      </c>
    </row>
    <row r="19" spans="1:32" ht="15.75">
      <c r="A19" s="4" t="s">
        <v>612</v>
      </c>
      <c r="B19" s="8">
        <v>2</v>
      </c>
      <c r="C19" s="8">
        <v>2</v>
      </c>
      <c r="D19" s="8">
        <v>13</v>
      </c>
      <c r="E19" s="8">
        <v>24.5</v>
      </c>
      <c r="F19" s="8">
        <v>2</v>
      </c>
      <c r="G19" s="8">
        <v>9</v>
      </c>
      <c r="H19" s="8">
        <f>31.025+(3.238*9)-(3.248*12)+(0.1536*9*12)</f>
        <v>37.779800000000002</v>
      </c>
      <c r="I19" t="s">
        <v>52</v>
      </c>
      <c r="J19">
        <v>10</v>
      </c>
      <c r="K19">
        <v>0</v>
      </c>
      <c r="L19">
        <v>0</v>
      </c>
      <c r="M19" t="s">
        <v>29</v>
      </c>
      <c r="N19">
        <v>8</v>
      </c>
      <c r="O19">
        <v>117.8</v>
      </c>
      <c r="P19">
        <v>14.7</v>
      </c>
      <c r="Q19">
        <v>17.3</v>
      </c>
      <c r="R19">
        <v>11.2</v>
      </c>
      <c r="S19">
        <v>387622</v>
      </c>
      <c r="T19" s="20">
        <v>4185.5</v>
      </c>
      <c r="U19" s="20">
        <v>1289.3333333333301</v>
      </c>
      <c r="V19" s="20">
        <v>270.83333333333297</v>
      </c>
      <c r="W19" s="20">
        <v>88.3333333333333</v>
      </c>
      <c r="X19" s="21" t="s">
        <v>350</v>
      </c>
      <c r="Y19" s="21" t="s">
        <v>381</v>
      </c>
      <c r="Z19" s="21" t="s">
        <v>320</v>
      </c>
      <c r="AA19" s="21" t="s">
        <v>382</v>
      </c>
      <c r="AB19" s="22">
        <v>359.16666666666703</v>
      </c>
      <c r="AC19" s="21" t="s">
        <v>197</v>
      </c>
      <c r="AD19" s="22">
        <v>51.31</v>
      </c>
      <c r="AE19" s="19">
        <v>1.94</v>
      </c>
      <c r="AF19" s="19">
        <v>0</v>
      </c>
    </row>
    <row r="20" spans="1:32" ht="15.75">
      <c r="A20" s="4" t="s">
        <v>578</v>
      </c>
      <c r="B20" s="8">
        <v>2</v>
      </c>
      <c r="C20" s="8">
        <v>2</v>
      </c>
      <c r="D20" s="8">
        <v>13</v>
      </c>
      <c r="E20" s="8">
        <v>18.5</v>
      </c>
      <c r="F20" s="8">
        <v>7.5</v>
      </c>
      <c r="G20" s="8">
        <v>11.5</v>
      </c>
      <c r="H20" s="8">
        <f>31.025+(3.238*11.5)-(3.248*12)+(0.1536*11.5*12)</f>
        <v>50.482799999999997</v>
      </c>
      <c r="I20" t="s">
        <v>158</v>
      </c>
      <c r="J20">
        <v>10</v>
      </c>
      <c r="K20">
        <v>0</v>
      </c>
      <c r="L20">
        <v>0</v>
      </c>
      <c r="M20" t="s">
        <v>29</v>
      </c>
      <c r="N20">
        <v>1</v>
      </c>
      <c r="O20">
        <v>10</v>
      </c>
      <c r="P20">
        <v>10</v>
      </c>
      <c r="Q20">
        <v>10</v>
      </c>
      <c r="R20">
        <v>10</v>
      </c>
      <c r="S20">
        <v>25351</v>
      </c>
      <c r="T20" s="20">
        <v>3776.8333333333298</v>
      </c>
      <c r="U20" s="20">
        <v>1328.5</v>
      </c>
      <c r="V20" s="20">
        <v>147.5</v>
      </c>
      <c r="W20" s="20">
        <v>23.1666666666667</v>
      </c>
      <c r="X20" s="21" t="s">
        <v>434</v>
      </c>
      <c r="Y20" s="21" t="s">
        <v>435</v>
      </c>
      <c r="Z20" s="21" t="s">
        <v>343</v>
      </c>
      <c r="AA20" s="21" t="s">
        <v>50</v>
      </c>
      <c r="AB20" s="22">
        <v>170.666666666667</v>
      </c>
      <c r="AC20" s="21" t="s">
        <v>148</v>
      </c>
      <c r="AD20" s="22">
        <v>24.381</v>
      </c>
      <c r="AE20" s="19">
        <v>0.28000000000000003</v>
      </c>
      <c r="AF20" s="19">
        <v>5.56</v>
      </c>
    </row>
    <row r="21" spans="1:32" ht="15.75">
      <c r="A21" s="4" t="s">
        <v>579</v>
      </c>
      <c r="B21" s="8">
        <v>2</v>
      </c>
      <c r="C21" s="8">
        <v>2</v>
      </c>
      <c r="D21" s="8">
        <v>14</v>
      </c>
      <c r="E21" s="8">
        <v>21.1</v>
      </c>
      <c r="F21" s="8">
        <v>3.5</v>
      </c>
      <c r="G21" s="8">
        <v>9.5</v>
      </c>
      <c r="H21" s="8">
        <f>31.025+(3.238*9.5)-(3.248*13)+(0.1536*9.5*13)</f>
        <v>38.531599999999997</v>
      </c>
      <c r="I21" t="s">
        <v>185</v>
      </c>
      <c r="J21">
        <v>10</v>
      </c>
      <c r="K21">
        <v>0</v>
      </c>
      <c r="L21">
        <v>0</v>
      </c>
      <c r="M21" t="s">
        <v>29</v>
      </c>
      <c r="N21">
        <v>1</v>
      </c>
      <c r="O21">
        <v>11.8</v>
      </c>
      <c r="P21">
        <v>11.8</v>
      </c>
      <c r="Q21">
        <v>11.8</v>
      </c>
      <c r="R21">
        <v>11.8</v>
      </c>
      <c r="S21">
        <v>27633</v>
      </c>
      <c r="T21" s="20">
        <v>3419.1666666666702</v>
      </c>
      <c r="U21" s="20">
        <v>642.5</v>
      </c>
      <c r="V21" s="20">
        <v>48.3333333333333</v>
      </c>
      <c r="W21" s="20">
        <v>11</v>
      </c>
      <c r="X21" s="21" t="s">
        <v>452</v>
      </c>
      <c r="Y21" s="21" t="s">
        <v>453</v>
      </c>
      <c r="Z21" s="21" t="s">
        <v>108</v>
      </c>
      <c r="AA21" s="21" t="s">
        <v>317</v>
      </c>
      <c r="AB21" s="22">
        <v>59.3333333333333</v>
      </c>
      <c r="AC21" s="21" t="s">
        <v>74</v>
      </c>
      <c r="AD21" s="22">
        <v>9.8889999999999993</v>
      </c>
      <c r="AE21" s="19">
        <v>27.77</v>
      </c>
      <c r="AF21" s="19">
        <v>44.72</v>
      </c>
    </row>
    <row r="22" spans="1:32" ht="15.75">
      <c r="A22" s="4" t="s">
        <v>580</v>
      </c>
      <c r="B22" s="8">
        <v>2</v>
      </c>
      <c r="C22" s="8">
        <v>2</v>
      </c>
      <c r="D22" s="8">
        <v>14</v>
      </c>
      <c r="E22" s="8">
        <v>15.1</v>
      </c>
      <c r="F22" s="8">
        <v>3</v>
      </c>
      <c r="G22" s="8">
        <v>9.5</v>
      </c>
      <c r="H22" s="8">
        <f>31.025+(3.238*9.5)-(3.248*14)+(0.1536*9.5*14)</f>
        <v>36.742800000000003</v>
      </c>
      <c r="I22" t="s">
        <v>219</v>
      </c>
      <c r="J22">
        <v>10</v>
      </c>
      <c r="K22">
        <v>0</v>
      </c>
      <c r="L22">
        <v>0</v>
      </c>
      <c r="M22" t="s">
        <v>29</v>
      </c>
      <c r="N22">
        <v>6</v>
      </c>
      <c r="O22">
        <v>72.7</v>
      </c>
      <c r="P22">
        <v>12.1</v>
      </c>
      <c r="Q22">
        <v>14</v>
      </c>
      <c r="R22">
        <v>10.3</v>
      </c>
      <c r="S22">
        <v>227120</v>
      </c>
      <c r="T22" s="20">
        <v>3927.5</v>
      </c>
      <c r="U22" s="20">
        <v>1713.3333333333301</v>
      </c>
      <c r="V22" s="20">
        <v>210.333333333333</v>
      </c>
      <c r="W22" s="20">
        <v>91.8333333333333</v>
      </c>
      <c r="X22" s="21" t="s">
        <v>151</v>
      </c>
      <c r="Y22" s="21" t="s">
        <v>487</v>
      </c>
      <c r="Z22" s="21" t="s">
        <v>49</v>
      </c>
      <c r="AA22" s="21" t="s">
        <v>91</v>
      </c>
      <c r="AB22" s="22">
        <v>302.16666666666703</v>
      </c>
      <c r="AC22" s="21" t="s">
        <v>115</v>
      </c>
      <c r="AD22" s="22">
        <v>43.167000000000002</v>
      </c>
      <c r="AE22" s="19">
        <v>31.66</v>
      </c>
      <c r="AF22" s="19">
        <v>5.56</v>
      </c>
    </row>
    <row r="23" spans="1:32" ht="15.75">
      <c r="A23" s="4" t="s">
        <v>581</v>
      </c>
      <c r="B23" s="8">
        <v>2</v>
      </c>
      <c r="C23" s="8">
        <v>1</v>
      </c>
      <c r="D23" s="8">
        <v>13</v>
      </c>
      <c r="E23" s="8">
        <v>21.8</v>
      </c>
      <c r="F23" s="8">
        <v>1.5</v>
      </c>
      <c r="G23" s="8">
        <v>8.5</v>
      </c>
      <c r="H23" s="8">
        <f>31.025+(3.238*8.5)-(3.248*14)+(0.1536*8.5*14)</f>
        <v>31.354399999999998</v>
      </c>
      <c r="I23" t="s">
        <v>235</v>
      </c>
      <c r="J23">
        <v>10</v>
      </c>
      <c r="K23">
        <v>0</v>
      </c>
      <c r="L23">
        <v>0</v>
      </c>
      <c r="M23" t="s">
        <v>29</v>
      </c>
      <c r="N23">
        <v>11</v>
      </c>
      <c r="O23">
        <v>132.30000000000001</v>
      </c>
      <c r="P23">
        <v>12</v>
      </c>
      <c r="Q23">
        <v>14</v>
      </c>
      <c r="R23">
        <v>10.5</v>
      </c>
      <c r="S23">
        <v>475128</v>
      </c>
      <c r="T23" s="20">
        <v>3969.3333333333298</v>
      </c>
      <c r="U23" s="20">
        <v>1166.1666666666699</v>
      </c>
      <c r="V23" s="20">
        <v>206.666666666667</v>
      </c>
      <c r="W23" s="20">
        <v>171.833333333333</v>
      </c>
      <c r="X23" s="21" t="s">
        <v>507</v>
      </c>
      <c r="Y23" s="21" t="s">
        <v>162</v>
      </c>
      <c r="Z23" s="21" t="s">
        <v>352</v>
      </c>
      <c r="AA23" s="21" t="s">
        <v>301</v>
      </c>
      <c r="AB23" s="22">
        <v>378.5</v>
      </c>
      <c r="AC23" s="21" t="s">
        <v>129</v>
      </c>
      <c r="AD23" s="22">
        <v>54.070999999999998</v>
      </c>
      <c r="AE23" s="19">
        <v>0.56000000000000005</v>
      </c>
      <c r="AF23" s="19">
        <v>0.28000000000000003</v>
      </c>
    </row>
    <row r="24" spans="1:32" ht="15.75">
      <c r="A24" s="4" t="s">
        <v>582</v>
      </c>
      <c r="B24" s="8">
        <v>2</v>
      </c>
      <c r="C24" s="8">
        <v>1</v>
      </c>
      <c r="D24" s="8">
        <v>14</v>
      </c>
      <c r="E24" s="8">
        <v>21.5</v>
      </c>
      <c r="F24" s="8">
        <v>3</v>
      </c>
      <c r="G24" s="8">
        <v>9.5</v>
      </c>
      <c r="H24" s="8">
        <f>31.025+(3.238*9.5)-(3.248*13)+(0.1536*9.5*13)</f>
        <v>38.531599999999997</v>
      </c>
      <c r="I24" t="s">
        <v>222</v>
      </c>
      <c r="J24">
        <v>10</v>
      </c>
      <c r="K24">
        <v>0</v>
      </c>
      <c r="L24">
        <v>0</v>
      </c>
      <c r="M24" t="s">
        <v>29</v>
      </c>
      <c r="N24">
        <v>3</v>
      </c>
      <c r="O24">
        <v>35</v>
      </c>
      <c r="P24">
        <v>11.7</v>
      </c>
      <c r="Q24">
        <v>12.8</v>
      </c>
      <c r="R24">
        <v>10</v>
      </c>
      <c r="S24">
        <v>143577</v>
      </c>
      <c r="T24" s="20">
        <v>1464.5</v>
      </c>
      <c r="U24" s="20">
        <v>607.33333333333303</v>
      </c>
      <c r="V24" s="20">
        <v>127.333333333333</v>
      </c>
      <c r="W24" s="20">
        <v>59.8333333333333</v>
      </c>
      <c r="X24" s="21" t="s">
        <v>492</v>
      </c>
      <c r="Y24" s="21" t="s">
        <v>493</v>
      </c>
      <c r="Z24" s="21" t="s">
        <v>494</v>
      </c>
      <c r="AA24" s="21" t="s">
        <v>87</v>
      </c>
      <c r="AB24" s="22">
        <v>187.166666666667</v>
      </c>
      <c r="AC24" s="21" t="s">
        <v>495</v>
      </c>
      <c r="AD24" s="22">
        <v>46.792000000000002</v>
      </c>
      <c r="AE24" s="19">
        <v>25.83</v>
      </c>
      <c r="AF24" s="19">
        <v>21.94</v>
      </c>
    </row>
    <row r="25" spans="1:32" ht="15.75">
      <c r="A25" s="4" t="s">
        <v>583</v>
      </c>
      <c r="B25" s="8">
        <v>2</v>
      </c>
      <c r="C25" s="8">
        <v>1</v>
      </c>
      <c r="D25" s="8">
        <v>13</v>
      </c>
      <c r="E25" s="8">
        <v>19.8</v>
      </c>
      <c r="F25" s="8">
        <v>5</v>
      </c>
      <c r="G25" s="8">
        <v>10.5</v>
      </c>
      <c r="H25" s="8">
        <f>31.025+(3.238*10.5)-(3.248*14)+(0.1536*10.5*14)</f>
        <v>42.131199999999993</v>
      </c>
      <c r="I25" t="s">
        <v>225</v>
      </c>
      <c r="J25">
        <v>10</v>
      </c>
      <c r="K25">
        <v>0</v>
      </c>
      <c r="L25">
        <v>0</v>
      </c>
      <c r="M25" t="s">
        <v>29</v>
      </c>
      <c r="N25">
        <v>7</v>
      </c>
      <c r="O25">
        <v>96.2</v>
      </c>
      <c r="P25">
        <v>13.7</v>
      </c>
      <c r="Q25">
        <v>22.5</v>
      </c>
      <c r="R25">
        <v>10</v>
      </c>
      <c r="S25">
        <v>344861</v>
      </c>
      <c r="T25" s="20">
        <v>2791.8333333333298</v>
      </c>
      <c r="U25" s="20">
        <v>1303.1666666666699</v>
      </c>
      <c r="V25" s="20">
        <v>215.333333333333</v>
      </c>
      <c r="W25" s="20">
        <v>120.666666666667</v>
      </c>
      <c r="X25" s="21" t="s">
        <v>497</v>
      </c>
      <c r="Y25" s="21" t="s">
        <v>341</v>
      </c>
      <c r="Z25" s="21" t="s">
        <v>163</v>
      </c>
      <c r="AA25" s="21" t="s">
        <v>186</v>
      </c>
      <c r="AB25" s="22">
        <v>336</v>
      </c>
      <c r="AC25" s="21" t="s">
        <v>117</v>
      </c>
      <c r="AD25" s="22">
        <v>56</v>
      </c>
      <c r="AE25" s="19">
        <v>23.89</v>
      </c>
      <c r="AF25" s="19">
        <v>14.17</v>
      </c>
    </row>
    <row r="26" spans="1:32" ht="15.75">
      <c r="A26" s="4" t="s">
        <v>584</v>
      </c>
      <c r="B26" s="8">
        <v>2</v>
      </c>
      <c r="C26" s="8">
        <v>2</v>
      </c>
      <c r="D26" s="8">
        <v>13</v>
      </c>
      <c r="E26" s="8">
        <v>24.6</v>
      </c>
      <c r="F26" s="8">
        <v>4</v>
      </c>
      <c r="G26" s="8">
        <v>10</v>
      </c>
      <c r="H26" s="8">
        <f>31.025+(3.238*10)-(3.248*13)+(0.1536*10*13)</f>
        <v>41.148999999999994</v>
      </c>
      <c r="I26" t="s">
        <v>245</v>
      </c>
      <c r="J26">
        <v>10</v>
      </c>
      <c r="K26">
        <v>0</v>
      </c>
      <c r="L26">
        <v>0</v>
      </c>
      <c r="M26" t="s">
        <v>29</v>
      </c>
      <c r="N26">
        <v>9</v>
      </c>
      <c r="O26">
        <v>131.80000000000001</v>
      </c>
      <c r="P26">
        <v>14.6</v>
      </c>
      <c r="Q26">
        <v>18.2</v>
      </c>
      <c r="R26">
        <v>10.199999999999999</v>
      </c>
      <c r="S26">
        <v>589946</v>
      </c>
      <c r="T26" s="20">
        <v>3787</v>
      </c>
      <c r="U26" s="20">
        <v>1169</v>
      </c>
      <c r="V26" s="20">
        <v>189.333333333333</v>
      </c>
      <c r="W26" s="20">
        <v>76.6666666666667</v>
      </c>
      <c r="X26" s="21" t="s">
        <v>519</v>
      </c>
      <c r="Y26" s="21" t="s">
        <v>520</v>
      </c>
      <c r="Z26" s="21" t="s">
        <v>355</v>
      </c>
      <c r="AA26" s="21" t="s">
        <v>193</v>
      </c>
      <c r="AB26" s="22">
        <v>266</v>
      </c>
      <c r="AC26" s="21" t="s">
        <v>328</v>
      </c>
      <c r="AD26" s="22">
        <v>38</v>
      </c>
      <c r="AE26" s="19">
        <v>13.89</v>
      </c>
      <c r="AF26" s="19">
        <v>11.11</v>
      </c>
    </row>
    <row r="27" spans="1:32" ht="15.75">
      <c r="A27" s="4" t="s">
        <v>585</v>
      </c>
      <c r="B27" s="8">
        <v>2</v>
      </c>
      <c r="C27" s="8">
        <v>1</v>
      </c>
      <c r="D27" s="8">
        <v>16</v>
      </c>
      <c r="E27" s="8">
        <v>25.6</v>
      </c>
      <c r="F27" s="8">
        <v>4</v>
      </c>
      <c r="G27" s="8">
        <v>10</v>
      </c>
      <c r="H27" s="8">
        <f>31.025+(3.238*10)-(3.248*13)+(0.1536*10*13)</f>
        <v>41.148999999999994</v>
      </c>
      <c r="I27" t="s">
        <v>134</v>
      </c>
      <c r="J27">
        <v>10</v>
      </c>
      <c r="K27">
        <v>0</v>
      </c>
      <c r="L27">
        <v>0</v>
      </c>
      <c r="M27" t="s">
        <v>29</v>
      </c>
      <c r="N27">
        <v>4</v>
      </c>
      <c r="O27">
        <v>60.3</v>
      </c>
      <c r="P27">
        <v>15.1</v>
      </c>
      <c r="Q27">
        <v>20</v>
      </c>
      <c r="R27">
        <v>10.3</v>
      </c>
      <c r="S27">
        <v>243475</v>
      </c>
      <c r="T27" s="20">
        <v>3843.3333333333298</v>
      </c>
      <c r="U27" s="20">
        <v>1476.1666666666699</v>
      </c>
      <c r="V27" s="20">
        <v>194.833333333333</v>
      </c>
      <c r="W27" s="20">
        <v>208.666666666667</v>
      </c>
      <c r="X27" s="21" t="s">
        <v>419</v>
      </c>
      <c r="Y27" s="21" t="s">
        <v>420</v>
      </c>
      <c r="Z27" s="21" t="s">
        <v>65</v>
      </c>
      <c r="AA27" s="21" t="s">
        <v>288</v>
      </c>
      <c r="AB27" s="22">
        <v>403.5</v>
      </c>
      <c r="AC27" s="21" t="s">
        <v>113</v>
      </c>
      <c r="AD27" s="22">
        <v>57.643000000000001</v>
      </c>
      <c r="AE27" s="19">
        <v>31.94</v>
      </c>
      <c r="AF27" s="19">
        <v>45</v>
      </c>
    </row>
    <row r="28" spans="1:32" ht="15.75">
      <c r="A28" s="4" t="s">
        <v>586</v>
      </c>
      <c r="B28" s="8">
        <v>2</v>
      </c>
      <c r="C28" s="8">
        <v>2</v>
      </c>
      <c r="D28" s="8">
        <v>15</v>
      </c>
      <c r="E28" s="8">
        <v>21.7</v>
      </c>
      <c r="F28" s="8">
        <v>6</v>
      </c>
      <c r="G28" s="8">
        <v>11</v>
      </c>
      <c r="H28" s="8">
        <f>31.025+(3.238*11)-(3.248*13)+(0.1536*11*13)</f>
        <v>46.383799999999994</v>
      </c>
      <c r="I28" t="s">
        <v>240</v>
      </c>
      <c r="J28">
        <v>10</v>
      </c>
      <c r="K28">
        <v>0</v>
      </c>
      <c r="L28">
        <v>0</v>
      </c>
      <c r="M28" t="s">
        <v>29</v>
      </c>
      <c r="N28">
        <v>1</v>
      </c>
      <c r="O28">
        <v>10.8</v>
      </c>
      <c r="P28">
        <v>10.8</v>
      </c>
      <c r="Q28">
        <v>10.8</v>
      </c>
      <c r="R28">
        <v>10.8</v>
      </c>
      <c r="S28">
        <v>34143</v>
      </c>
      <c r="T28" s="20">
        <v>3686</v>
      </c>
      <c r="U28" s="20">
        <v>1491.8333333333301</v>
      </c>
      <c r="V28" s="20">
        <v>148.666666666667</v>
      </c>
      <c r="W28" s="20">
        <v>31.5</v>
      </c>
      <c r="X28" s="21" t="s">
        <v>511</v>
      </c>
      <c r="Y28" s="21" t="s">
        <v>512</v>
      </c>
      <c r="Z28" s="21" t="s">
        <v>318</v>
      </c>
      <c r="AA28" s="21" t="s">
        <v>330</v>
      </c>
      <c r="AB28" s="22">
        <v>180.166666666667</v>
      </c>
      <c r="AC28" s="21" t="s">
        <v>299</v>
      </c>
      <c r="AD28" s="22">
        <v>25.738</v>
      </c>
      <c r="AE28" s="19">
        <v>4.83</v>
      </c>
      <c r="AF28" s="19">
        <v>0.28000000000000003</v>
      </c>
    </row>
    <row r="29" spans="1:32" ht="15.75">
      <c r="A29" s="4" t="s">
        <v>587</v>
      </c>
      <c r="B29" s="8">
        <v>2</v>
      </c>
      <c r="C29" s="8">
        <v>1</v>
      </c>
      <c r="D29" s="8">
        <v>15</v>
      </c>
      <c r="E29" s="8">
        <v>21.2</v>
      </c>
      <c r="F29" s="8">
        <v>4</v>
      </c>
      <c r="G29" s="8">
        <v>10</v>
      </c>
      <c r="H29" s="8">
        <f>31.025+(3.238*10)-(3.248*16)+(0.1536*10*16)</f>
        <v>36.012999999999991</v>
      </c>
      <c r="I29" t="s">
        <v>205</v>
      </c>
      <c r="J29">
        <v>10</v>
      </c>
      <c r="K29">
        <v>0</v>
      </c>
      <c r="L29">
        <v>0</v>
      </c>
      <c r="M29" t="s">
        <v>29</v>
      </c>
      <c r="N29">
        <v>3</v>
      </c>
      <c r="O29">
        <v>35</v>
      </c>
      <c r="P29">
        <v>11.7</v>
      </c>
      <c r="Q29">
        <v>12.8</v>
      </c>
      <c r="R29">
        <v>10.8</v>
      </c>
      <c r="S29">
        <v>114884</v>
      </c>
      <c r="T29" s="20">
        <v>3587.3333333333298</v>
      </c>
      <c r="U29" s="20">
        <v>1771.6666666666699</v>
      </c>
      <c r="V29" s="20">
        <v>182.666666666667</v>
      </c>
      <c r="W29" s="20">
        <v>123.333333333333</v>
      </c>
      <c r="X29" s="21" t="s">
        <v>468</v>
      </c>
      <c r="Y29" s="21" t="s">
        <v>469</v>
      </c>
      <c r="Z29" s="21" t="s">
        <v>310</v>
      </c>
      <c r="AA29" s="21" t="s">
        <v>309</v>
      </c>
      <c r="AB29" s="22">
        <v>306</v>
      </c>
      <c r="AC29" s="21" t="s">
        <v>470</v>
      </c>
      <c r="AD29" s="22">
        <v>43.713999999999999</v>
      </c>
      <c r="AE29" s="19">
        <v>15</v>
      </c>
      <c r="AF29" s="19">
        <v>6.94</v>
      </c>
    </row>
    <row r="30" spans="1:32" ht="15.75">
      <c r="A30" s="4" t="s">
        <v>613</v>
      </c>
      <c r="B30" s="8">
        <v>2</v>
      </c>
      <c r="C30" s="8">
        <v>2</v>
      </c>
      <c r="D30" s="8">
        <v>15</v>
      </c>
      <c r="E30" s="8">
        <v>30.9</v>
      </c>
      <c r="F30" s="8">
        <v>3</v>
      </c>
      <c r="G30" s="8">
        <v>9.5</v>
      </c>
      <c r="H30" s="8">
        <f>31.025+(3.238*9.5)-(3.248*15)+(0.1536*9.5*15)</f>
        <v>34.953999999999994</v>
      </c>
      <c r="I30" t="s">
        <v>106</v>
      </c>
      <c r="J30">
        <v>10</v>
      </c>
      <c r="K30">
        <v>0</v>
      </c>
      <c r="L30">
        <v>0</v>
      </c>
      <c r="M30" t="s">
        <v>29</v>
      </c>
      <c r="N30">
        <v>2</v>
      </c>
      <c r="O30">
        <v>23.8</v>
      </c>
      <c r="P30">
        <v>11.9</v>
      </c>
      <c r="Q30">
        <v>13.8</v>
      </c>
      <c r="R30">
        <v>10</v>
      </c>
      <c r="S30">
        <v>72989</v>
      </c>
      <c r="T30" s="20">
        <v>4302</v>
      </c>
      <c r="U30" s="20">
        <v>1370.1666666666699</v>
      </c>
      <c r="V30" s="20">
        <v>166</v>
      </c>
      <c r="W30" s="20">
        <v>54.8333333333333</v>
      </c>
      <c r="X30" s="21" t="s">
        <v>401</v>
      </c>
      <c r="Y30" s="21" t="s">
        <v>357</v>
      </c>
      <c r="Z30" s="21" t="s">
        <v>70</v>
      </c>
      <c r="AA30" s="21" t="s">
        <v>75</v>
      </c>
      <c r="AB30" s="22">
        <v>220.833333333333</v>
      </c>
      <c r="AC30" s="21" t="s">
        <v>352</v>
      </c>
      <c r="AD30" s="22">
        <v>31.547999999999998</v>
      </c>
      <c r="AE30" s="19">
        <v>33.33</v>
      </c>
      <c r="AF30" s="19">
        <v>0</v>
      </c>
    </row>
    <row r="31" spans="1:32" ht="15.75">
      <c r="A31" s="4" t="s">
        <v>615</v>
      </c>
      <c r="B31" s="8">
        <v>2</v>
      </c>
      <c r="C31" s="8">
        <v>2</v>
      </c>
      <c r="D31" s="8">
        <v>14</v>
      </c>
      <c r="E31" s="8">
        <v>24.7</v>
      </c>
      <c r="F31" s="8">
        <v>3.5</v>
      </c>
      <c r="G31" s="8">
        <v>9.5</v>
      </c>
      <c r="H31" s="8">
        <f>31.025+(3.238*9.5)-(3.248*14)+(0.1536*9.5*14)</f>
        <v>36.742800000000003</v>
      </c>
      <c r="I31" t="s">
        <v>199</v>
      </c>
      <c r="J31">
        <v>10</v>
      </c>
      <c r="K31">
        <v>0</v>
      </c>
      <c r="L31">
        <v>0</v>
      </c>
      <c r="M31" t="s">
        <v>29</v>
      </c>
      <c r="N31">
        <v>3</v>
      </c>
      <c r="O31">
        <v>37</v>
      </c>
      <c r="P31">
        <v>12.3</v>
      </c>
      <c r="Q31">
        <v>13.5</v>
      </c>
      <c r="R31">
        <v>10.3</v>
      </c>
      <c r="S31">
        <v>109222</v>
      </c>
      <c r="T31" s="20">
        <v>4054.3333333333298</v>
      </c>
      <c r="U31" s="20">
        <v>1482.3333333333301</v>
      </c>
      <c r="V31" s="20">
        <v>163</v>
      </c>
      <c r="W31" s="20">
        <v>30.3333333333333</v>
      </c>
      <c r="X31" s="21" t="s">
        <v>364</v>
      </c>
      <c r="Y31" s="21" t="s">
        <v>465</v>
      </c>
      <c r="Z31" s="21" t="s">
        <v>103</v>
      </c>
      <c r="AA31" s="21" t="s">
        <v>324</v>
      </c>
      <c r="AB31" s="22">
        <v>193.333333333333</v>
      </c>
      <c r="AC31" s="21" t="s">
        <v>262</v>
      </c>
      <c r="AD31" s="22">
        <v>27.619</v>
      </c>
      <c r="AE31" s="19">
        <v>18.329999999999998</v>
      </c>
      <c r="AF31" s="19">
        <v>12.78</v>
      </c>
    </row>
    <row r="32" spans="1:32" ht="15.75">
      <c r="A32" s="4" t="s">
        <v>588</v>
      </c>
      <c r="B32" s="8">
        <v>2</v>
      </c>
      <c r="C32" s="8">
        <v>2</v>
      </c>
      <c r="D32" s="8">
        <v>14</v>
      </c>
      <c r="E32" s="8">
        <v>17.2</v>
      </c>
      <c r="F32" s="8">
        <v>6.5</v>
      </c>
      <c r="G32" s="8">
        <v>11</v>
      </c>
      <c r="H32" s="8">
        <f>31.025+(3.238*11)-(3.248*15)+(0.1536*11*15)</f>
        <v>43.266999999999996</v>
      </c>
      <c r="I32" t="s">
        <v>90</v>
      </c>
      <c r="J32">
        <v>10</v>
      </c>
      <c r="K32">
        <v>0</v>
      </c>
      <c r="L32">
        <v>0</v>
      </c>
      <c r="M32" t="s">
        <v>29</v>
      </c>
      <c r="N32">
        <v>11</v>
      </c>
      <c r="O32">
        <v>169</v>
      </c>
      <c r="P32">
        <v>15.4</v>
      </c>
      <c r="Q32">
        <v>20</v>
      </c>
      <c r="R32">
        <v>10.3</v>
      </c>
      <c r="S32">
        <v>535578</v>
      </c>
      <c r="T32" s="20">
        <v>3797.1666666666702</v>
      </c>
      <c r="U32" s="20">
        <v>1289.1666666666699</v>
      </c>
      <c r="V32" s="20">
        <v>264.5</v>
      </c>
      <c r="W32" s="20">
        <v>97.1666666666667</v>
      </c>
      <c r="X32" s="21" t="s">
        <v>168</v>
      </c>
      <c r="Y32" s="21" t="s">
        <v>131</v>
      </c>
      <c r="Z32" s="21" t="s">
        <v>354</v>
      </c>
      <c r="AA32" s="21" t="s">
        <v>312</v>
      </c>
      <c r="AB32" s="22">
        <v>361.66666666666703</v>
      </c>
      <c r="AC32" s="21" t="s">
        <v>326</v>
      </c>
      <c r="AD32" s="22">
        <v>51.667000000000002</v>
      </c>
      <c r="AE32" s="19">
        <v>23.34</v>
      </c>
      <c r="AF32" s="19">
        <v>23.61</v>
      </c>
    </row>
    <row r="33" spans="1:32" ht="15.75">
      <c r="A33" s="4" t="s">
        <v>589</v>
      </c>
      <c r="B33" s="8">
        <v>2</v>
      </c>
      <c r="C33" s="8">
        <v>1</v>
      </c>
      <c r="D33" s="8">
        <v>14</v>
      </c>
      <c r="E33" s="8">
        <v>24.7</v>
      </c>
      <c r="F33" s="8">
        <v>3.5</v>
      </c>
      <c r="G33" s="8">
        <v>9.5</v>
      </c>
      <c r="H33" s="8">
        <f>31.025+(3.238*9.5)-(3.248*14)+(0.1536*9.5*14)</f>
        <v>36.742800000000003</v>
      </c>
      <c r="I33" t="s">
        <v>188</v>
      </c>
      <c r="J33">
        <v>10</v>
      </c>
      <c r="K33">
        <v>0</v>
      </c>
      <c r="L33">
        <v>0</v>
      </c>
      <c r="M33" t="s">
        <v>29</v>
      </c>
      <c r="N33">
        <v>4</v>
      </c>
      <c r="O33">
        <v>65.5</v>
      </c>
      <c r="P33">
        <v>16.399999999999999</v>
      </c>
      <c r="Q33">
        <v>26.5</v>
      </c>
      <c r="R33">
        <v>11.5</v>
      </c>
      <c r="S33">
        <v>189736</v>
      </c>
      <c r="T33" s="20">
        <v>4274.5</v>
      </c>
      <c r="U33" s="20">
        <v>1184.3333333333301</v>
      </c>
      <c r="V33" s="20">
        <v>256</v>
      </c>
      <c r="W33" s="20">
        <v>83.1666666666667</v>
      </c>
      <c r="X33" s="21" t="s">
        <v>207</v>
      </c>
      <c r="Y33" s="21" t="s">
        <v>456</v>
      </c>
      <c r="Z33" s="21" t="s">
        <v>181</v>
      </c>
      <c r="AA33" s="21" t="s">
        <v>122</v>
      </c>
      <c r="AB33" s="22">
        <v>339.16666666666703</v>
      </c>
      <c r="AC33" s="21" t="s">
        <v>238</v>
      </c>
      <c r="AD33" s="22">
        <v>48.451999999999998</v>
      </c>
      <c r="AE33" s="19">
        <v>22.5</v>
      </c>
      <c r="AF33" s="19">
        <v>3.06</v>
      </c>
    </row>
    <row r="34" spans="1:32" ht="15.75">
      <c r="A34" s="4" t="s">
        <v>591</v>
      </c>
      <c r="B34" s="8">
        <v>2</v>
      </c>
      <c r="C34" s="8">
        <v>1</v>
      </c>
      <c r="D34" s="8">
        <v>13</v>
      </c>
      <c r="E34" s="8">
        <v>22.1</v>
      </c>
      <c r="F34" s="8">
        <v>2.5</v>
      </c>
      <c r="G34" s="8">
        <v>9</v>
      </c>
      <c r="H34" s="8">
        <f>31.025+(3.238*9)-(3.248*13)+(0.1536*9*13)</f>
        <v>35.914199999999994</v>
      </c>
      <c r="I34" t="s">
        <v>68</v>
      </c>
      <c r="J34">
        <v>10</v>
      </c>
      <c r="K34">
        <v>0</v>
      </c>
      <c r="L34">
        <v>0</v>
      </c>
      <c r="M34" t="s">
        <v>29</v>
      </c>
      <c r="N34">
        <v>6</v>
      </c>
      <c r="O34">
        <v>75.8</v>
      </c>
      <c r="P34">
        <v>12.6</v>
      </c>
      <c r="Q34">
        <v>15.3</v>
      </c>
      <c r="R34">
        <v>10</v>
      </c>
      <c r="S34">
        <v>193019</v>
      </c>
      <c r="T34" s="20">
        <v>3810.6666666666702</v>
      </c>
      <c r="U34" s="20">
        <v>1124.1666666666699</v>
      </c>
      <c r="V34" s="20">
        <v>125.666666666667</v>
      </c>
      <c r="W34" s="20">
        <v>57.5</v>
      </c>
      <c r="X34" s="21" t="s">
        <v>386</v>
      </c>
      <c r="Y34" s="21" t="s">
        <v>321</v>
      </c>
      <c r="Z34" s="21" t="s">
        <v>358</v>
      </c>
      <c r="AA34" s="21" t="s">
        <v>359</v>
      </c>
      <c r="AB34" s="22">
        <v>183.166666666667</v>
      </c>
      <c r="AC34" s="21" t="s">
        <v>303</v>
      </c>
      <c r="AD34" s="22">
        <v>30.527999999999999</v>
      </c>
      <c r="AE34" s="19">
        <v>0</v>
      </c>
      <c r="AF34" s="19">
        <v>23.06</v>
      </c>
    </row>
    <row r="35" spans="1:32" ht="15.75">
      <c r="A35" s="4" t="s">
        <v>590</v>
      </c>
      <c r="B35" s="8">
        <v>2</v>
      </c>
      <c r="C35" s="8">
        <v>1</v>
      </c>
      <c r="D35" s="8">
        <v>13</v>
      </c>
      <c r="E35" s="8">
        <v>23</v>
      </c>
      <c r="F35" s="8">
        <v>4.5</v>
      </c>
      <c r="G35" s="8">
        <v>10</v>
      </c>
      <c r="H35" s="8">
        <f>31.025+(3.238*10)-(3.248*13)+(0.1536*10*13)</f>
        <v>41.148999999999994</v>
      </c>
      <c r="I35" t="s">
        <v>112</v>
      </c>
      <c r="J35">
        <v>10</v>
      </c>
      <c r="K35">
        <v>0</v>
      </c>
      <c r="L35">
        <v>0</v>
      </c>
      <c r="M35" t="s">
        <v>29</v>
      </c>
      <c r="N35">
        <v>2</v>
      </c>
      <c r="O35">
        <v>32.799999999999997</v>
      </c>
      <c r="P35">
        <v>16.399999999999999</v>
      </c>
      <c r="Q35">
        <v>20</v>
      </c>
      <c r="R35">
        <v>12.8</v>
      </c>
      <c r="S35">
        <v>128059</v>
      </c>
      <c r="T35" s="20">
        <v>4020.8333333333298</v>
      </c>
      <c r="U35" s="20">
        <v>1080.5</v>
      </c>
      <c r="V35" s="20">
        <v>136</v>
      </c>
      <c r="W35" s="20">
        <v>45.6666666666667</v>
      </c>
      <c r="X35" s="21" t="s">
        <v>43</v>
      </c>
      <c r="Y35" s="21" t="s">
        <v>212</v>
      </c>
      <c r="Z35" s="21" t="s">
        <v>351</v>
      </c>
      <c r="AA35" s="21" t="s">
        <v>73</v>
      </c>
      <c r="AB35" s="22">
        <v>181.666666666667</v>
      </c>
      <c r="AC35" s="21" t="s">
        <v>269</v>
      </c>
      <c r="AD35" s="22">
        <v>25.952000000000002</v>
      </c>
      <c r="AE35" s="19">
        <v>22.23</v>
      </c>
      <c r="AF35" s="19">
        <v>20.28</v>
      </c>
    </row>
    <row r="36" spans="1:32" ht="15.75">
      <c r="A36" s="4" t="s">
        <v>592</v>
      </c>
      <c r="B36" s="8">
        <v>2</v>
      </c>
      <c r="C36" s="8">
        <v>1</v>
      </c>
      <c r="D36" s="8">
        <v>14</v>
      </c>
      <c r="E36" s="8">
        <v>19</v>
      </c>
      <c r="F36" s="8">
        <v>7</v>
      </c>
      <c r="G36" s="8">
        <v>11.5</v>
      </c>
      <c r="H36" s="8">
        <f>31.025+(3.238*11.5)-(3.248*14)+(0.1536*11.5*14)</f>
        <v>47.519599999999997</v>
      </c>
      <c r="I36" t="s">
        <v>156</v>
      </c>
      <c r="J36">
        <v>10</v>
      </c>
      <c r="K36">
        <v>0</v>
      </c>
      <c r="L36">
        <v>0</v>
      </c>
      <c r="M36" t="s">
        <v>29</v>
      </c>
      <c r="N36">
        <v>2</v>
      </c>
      <c r="O36">
        <v>41.2</v>
      </c>
      <c r="P36">
        <v>20.6</v>
      </c>
      <c r="Q36">
        <v>30.2</v>
      </c>
      <c r="R36">
        <v>11</v>
      </c>
      <c r="S36">
        <v>139540</v>
      </c>
      <c r="T36" s="20">
        <v>4696.6666666666697</v>
      </c>
      <c r="U36" s="20">
        <v>969.16666666666697</v>
      </c>
      <c r="V36" s="20">
        <v>165.833333333333</v>
      </c>
      <c r="W36" s="20">
        <v>31.3333333333333</v>
      </c>
      <c r="X36" s="21" t="s">
        <v>433</v>
      </c>
      <c r="Y36" s="21" t="s">
        <v>297</v>
      </c>
      <c r="Z36" s="21" t="s">
        <v>230</v>
      </c>
      <c r="AA36" s="21" t="s">
        <v>324</v>
      </c>
      <c r="AB36" s="22">
        <v>197.166666666667</v>
      </c>
      <c r="AC36" s="21" t="s">
        <v>299</v>
      </c>
      <c r="AD36" s="22">
        <v>28.167000000000002</v>
      </c>
      <c r="AE36" s="19">
        <v>9.44</v>
      </c>
      <c r="AF36" s="19">
        <v>65.55</v>
      </c>
    </row>
    <row r="37" spans="1:32" ht="15.75">
      <c r="A37" s="4" t="s">
        <v>594</v>
      </c>
      <c r="B37" s="8">
        <v>2</v>
      </c>
      <c r="C37" s="8">
        <v>2</v>
      </c>
      <c r="D37" s="8">
        <v>14</v>
      </c>
      <c r="E37" s="8">
        <v>24.1</v>
      </c>
      <c r="F37" s="8">
        <v>4.5</v>
      </c>
      <c r="G37" s="8">
        <v>10</v>
      </c>
      <c r="H37" s="8">
        <f>31.025+(3.238*10)-(3.248*14)+(0.1536*10*14)</f>
        <v>39.436999999999998</v>
      </c>
      <c r="I37" t="s">
        <v>198</v>
      </c>
      <c r="J37">
        <v>10</v>
      </c>
      <c r="K37">
        <v>0</v>
      </c>
      <c r="L37">
        <v>0</v>
      </c>
      <c r="M37" t="s">
        <v>29</v>
      </c>
      <c r="N37">
        <v>6</v>
      </c>
      <c r="O37">
        <v>85</v>
      </c>
      <c r="P37">
        <v>14.2</v>
      </c>
      <c r="Q37">
        <v>28</v>
      </c>
      <c r="R37">
        <v>10.7</v>
      </c>
      <c r="S37">
        <v>248548</v>
      </c>
      <c r="T37" s="20">
        <v>6555.1666666666697</v>
      </c>
      <c r="U37" s="20">
        <v>1333</v>
      </c>
      <c r="V37" s="20">
        <v>170.333333333333</v>
      </c>
      <c r="W37" s="20">
        <v>53.5</v>
      </c>
      <c r="X37" s="21" t="s">
        <v>462</v>
      </c>
      <c r="Y37" s="21" t="s">
        <v>463</v>
      </c>
      <c r="Z37" s="21" t="s">
        <v>464</v>
      </c>
      <c r="AA37" s="21" t="s">
        <v>273</v>
      </c>
      <c r="AB37" s="22">
        <v>223.833333333333</v>
      </c>
      <c r="AC37" s="21" t="s">
        <v>267</v>
      </c>
      <c r="AD37" s="22">
        <v>27.978999999999999</v>
      </c>
      <c r="AE37" s="19">
        <v>28.06</v>
      </c>
      <c r="AF37" s="19">
        <v>5.56</v>
      </c>
    </row>
    <row r="38" spans="1:32" ht="15.75">
      <c r="A38" s="4" t="s">
        <v>595</v>
      </c>
      <c r="B38" s="8">
        <v>2</v>
      </c>
      <c r="C38" s="8">
        <v>2</v>
      </c>
      <c r="D38" s="8">
        <v>13</v>
      </c>
      <c r="E38" s="8">
        <v>18.7</v>
      </c>
      <c r="F38" s="8">
        <v>5.5</v>
      </c>
      <c r="G38" s="8">
        <v>10.5</v>
      </c>
      <c r="H38" s="8">
        <f>31.025+(3.238*10.5)-(3.248*13)+(0.1536*10.5*13)</f>
        <v>43.76639999999999</v>
      </c>
      <c r="I38" t="s">
        <v>182</v>
      </c>
      <c r="J38">
        <v>10</v>
      </c>
      <c r="K38">
        <v>0</v>
      </c>
      <c r="L38">
        <v>0</v>
      </c>
      <c r="M38" t="s">
        <v>29</v>
      </c>
      <c r="N38">
        <v>1</v>
      </c>
      <c r="O38">
        <v>10.7</v>
      </c>
      <c r="P38">
        <v>10.7</v>
      </c>
      <c r="Q38">
        <v>10.7</v>
      </c>
      <c r="R38">
        <v>10.7</v>
      </c>
      <c r="S38">
        <v>34461</v>
      </c>
      <c r="T38" s="20">
        <v>3856.5</v>
      </c>
      <c r="U38" s="20">
        <v>1566</v>
      </c>
      <c r="V38" s="20">
        <v>123.5</v>
      </c>
      <c r="W38" s="20">
        <v>31</v>
      </c>
      <c r="X38" s="21" t="s">
        <v>449</v>
      </c>
      <c r="Y38" s="21" t="s">
        <v>450</v>
      </c>
      <c r="Z38" s="21" t="s">
        <v>338</v>
      </c>
      <c r="AA38" s="21" t="s">
        <v>35</v>
      </c>
      <c r="AB38" s="22">
        <v>154.5</v>
      </c>
      <c r="AC38" s="21" t="s">
        <v>318</v>
      </c>
      <c r="AD38" s="22">
        <v>22.071000000000002</v>
      </c>
      <c r="AE38" s="19">
        <v>30</v>
      </c>
      <c r="AF38" s="19">
        <v>7.22</v>
      </c>
    </row>
    <row r="39" spans="1:32" ht="15.75">
      <c r="A39" s="4" t="s">
        <v>593</v>
      </c>
      <c r="B39" s="8">
        <v>2</v>
      </c>
      <c r="C39" s="8">
        <v>1</v>
      </c>
      <c r="D39" s="8">
        <v>13</v>
      </c>
      <c r="E39" s="8">
        <v>22.5</v>
      </c>
      <c r="F39" s="8">
        <v>8.5</v>
      </c>
      <c r="G39" s="8">
        <v>12</v>
      </c>
      <c r="H39" s="8">
        <f>31.025+(3.238*12)-(3.248*13)+(0.1536*12*13)</f>
        <v>51.618600000000001</v>
      </c>
      <c r="I39" t="s">
        <v>139</v>
      </c>
      <c r="J39">
        <v>10</v>
      </c>
      <c r="K39">
        <v>0</v>
      </c>
      <c r="L39">
        <v>0</v>
      </c>
      <c r="M39" t="s">
        <v>29</v>
      </c>
      <c r="N39">
        <v>6</v>
      </c>
      <c r="O39">
        <v>100.8</v>
      </c>
      <c r="P39">
        <v>16.8</v>
      </c>
      <c r="Q39">
        <v>26.7</v>
      </c>
      <c r="R39">
        <v>11.2</v>
      </c>
      <c r="S39">
        <v>377807</v>
      </c>
      <c r="T39" s="20">
        <v>4200.8333333333303</v>
      </c>
      <c r="U39" s="20">
        <v>1541.6666666666699</v>
      </c>
      <c r="V39" s="20">
        <v>266</v>
      </c>
      <c r="W39" s="20">
        <v>105.5</v>
      </c>
      <c r="X39" s="21" t="s">
        <v>421</v>
      </c>
      <c r="Y39" s="21" t="s">
        <v>422</v>
      </c>
      <c r="Z39" s="21" t="s">
        <v>216</v>
      </c>
      <c r="AA39" s="21" t="s">
        <v>334</v>
      </c>
      <c r="AB39" s="22">
        <v>371.5</v>
      </c>
      <c r="AC39" s="21" t="s">
        <v>423</v>
      </c>
      <c r="AD39" s="22">
        <v>53.070999999999998</v>
      </c>
      <c r="AE39" s="19">
        <v>34.450000000000003</v>
      </c>
      <c r="AF39" s="19">
        <v>48.06</v>
      </c>
    </row>
    <row r="40" spans="1:32" ht="15.75">
      <c r="A40" s="4" t="s">
        <v>596</v>
      </c>
      <c r="B40" s="8">
        <v>2</v>
      </c>
      <c r="C40" s="8">
        <v>1</v>
      </c>
      <c r="D40" s="8">
        <v>16</v>
      </c>
      <c r="E40" s="8">
        <v>16.3</v>
      </c>
      <c r="F40" s="8">
        <v>8</v>
      </c>
      <c r="G40" s="8">
        <v>12</v>
      </c>
      <c r="H40" s="8">
        <f>31.025+(3.238*12)-(3.248*16)+(0.1536*12*16)</f>
        <v>47.404199999999996</v>
      </c>
      <c r="I40" t="s">
        <v>98</v>
      </c>
      <c r="J40">
        <v>10</v>
      </c>
      <c r="K40">
        <v>0</v>
      </c>
      <c r="L40">
        <v>0</v>
      </c>
      <c r="M40" t="s">
        <v>29</v>
      </c>
      <c r="N40">
        <v>5</v>
      </c>
      <c r="O40">
        <v>58.8</v>
      </c>
      <c r="P40">
        <v>11.8</v>
      </c>
      <c r="Q40">
        <v>13</v>
      </c>
      <c r="R40">
        <v>10.5</v>
      </c>
      <c r="S40">
        <v>224677</v>
      </c>
      <c r="T40" s="20">
        <v>3165.8333333333298</v>
      </c>
      <c r="U40" s="20">
        <v>1148.6666666666699</v>
      </c>
      <c r="V40" s="20">
        <v>265</v>
      </c>
      <c r="W40" s="20">
        <v>113.5</v>
      </c>
      <c r="X40" s="21" t="s">
        <v>346</v>
      </c>
      <c r="Y40" s="21" t="s">
        <v>397</v>
      </c>
      <c r="Z40" s="21" t="s">
        <v>101</v>
      </c>
      <c r="AA40" s="21" t="s">
        <v>135</v>
      </c>
      <c r="AB40" s="22">
        <v>378.5</v>
      </c>
      <c r="AC40" s="21" t="s">
        <v>398</v>
      </c>
      <c r="AD40" s="22">
        <v>63.082999999999998</v>
      </c>
      <c r="AE40" s="19">
        <v>35.28</v>
      </c>
      <c r="AF40" s="19">
        <v>7.22</v>
      </c>
    </row>
    <row r="41" spans="1:32" ht="15.75">
      <c r="A41" s="4" t="s">
        <v>529</v>
      </c>
      <c r="B41" s="8">
        <v>1</v>
      </c>
      <c r="C41" s="8">
        <v>1</v>
      </c>
      <c r="D41" s="8">
        <v>13</v>
      </c>
      <c r="E41" s="8">
        <v>29.3</v>
      </c>
      <c r="F41" s="8">
        <v>4</v>
      </c>
      <c r="G41" s="8">
        <v>10</v>
      </c>
      <c r="H41" s="8">
        <f>31.025+(3.238*10)-(3.248*13)+(0.1536*10*13)</f>
        <v>41.148999999999994</v>
      </c>
      <c r="I41" t="s">
        <v>155</v>
      </c>
      <c r="J41">
        <v>10</v>
      </c>
      <c r="K41">
        <v>0</v>
      </c>
      <c r="L41">
        <v>0</v>
      </c>
      <c r="M41" t="s">
        <v>29</v>
      </c>
      <c r="N41">
        <v>3</v>
      </c>
      <c r="O41">
        <v>33.299999999999997</v>
      </c>
      <c r="P41">
        <v>11.1</v>
      </c>
      <c r="Q41">
        <v>12.8</v>
      </c>
      <c r="R41">
        <v>10.199999999999999</v>
      </c>
      <c r="S41">
        <v>103166</v>
      </c>
      <c r="T41" s="20">
        <v>4331.5</v>
      </c>
      <c r="U41" s="20">
        <v>904</v>
      </c>
      <c r="V41" s="20">
        <v>193</v>
      </c>
      <c r="W41" s="20">
        <v>80.5</v>
      </c>
      <c r="X41" s="21" t="s">
        <v>430</v>
      </c>
      <c r="Y41" s="21" t="s">
        <v>431</v>
      </c>
      <c r="Z41" s="21" t="s">
        <v>278</v>
      </c>
      <c r="AA41" s="21" t="s">
        <v>45</v>
      </c>
      <c r="AB41" s="22">
        <v>273.5</v>
      </c>
      <c r="AC41" s="21" t="s">
        <v>432</v>
      </c>
      <c r="AD41" s="22">
        <v>45.582999999999998</v>
      </c>
      <c r="AE41" s="19">
        <v>0</v>
      </c>
      <c r="AF41" s="19">
        <v>20.56</v>
      </c>
    </row>
    <row r="42" spans="1:32" ht="15.75">
      <c r="A42" s="4" t="s">
        <v>528</v>
      </c>
      <c r="B42" s="8">
        <v>1</v>
      </c>
      <c r="C42" s="8">
        <v>1</v>
      </c>
      <c r="D42" s="8">
        <v>13</v>
      </c>
      <c r="E42" s="8">
        <v>23.4</v>
      </c>
      <c r="F42" s="8">
        <v>4</v>
      </c>
      <c r="G42" s="8">
        <v>10</v>
      </c>
      <c r="H42" s="8">
        <f>31.025+(3.238*10)-(3.248*13)+(0.1536*10*13)</f>
        <v>41.148999999999994</v>
      </c>
      <c r="I42" t="s">
        <v>125</v>
      </c>
      <c r="J42">
        <v>10</v>
      </c>
      <c r="K42">
        <v>0</v>
      </c>
      <c r="L42">
        <v>0</v>
      </c>
      <c r="M42" t="s">
        <v>29</v>
      </c>
      <c r="N42">
        <v>1</v>
      </c>
      <c r="O42">
        <v>11.5</v>
      </c>
      <c r="P42">
        <v>11.5</v>
      </c>
      <c r="Q42">
        <v>11.5</v>
      </c>
      <c r="R42">
        <v>11.5</v>
      </c>
      <c r="S42">
        <v>25849</v>
      </c>
      <c r="T42" s="20">
        <v>4096.8333333333303</v>
      </c>
      <c r="U42" s="20">
        <v>1119.5</v>
      </c>
      <c r="V42" s="20">
        <v>142.833333333333</v>
      </c>
      <c r="W42" s="20">
        <v>16.8333333333333</v>
      </c>
      <c r="X42" s="21" t="s">
        <v>413</v>
      </c>
      <c r="Y42" s="21" t="s">
        <v>414</v>
      </c>
      <c r="Z42" s="21" t="s">
        <v>327</v>
      </c>
      <c r="AA42" s="21" t="s">
        <v>107</v>
      </c>
      <c r="AB42" s="22">
        <v>159.666666666667</v>
      </c>
      <c r="AC42" s="21" t="s">
        <v>415</v>
      </c>
      <c r="AD42" s="22">
        <v>26.611000000000001</v>
      </c>
      <c r="AE42" s="19">
        <v>20.56</v>
      </c>
      <c r="AF42" s="19">
        <v>48.05</v>
      </c>
    </row>
    <row r="43" spans="1:32" ht="15.75">
      <c r="A43" s="4" t="s">
        <v>547</v>
      </c>
      <c r="B43" s="8">
        <v>2</v>
      </c>
      <c r="C43" s="8">
        <v>2</v>
      </c>
      <c r="D43" s="8">
        <v>13</v>
      </c>
      <c r="E43" s="8">
        <v>21.5</v>
      </c>
      <c r="F43" s="8">
        <v>4</v>
      </c>
      <c r="G43" s="8">
        <v>10</v>
      </c>
      <c r="H43" s="8">
        <f>31.025+(3.238*10)-(3.248*13)+(0.1536*10*13)</f>
        <v>41.148999999999994</v>
      </c>
      <c r="I43" t="s">
        <v>236</v>
      </c>
      <c r="J43">
        <v>10</v>
      </c>
      <c r="K43">
        <v>0</v>
      </c>
      <c r="L43">
        <v>0</v>
      </c>
      <c r="M43" t="s">
        <v>29</v>
      </c>
      <c r="N43">
        <v>4</v>
      </c>
      <c r="O43">
        <v>44.5</v>
      </c>
      <c r="P43">
        <v>11.1</v>
      </c>
      <c r="Q43">
        <v>13.5</v>
      </c>
      <c r="R43">
        <v>10</v>
      </c>
      <c r="S43">
        <v>205589</v>
      </c>
      <c r="T43" s="20">
        <v>3010.1666666666702</v>
      </c>
      <c r="U43" s="20">
        <v>1308.6666666666699</v>
      </c>
      <c r="V43" s="20">
        <v>158.166666666667</v>
      </c>
      <c r="W43" s="20">
        <v>92</v>
      </c>
      <c r="X43" s="21" t="s">
        <v>508</v>
      </c>
      <c r="Y43" s="21" t="s">
        <v>509</v>
      </c>
      <c r="Z43" s="21" t="s">
        <v>170</v>
      </c>
      <c r="AA43" s="21" t="s">
        <v>172</v>
      </c>
      <c r="AB43" s="22">
        <v>250.166666666667</v>
      </c>
      <c r="AC43" s="21" t="s">
        <v>510</v>
      </c>
      <c r="AD43" s="22">
        <v>41.694000000000003</v>
      </c>
      <c r="AE43" s="19">
        <v>10.28</v>
      </c>
      <c r="AF43" s="19">
        <v>13.89</v>
      </c>
    </row>
    <row r="44" spans="1:32" ht="15.75">
      <c r="A44" s="4" t="s">
        <v>549</v>
      </c>
      <c r="B44" s="8">
        <v>2</v>
      </c>
      <c r="C44" s="8">
        <v>1</v>
      </c>
      <c r="D44" s="8">
        <v>12</v>
      </c>
      <c r="E44" s="8">
        <v>26</v>
      </c>
      <c r="F44" s="8">
        <v>4.5</v>
      </c>
      <c r="G44" s="8">
        <v>10</v>
      </c>
      <c r="H44" s="8">
        <f>31.025+(3.238*10)-(3.248*12)+(0.1536*10*12)</f>
        <v>42.861000000000004</v>
      </c>
      <c r="I44" t="s">
        <v>215</v>
      </c>
      <c r="J44">
        <v>10</v>
      </c>
      <c r="K44">
        <v>0</v>
      </c>
      <c r="L44">
        <v>0</v>
      </c>
      <c r="M44" t="s">
        <v>29</v>
      </c>
      <c r="N44">
        <v>4</v>
      </c>
      <c r="O44">
        <v>52.5</v>
      </c>
      <c r="P44">
        <v>13.1</v>
      </c>
      <c r="Q44">
        <v>17.7</v>
      </c>
      <c r="R44">
        <v>10.199999999999999</v>
      </c>
      <c r="S44">
        <v>191377</v>
      </c>
      <c r="T44" s="20">
        <v>2176.1666666666702</v>
      </c>
      <c r="U44" s="20">
        <v>702.83333333333303</v>
      </c>
      <c r="V44" s="20">
        <v>93.5</v>
      </c>
      <c r="W44" s="20">
        <v>60.5</v>
      </c>
      <c r="X44" s="21" t="s">
        <v>479</v>
      </c>
      <c r="Y44" s="21" t="s">
        <v>480</v>
      </c>
      <c r="Z44" s="21" t="s">
        <v>260</v>
      </c>
      <c r="AA44" s="21" t="s">
        <v>383</v>
      </c>
      <c r="AB44" s="22">
        <v>154</v>
      </c>
      <c r="AC44" s="21" t="s">
        <v>115</v>
      </c>
      <c r="AD44" s="22">
        <v>38.5</v>
      </c>
      <c r="AE44" s="19">
        <v>25.77</v>
      </c>
      <c r="AF44" s="19">
        <v>8.06</v>
      </c>
    </row>
    <row r="45" spans="1:32" ht="15.75">
      <c r="A45" s="4" t="s">
        <v>550</v>
      </c>
      <c r="B45" s="8">
        <v>2</v>
      </c>
      <c r="C45" s="8">
        <v>2</v>
      </c>
      <c r="D45" s="8">
        <v>12</v>
      </c>
      <c r="E45" s="8">
        <v>23.9</v>
      </c>
      <c r="F45" s="8">
        <v>4</v>
      </c>
      <c r="G45" s="8">
        <v>10</v>
      </c>
      <c r="H45" s="8">
        <f>31.025+(3.238*10)-(3.248*12)+(0.1536*10*12)</f>
        <v>42.861000000000004</v>
      </c>
      <c r="I45" t="s">
        <v>213</v>
      </c>
      <c r="J45">
        <v>10</v>
      </c>
      <c r="K45">
        <v>0</v>
      </c>
      <c r="L45">
        <v>0</v>
      </c>
      <c r="M45" t="s">
        <v>29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 s="20">
        <v>3392.5</v>
      </c>
      <c r="U45" s="20">
        <v>914</v>
      </c>
      <c r="V45" s="20">
        <v>52.8333333333333</v>
      </c>
      <c r="W45" s="20">
        <v>28.6666666666667</v>
      </c>
      <c r="X45" s="21" t="s">
        <v>478</v>
      </c>
      <c r="Y45" s="21" t="s">
        <v>33</v>
      </c>
      <c r="Z45" s="21" t="s">
        <v>272</v>
      </c>
      <c r="AA45" s="21" t="s">
        <v>141</v>
      </c>
      <c r="AB45" s="22">
        <v>81.5</v>
      </c>
      <c r="AC45" s="21" t="s">
        <v>258</v>
      </c>
      <c r="AD45" s="22">
        <v>13.583</v>
      </c>
      <c r="AE45" s="19">
        <v>0</v>
      </c>
      <c r="AF45" s="19">
        <v>0</v>
      </c>
    </row>
    <row r="46" spans="1:32" ht="15.75">
      <c r="A46" s="4" t="s">
        <v>548</v>
      </c>
      <c r="B46" s="8">
        <v>2</v>
      </c>
      <c r="C46" s="8">
        <v>1</v>
      </c>
      <c r="D46" s="8">
        <v>14</v>
      </c>
      <c r="E46" s="8">
        <v>30.6</v>
      </c>
      <c r="F46" s="8">
        <v>4</v>
      </c>
      <c r="G46" s="8">
        <v>10</v>
      </c>
      <c r="H46" s="8">
        <f>31.025+(3.238*10)-(3.248*14)+(0.1536*10*14)</f>
        <v>39.436999999999998</v>
      </c>
      <c r="I46" t="s">
        <v>232</v>
      </c>
      <c r="J46">
        <v>10</v>
      </c>
      <c r="K46">
        <v>0</v>
      </c>
      <c r="L46">
        <v>0</v>
      </c>
      <c r="M46" t="s">
        <v>29</v>
      </c>
      <c r="N46">
        <v>18</v>
      </c>
      <c r="O46">
        <v>276.8</v>
      </c>
      <c r="P46">
        <v>15.4</v>
      </c>
      <c r="Q46">
        <v>43.3</v>
      </c>
      <c r="R46">
        <v>10.3</v>
      </c>
      <c r="S46">
        <v>959766</v>
      </c>
      <c r="T46" s="20">
        <v>3241.1666666666702</v>
      </c>
      <c r="U46" s="20">
        <v>1446.1666666666699</v>
      </c>
      <c r="V46" s="20">
        <v>465.5</v>
      </c>
      <c r="W46" s="20">
        <v>281.16666666666703</v>
      </c>
      <c r="X46" s="21" t="s">
        <v>503</v>
      </c>
      <c r="Y46" s="21" t="s">
        <v>504</v>
      </c>
      <c r="Z46" s="21" t="s">
        <v>57</v>
      </c>
      <c r="AA46" s="21" t="s">
        <v>89</v>
      </c>
      <c r="AB46" s="22">
        <v>746.66666666666697</v>
      </c>
      <c r="AC46" s="21" t="s">
        <v>505</v>
      </c>
      <c r="AD46" s="22">
        <v>106.667</v>
      </c>
      <c r="AE46" s="19">
        <v>30.28</v>
      </c>
      <c r="AF46" s="19">
        <v>23.34</v>
      </c>
    </row>
    <row r="47" spans="1:32" ht="15.75">
      <c r="A47" s="4" t="s">
        <v>554</v>
      </c>
      <c r="B47" s="8">
        <v>2</v>
      </c>
      <c r="C47" s="8">
        <v>1</v>
      </c>
      <c r="D47" s="8">
        <v>12</v>
      </c>
      <c r="E47" s="8">
        <v>20.9</v>
      </c>
      <c r="F47" s="8">
        <v>2.5</v>
      </c>
      <c r="G47" s="8">
        <v>9</v>
      </c>
      <c r="H47" s="8">
        <f>31.025+(3.238*9)-(3.248*12)+(0.1536*9*12)</f>
        <v>37.779800000000002</v>
      </c>
      <c r="I47" t="s">
        <v>221</v>
      </c>
      <c r="J47">
        <v>10</v>
      </c>
      <c r="K47">
        <v>0</v>
      </c>
      <c r="L47">
        <v>0</v>
      </c>
      <c r="M47" t="s">
        <v>29</v>
      </c>
      <c r="N47">
        <v>4</v>
      </c>
      <c r="O47">
        <v>41.3</v>
      </c>
      <c r="P47">
        <v>10.3</v>
      </c>
      <c r="Q47">
        <v>10.7</v>
      </c>
      <c r="R47">
        <v>10</v>
      </c>
      <c r="S47">
        <v>144016</v>
      </c>
      <c r="T47" s="20">
        <v>1682.3333333333301</v>
      </c>
      <c r="U47" s="20">
        <v>913</v>
      </c>
      <c r="V47" s="20">
        <v>164.666666666667</v>
      </c>
      <c r="W47" s="20">
        <v>86</v>
      </c>
      <c r="X47" s="21" t="s">
        <v>490</v>
      </c>
      <c r="Y47" s="21" t="s">
        <v>491</v>
      </c>
      <c r="Z47" s="21" t="s">
        <v>274</v>
      </c>
      <c r="AA47" s="21" t="s">
        <v>285</v>
      </c>
      <c r="AB47" s="22">
        <v>250.666666666667</v>
      </c>
      <c r="AC47" s="21" t="s">
        <v>137</v>
      </c>
      <c r="AD47" s="22">
        <v>62.667000000000002</v>
      </c>
      <c r="AE47" s="19">
        <v>0</v>
      </c>
      <c r="AF47" s="19">
        <v>1.67</v>
      </c>
    </row>
    <row r="48" spans="1:32" ht="15.75">
      <c r="A48" s="4" t="s">
        <v>555</v>
      </c>
      <c r="B48" s="8">
        <v>2</v>
      </c>
      <c r="C48" s="8">
        <v>2</v>
      </c>
      <c r="D48" s="8">
        <v>12</v>
      </c>
      <c r="E48" s="8">
        <v>21.4</v>
      </c>
      <c r="F48" s="8">
        <v>6.5</v>
      </c>
      <c r="G48" s="8">
        <v>11</v>
      </c>
      <c r="H48" s="8">
        <f>31.025+(3.238*11)-(3.248*12)+(0.1536*11*12)</f>
        <v>47.9422</v>
      </c>
      <c r="I48" t="s">
        <v>228</v>
      </c>
      <c r="J48">
        <v>10</v>
      </c>
      <c r="K48">
        <v>0</v>
      </c>
      <c r="L48">
        <v>0</v>
      </c>
      <c r="M48" t="s">
        <v>29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 s="20">
        <v>2286</v>
      </c>
      <c r="U48" s="20">
        <v>637.66666666666697</v>
      </c>
      <c r="V48" s="20">
        <v>52</v>
      </c>
      <c r="W48" s="20">
        <v>18.3333333333333</v>
      </c>
      <c r="X48" s="21" t="s">
        <v>500</v>
      </c>
      <c r="Y48" s="21" t="s">
        <v>39</v>
      </c>
      <c r="Z48" s="21" t="s">
        <v>123</v>
      </c>
      <c r="AA48" s="21" t="s">
        <v>54</v>
      </c>
      <c r="AB48" s="22">
        <v>70.3333333333333</v>
      </c>
      <c r="AC48" s="21" t="s">
        <v>444</v>
      </c>
      <c r="AD48" s="22">
        <v>17.582999999999998</v>
      </c>
      <c r="AE48" s="19">
        <v>0.83</v>
      </c>
      <c r="AF48" s="19">
        <v>41.67</v>
      </c>
    </row>
    <row r="49" spans="1:32" ht="15.75">
      <c r="A49" s="4" t="s">
        <v>556</v>
      </c>
      <c r="B49" s="8">
        <v>2</v>
      </c>
      <c r="C49" s="8">
        <v>1</v>
      </c>
      <c r="D49" s="8">
        <v>13</v>
      </c>
      <c r="E49" s="8">
        <v>17.2</v>
      </c>
      <c r="F49" s="8">
        <v>7</v>
      </c>
      <c r="G49" s="8">
        <v>11.5</v>
      </c>
      <c r="H49" s="8">
        <f>31.025+(3.238*11.5)-(3.248*13)+(0.1536*11.5*13)</f>
        <v>49.001199999999997</v>
      </c>
      <c r="I49" t="s">
        <v>249</v>
      </c>
      <c r="J49">
        <v>10</v>
      </c>
      <c r="K49">
        <v>0</v>
      </c>
      <c r="L49">
        <v>0</v>
      </c>
      <c r="M49" t="s">
        <v>29</v>
      </c>
      <c r="N49">
        <v>5</v>
      </c>
      <c r="O49">
        <v>54.7</v>
      </c>
      <c r="P49">
        <v>10.9</v>
      </c>
      <c r="Q49">
        <v>11.8</v>
      </c>
      <c r="R49">
        <v>10.199999999999999</v>
      </c>
      <c r="S49">
        <v>214092</v>
      </c>
      <c r="T49" s="20">
        <v>3590.3333333333298</v>
      </c>
      <c r="U49" s="20">
        <v>1463.1666666666699</v>
      </c>
      <c r="V49" s="20">
        <v>188.333333333333</v>
      </c>
      <c r="W49" s="20">
        <v>103.166666666667</v>
      </c>
      <c r="X49" s="21" t="s">
        <v>521</v>
      </c>
      <c r="Y49" s="21" t="s">
        <v>308</v>
      </c>
      <c r="Z49" s="21" t="s">
        <v>256</v>
      </c>
      <c r="AA49" s="21" t="s">
        <v>316</v>
      </c>
      <c r="AB49" s="22">
        <v>291.5</v>
      </c>
      <c r="AC49" s="21" t="s">
        <v>237</v>
      </c>
      <c r="AD49" s="22">
        <v>41.643000000000001</v>
      </c>
      <c r="AE49" s="19">
        <v>11.39</v>
      </c>
      <c r="AF49" s="19">
        <v>61.39</v>
      </c>
    </row>
    <row r="50" spans="1:32" ht="15.75">
      <c r="A50" s="4" t="s">
        <v>557</v>
      </c>
      <c r="B50" s="8">
        <v>2</v>
      </c>
      <c r="C50" s="8">
        <v>2</v>
      </c>
      <c r="D50" s="8">
        <v>12</v>
      </c>
      <c r="E50" s="8">
        <v>19.2</v>
      </c>
      <c r="F50" s="8">
        <v>4</v>
      </c>
      <c r="G50" s="8">
        <v>10</v>
      </c>
      <c r="H50" s="8">
        <f>31.025+(3.238*10)-(3.248*12)+(0.1536*10*12)</f>
        <v>42.861000000000004</v>
      </c>
      <c r="I50" t="s">
        <v>126</v>
      </c>
      <c r="J50">
        <v>10</v>
      </c>
      <c r="K50">
        <v>0</v>
      </c>
      <c r="L50">
        <v>0</v>
      </c>
      <c r="M50" t="s">
        <v>29</v>
      </c>
      <c r="N50">
        <v>6</v>
      </c>
      <c r="O50">
        <v>66.8</v>
      </c>
      <c r="P50">
        <v>11.1</v>
      </c>
      <c r="Q50">
        <v>13.2</v>
      </c>
      <c r="R50">
        <v>10</v>
      </c>
      <c r="S50">
        <v>185225</v>
      </c>
      <c r="T50" s="20">
        <v>4151.1666666666697</v>
      </c>
      <c r="U50" s="20">
        <v>1254.8333333333301</v>
      </c>
      <c r="V50" s="20">
        <v>230.333333333333</v>
      </c>
      <c r="W50" s="20">
        <v>67.6666666666667</v>
      </c>
      <c r="X50" s="21" t="s">
        <v>81</v>
      </c>
      <c r="Y50" s="21" t="s">
        <v>266</v>
      </c>
      <c r="Z50" s="21" t="s">
        <v>323</v>
      </c>
      <c r="AA50" s="21" t="s">
        <v>79</v>
      </c>
      <c r="AB50" s="22">
        <v>298</v>
      </c>
      <c r="AC50" s="21" t="s">
        <v>416</v>
      </c>
      <c r="AD50" s="22">
        <v>42.570999999999998</v>
      </c>
      <c r="AE50" s="19">
        <v>5</v>
      </c>
      <c r="AF50" s="19">
        <v>8.6199999999999992</v>
      </c>
    </row>
    <row r="51" spans="1:32" ht="15.75">
      <c r="A51" s="4" t="s">
        <v>551</v>
      </c>
      <c r="B51" s="8">
        <v>2</v>
      </c>
      <c r="C51" s="8">
        <v>1</v>
      </c>
      <c r="D51" s="8">
        <v>14</v>
      </c>
      <c r="E51" s="8">
        <v>17.899999999999999</v>
      </c>
      <c r="F51" s="8">
        <v>5</v>
      </c>
      <c r="G51" s="8">
        <v>10.5</v>
      </c>
      <c r="H51" s="8">
        <f>31.025+(3.238*10.5)-(3.248*14)+(0.1536*10.5*14)</f>
        <v>42.131199999999993</v>
      </c>
      <c r="I51" t="s">
        <v>161</v>
      </c>
      <c r="J51">
        <v>10</v>
      </c>
      <c r="K51">
        <v>0</v>
      </c>
      <c r="L51">
        <v>0</v>
      </c>
      <c r="M51" t="s">
        <v>29</v>
      </c>
      <c r="N51">
        <v>2</v>
      </c>
      <c r="O51">
        <v>25.3</v>
      </c>
      <c r="P51">
        <v>12.7</v>
      </c>
      <c r="Q51">
        <v>13.5</v>
      </c>
      <c r="R51">
        <v>11.8</v>
      </c>
      <c r="S51">
        <v>107118</v>
      </c>
      <c r="T51" s="20">
        <v>4211.1666666666697</v>
      </c>
      <c r="U51" s="20">
        <v>1051.5</v>
      </c>
      <c r="V51" s="20">
        <v>104.833333333333</v>
      </c>
      <c r="W51" s="20">
        <v>91.5</v>
      </c>
      <c r="X51" s="21" t="s">
        <v>438</v>
      </c>
      <c r="Y51" s="21" t="s">
        <v>329</v>
      </c>
      <c r="Z51" s="21" t="s">
        <v>136</v>
      </c>
      <c r="AA51" s="21" t="s">
        <v>311</v>
      </c>
      <c r="AB51" s="22">
        <v>196.333333333333</v>
      </c>
      <c r="AC51" s="21" t="s">
        <v>99</v>
      </c>
      <c r="AD51" s="22">
        <v>28.047999999999998</v>
      </c>
      <c r="AE51" s="19">
        <v>43.61</v>
      </c>
      <c r="AF51" s="19">
        <v>20.55</v>
      </c>
    </row>
    <row r="52" spans="1:32" ht="15.75">
      <c r="A52" s="4" t="s">
        <v>552</v>
      </c>
      <c r="B52" s="8">
        <v>2</v>
      </c>
      <c r="C52" s="8">
        <v>2</v>
      </c>
      <c r="D52" s="8">
        <v>12</v>
      </c>
      <c r="E52" s="8">
        <v>17.600000000000001</v>
      </c>
      <c r="F52" s="8">
        <v>5</v>
      </c>
      <c r="G52" s="8">
        <v>10.5</v>
      </c>
      <c r="H52" s="8">
        <f>31.025+(3.238*10.5)-(3.248*12)+(0.1536*10.5*12)</f>
        <v>45.401600000000002</v>
      </c>
      <c r="I52" t="s">
        <v>224</v>
      </c>
      <c r="J52">
        <v>10</v>
      </c>
      <c r="K52">
        <v>0</v>
      </c>
      <c r="L52">
        <v>0</v>
      </c>
      <c r="M52" t="s">
        <v>29</v>
      </c>
      <c r="N52">
        <v>1</v>
      </c>
      <c r="O52">
        <v>11.8</v>
      </c>
      <c r="P52">
        <v>11.8</v>
      </c>
      <c r="Q52">
        <v>11.8</v>
      </c>
      <c r="R52">
        <v>11.8</v>
      </c>
      <c r="S52">
        <v>40138</v>
      </c>
      <c r="T52" s="20">
        <v>4160.1666666666697</v>
      </c>
      <c r="U52" s="20">
        <v>1529.1666666666699</v>
      </c>
      <c r="V52" s="20">
        <v>173</v>
      </c>
      <c r="W52" s="20">
        <v>44.6666666666667</v>
      </c>
      <c r="X52" s="21" t="s">
        <v>496</v>
      </c>
      <c r="Y52" s="21" t="s">
        <v>339</v>
      </c>
      <c r="Z52" s="21" t="s">
        <v>289</v>
      </c>
      <c r="AA52" s="21" t="s">
        <v>48</v>
      </c>
      <c r="AB52" s="22">
        <v>217.666666666667</v>
      </c>
      <c r="AC52" s="21" t="s">
        <v>296</v>
      </c>
      <c r="AD52" s="22">
        <v>31.094999999999999</v>
      </c>
      <c r="AE52" s="19">
        <v>0.83</v>
      </c>
      <c r="AF52" s="19">
        <v>2.78</v>
      </c>
    </row>
    <row r="53" spans="1:32" ht="15.75">
      <c r="A53" s="4" t="s">
        <v>553</v>
      </c>
      <c r="B53" s="8">
        <v>2</v>
      </c>
      <c r="C53" s="8">
        <v>2</v>
      </c>
      <c r="D53" s="8">
        <v>12</v>
      </c>
      <c r="E53" s="8">
        <v>18.3</v>
      </c>
      <c r="F53" s="8">
        <v>2</v>
      </c>
      <c r="G53" s="8">
        <v>9</v>
      </c>
      <c r="H53" s="8">
        <f>31.025+(3.238*9)-(3.248*12)+(0.1536*9*12)</f>
        <v>37.779800000000002</v>
      </c>
      <c r="I53" t="s">
        <v>243</v>
      </c>
      <c r="J53">
        <v>10</v>
      </c>
      <c r="K53">
        <v>0</v>
      </c>
      <c r="L53">
        <v>0</v>
      </c>
      <c r="M53" t="s">
        <v>29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 s="20">
        <v>4315.8333333333303</v>
      </c>
      <c r="U53" s="20">
        <v>1433.8333333333301</v>
      </c>
      <c r="V53" s="20">
        <v>124.166666666667</v>
      </c>
      <c r="W53" s="20">
        <v>24.1666666666667</v>
      </c>
      <c r="X53" s="21" t="s">
        <v>516</v>
      </c>
      <c r="Y53" s="21" t="s">
        <v>143</v>
      </c>
      <c r="Z53" s="21" t="s">
        <v>270</v>
      </c>
      <c r="AA53" s="21" t="s">
        <v>36</v>
      </c>
      <c r="AB53" s="22">
        <v>148.333333333333</v>
      </c>
      <c r="AC53" s="21" t="s">
        <v>292</v>
      </c>
      <c r="AD53" s="22">
        <v>21.19</v>
      </c>
      <c r="AE53" s="19">
        <v>0</v>
      </c>
      <c r="AF53" s="19">
        <v>7.78</v>
      </c>
    </row>
    <row r="54" spans="1:32" ht="15.75">
      <c r="A54" s="4" t="s">
        <v>610</v>
      </c>
      <c r="B54" s="8">
        <v>2</v>
      </c>
      <c r="C54" s="8">
        <v>1</v>
      </c>
      <c r="D54" s="8">
        <v>13</v>
      </c>
      <c r="E54" s="8">
        <v>15.7</v>
      </c>
      <c r="F54" s="8">
        <v>6.5</v>
      </c>
      <c r="G54" s="8">
        <v>11</v>
      </c>
      <c r="H54" s="8">
        <f>31.025+(3.238*11)-(3.248*13)+(0.1536*11*13)</f>
        <v>46.383799999999994</v>
      </c>
      <c r="I54" t="s">
        <v>166</v>
      </c>
      <c r="J54">
        <v>10</v>
      </c>
      <c r="K54">
        <v>0</v>
      </c>
      <c r="L54">
        <v>0</v>
      </c>
      <c r="M54" t="s">
        <v>29</v>
      </c>
      <c r="N54">
        <v>2</v>
      </c>
      <c r="O54">
        <v>25.3</v>
      </c>
      <c r="P54">
        <v>12.7</v>
      </c>
      <c r="Q54">
        <v>13.5</v>
      </c>
      <c r="R54">
        <v>11.8</v>
      </c>
      <c r="S54">
        <v>107118</v>
      </c>
      <c r="T54" s="20">
        <v>4211</v>
      </c>
      <c r="U54" s="20">
        <v>1051.6666666666699</v>
      </c>
      <c r="V54" s="20">
        <v>104.833333333333</v>
      </c>
      <c r="W54" s="20">
        <v>91.5</v>
      </c>
      <c r="X54" s="21" t="s">
        <v>438</v>
      </c>
      <c r="Y54" s="21" t="s">
        <v>329</v>
      </c>
      <c r="Z54" s="21" t="s">
        <v>136</v>
      </c>
      <c r="AA54" s="21" t="s">
        <v>311</v>
      </c>
      <c r="AB54" s="22">
        <v>196.333333333333</v>
      </c>
      <c r="AC54" s="21" t="s">
        <v>99</v>
      </c>
      <c r="AD54" s="22">
        <v>28.047999999999998</v>
      </c>
      <c r="AE54" s="19">
        <v>18.66</v>
      </c>
      <c r="AF54" s="19">
        <v>5.35</v>
      </c>
    </row>
    <row r="55" spans="1:32" ht="15.75">
      <c r="A55" s="4" t="s">
        <v>563</v>
      </c>
      <c r="B55" s="8">
        <v>2</v>
      </c>
      <c r="C55" s="8">
        <v>1</v>
      </c>
      <c r="D55" s="8">
        <v>14</v>
      </c>
      <c r="E55" s="8">
        <v>19</v>
      </c>
      <c r="F55" s="8">
        <v>9</v>
      </c>
      <c r="G55" s="8">
        <v>12.5</v>
      </c>
      <c r="H55" s="8">
        <f>31.025+(3.238*12.5)-(3.248*14)+(0.1536*12.5*14)</f>
        <v>52.908000000000001</v>
      </c>
      <c r="I55" t="s">
        <v>247</v>
      </c>
      <c r="J55">
        <v>10</v>
      </c>
      <c r="K55">
        <v>0</v>
      </c>
      <c r="L55">
        <v>0</v>
      </c>
      <c r="M55" t="s">
        <v>29</v>
      </c>
      <c r="N55">
        <v>2</v>
      </c>
      <c r="O55">
        <v>31.8</v>
      </c>
      <c r="P55">
        <v>15.9</v>
      </c>
      <c r="Q55">
        <v>19.3</v>
      </c>
      <c r="R55">
        <v>12.5</v>
      </c>
      <c r="S55">
        <v>106747</v>
      </c>
      <c r="T55" s="20">
        <v>3842</v>
      </c>
      <c r="U55" s="20">
        <v>1307</v>
      </c>
      <c r="V55" s="20">
        <v>187.333333333333</v>
      </c>
      <c r="W55" s="20">
        <v>75.6666666666667</v>
      </c>
      <c r="X55" s="21" t="s">
        <v>325</v>
      </c>
      <c r="Y55" s="21" t="s">
        <v>242</v>
      </c>
      <c r="Z55" s="21" t="s">
        <v>170</v>
      </c>
      <c r="AA55" s="21" t="s">
        <v>268</v>
      </c>
      <c r="AB55" s="22">
        <v>263</v>
      </c>
      <c r="AC55" s="21" t="s">
        <v>163</v>
      </c>
      <c r="AD55" s="22">
        <v>37.570999999999998</v>
      </c>
      <c r="AE55" s="19">
        <v>0</v>
      </c>
      <c r="AF55" s="19">
        <v>19.72</v>
      </c>
    </row>
    <row r="56" spans="1:32" ht="15.75">
      <c r="A56" s="4" t="s">
        <v>558</v>
      </c>
      <c r="B56" s="8">
        <v>2</v>
      </c>
      <c r="C56" s="8">
        <v>1</v>
      </c>
      <c r="D56" s="8">
        <v>16</v>
      </c>
      <c r="E56" s="8">
        <v>22.3</v>
      </c>
      <c r="F56" s="8">
        <v>7</v>
      </c>
      <c r="G56" s="8">
        <v>11.5</v>
      </c>
      <c r="H56" s="8">
        <f>31.025+(3.238*11.5)-(3.248*16)+(0.1536*11.5*16)</f>
        <v>44.556399999999996</v>
      </c>
      <c r="I56" t="s">
        <v>109</v>
      </c>
      <c r="J56">
        <v>10</v>
      </c>
      <c r="K56">
        <v>0</v>
      </c>
      <c r="L56">
        <v>0</v>
      </c>
      <c r="M56" t="s">
        <v>29</v>
      </c>
      <c r="N56">
        <v>9</v>
      </c>
      <c r="O56">
        <v>204.3</v>
      </c>
      <c r="P56">
        <v>22.7</v>
      </c>
      <c r="Q56">
        <v>39.799999999999997</v>
      </c>
      <c r="R56">
        <v>10.3</v>
      </c>
      <c r="S56">
        <v>615886</v>
      </c>
      <c r="T56" s="20">
        <v>2946.5</v>
      </c>
      <c r="U56" s="20">
        <v>557.83333333333303</v>
      </c>
      <c r="V56" s="20">
        <v>210.333333333333</v>
      </c>
      <c r="W56" s="20">
        <v>49.3333333333333</v>
      </c>
      <c r="X56" s="21" t="s">
        <v>402</v>
      </c>
      <c r="Y56" s="21" t="s">
        <v>403</v>
      </c>
      <c r="Z56" s="21" t="s">
        <v>283</v>
      </c>
      <c r="AA56" s="21" t="s">
        <v>194</v>
      </c>
      <c r="AB56" s="22">
        <v>259.66666666666703</v>
      </c>
      <c r="AC56" s="21" t="s">
        <v>93</v>
      </c>
      <c r="AD56" s="22">
        <v>51.933</v>
      </c>
      <c r="AE56" s="19">
        <v>16.670000000000002</v>
      </c>
      <c r="AF56" s="19">
        <v>32.5</v>
      </c>
    </row>
    <row r="57" spans="1:32" ht="15.75">
      <c r="A57" s="4" t="s">
        <v>559</v>
      </c>
      <c r="B57" s="8">
        <v>2</v>
      </c>
      <c r="C57" s="8">
        <v>1</v>
      </c>
      <c r="D57" s="8">
        <v>14</v>
      </c>
      <c r="E57" s="8">
        <v>19</v>
      </c>
      <c r="F57" s="8">
        <v>5.5</v>
      </c>
      <c r="G57" s="8">
        <v>10.5</v>
      </c>
      <c r="H57" s="8">
        <f>31.025+(3.238*10.5)-(3.248*14)+(0.1536*10.5*14)</f>
        <v>42.131199999999993</v>
      </c>
      <c r="I57" t="s">
        <v>211</v>
      </c>
      <c r="J57">
        <v>10</v>
      </c>
      <c r="K57">
        <v>0</v>
      </c>
      <c r="L57">
        <v>0</v>
      </c>
      <c r="M57" t="s">
        <v>29</v>
      </c>
      <c r="N57">
        <v>8</v>
      </c>
      <c r="O57">
        <v>150.19999999999999</v>
      </c>
      <c r="P57">
        <v>18.8</v>
      </c>
      <c r="Q57">
        <v>53</v>
      </c>
      <c r="R57">
        <v>11</v>
      </c>
      <c r="S57">
        <v>526887</v>
      </c>
      <c r="T57" s="20">
        <v>3073.5</v>
      </c>
      <c r="U57" s="20">
        <v>1738.5</v>
      </c>
      <c r="V57" s="20">
        <v>325</v>
      </c>
      <c r="W57" s="20">
        <v>172</v>
      </c>
      <c r="X57" s="21" t="s">
        <v>476</v>
      </c>
      <c r="Y57" s="21" t="s">
        <v>477</v>
      </c>
      <c r="Z57" s="21" t="s">
        <v>72</v>
      </c>
      <c r="AA57" s="21" t="s">
        <v>84</v>
      </c>
      <c r="AB57" s="22">
        <v>497</v>
      </c>
      <c r="AC57" s="21" t="s">
        <v>150</v>
      </c>
      <c r="AD57" s="22">
        <v>71</v>
      </c>
      <c r="AE57" s="19">
        <v>5.56</v>
      </c>
      <c r="AF57" s="19">
        <v>11.67</v>
      </c>
    </row>
    <row r="58" spans="1:32" ht="15.75">
      <c r="A58" s="4" t="s">
        <v>560</v>
      </c>
      <c r="B58" s="8">
        <v>2</v>
      </c>
      <c r="C58" s="8">
        <v>1</v>
      </c>
      <c r="D58" s="8">
        <v>15</v>
      </c>
      <c r="E58" s="8">
        <v>24.1</v>
      </c>
      <c r="F58" s="8">
        <v>10</v>
      </c>
      <c r="G58" s="8">
        <v>13</v>
      </c>
      <c r="H58" s="8">
        <f>31.025+(3.238*13)-(3.248*15)+(0.1536*13*15)</f>
        <v>54.350999999999992</v>
      </c>
      <c r="I58" t="s">
        <v>201</v>
      </c>
      <c r="J58">
        <v>10</v>
      </c>
      <c r="K58">
        <v>0</v>
      </c>
      <c r="L58">
        <v>0</v>
      </c>
      <c r="M58" t="s">
        <v>29</v>
      </c>
      <c r="N58">
        <v>14</v>
      </c>
      <c r="O58">
        <v>241.7</v>
      </c>
      <c r="P58">
        <v>17.3</v>
      </c>
      <c r="Q58">
        <v>40</v>
      </c>
      <c r="R58">
        <v>10</v>
      </c>
      <c r="S58">
        <v>1254238</v>
      </c>
      <c r="T58" s="20">
        <v>2919.5</v>
      </c>
      <c r="U58" s="20">
        <v>1221.6666666666699</v>
      </c>
      <c r="V58" s="20">
        <v>213</v>
      </c>
      <c r="W58" s="20">
        <v>317.83333333333297</v>
      </c>
      <c r="X58" s="21" t="s">
        <v>466</v>
      </c>
      <c r="Y58" s="21" t="s">
        <v>467</v>
      </c>
      <c r="Z58" s="21" t="s">
        <v>265</v>
      </c>
      <c r="AA58" s="21" t="s">
        <v>196</v>
      </c>
      <c r="AB58" s="22">
        <v>530.83333333333303</v>
      </c>
      <c r="AC58" s="21" t="s">
        <v>361</v>
      </c>
      <c r="AD58" s="22">
        <v>88.471999999999994</v>
      </c>
      <c r="AE58" s="19">
        <v>16.12</v>
      </c>
      <c r="AF58" s="19">
        <v>1.39</v>
      </c>
    </row>
    <row r="59" spans="1:32" ht="15.75">
      <c r="A59" s="4" t="s">
        <v>561</v>
      </c>
      <c r="B59" s="8">
        <v>2</v>
      </c>
      <c r="C59" s="8">
        <v>1</v>
      </c>
      <c r="D59" s="8">
        <v>14</v>
      </c>
      <c r="E59" s="8">
        <v>16.3</v>
      </c>
      <c r="F59" s="8">
        <v>7</v>
      </c>
      <c r="G59" s="8">
        <v>11.5</v>
      </c>
      <c r="H59" s="8">
        <f>31.025+(3.238*11.5)-(3.248*14)+(0.1536*11.5*14)</f>
        <v>47.519599999999997</v>
      </c>
      <c r="I59" t="s">
        <v>130</v>
      </c>
      <c r="J59">
        <v>10</v>
      </c>
      <c r="K59">
        <v>0</v>
      </c>
      <c r="L59">
        <v>0</v>
      </c>
      <c r="M59" t="s">
        <v>29</v>
      </c>
      <c r="N59">
        <v>1</v>
      </c>
      <c r="O59">
        <v>10.199999999999999</v>
      </c>
      <c r="P59">
        <v>10.199999999999999</v>
      </c>
      <c r="Q59">
        <v>10.199999999999999</v>
      </c>
      <c r="R59">
        <v>10.199999999999999</v>
      </c>
      <c r="S59">
        <v>29505</v>
      </c>
      <c r="T59" s="20">
        <v>4892.6666666666697</v>
      </c>
      <c r="U59" s="20">
        <v>722.5</v>
      </c>
      <c r="V59" s="20">
        <v>80.3333333333333</v>
      </c>
      <c r="W59" s="20">
        <v>28.5</v>
      </c>
      <c r="X59" s="21" t="s">
        <v>417</v>
      </c>
      <c r="Y59" s="21" t="s">
        <v>418</v>
      </c>
      <c r="Z59" s="21" t="s">
        <v>268</v>
      </c>
      <c r="AA59" s="21" t="s">
        <v>331</v>
      </c>
      <c r="AB59" s="22">
        <v>108.833333333333</v>
      </c>
      <c r="AC59" s="21" t="s">
        <v>95</v>
      </c>
      <c r="AD59" s="22">
        <v>15.548</v>
      </c>
      <c r="AE59" s="19">
        <v>1.94</v>
      </c>
      <c r="AF59" s="19">
        <v>61.39</v>
      </c>
    </row>
    <row r="60" spans="1:32" ht="15.75">
      <c r="A60" s="4" t="s">
        <v>562</v>
      </c>
      <c r="B60" s="8">
        <v>2</v>
      </c>
      <c r="C60" s="8">
        <v>2</v>
      </c>
      <c r="D60" s="8">
        <v>14</v>
      </c>
      <c r="E60" s="8">
        <v>22.2</v>
      </c>
      <c r="F60" s="8">
        <v>9</v>
      </c>
      <c r="G60" s="8">
        <v>12.5</v>
      </c>
      <c r="H60" s="8">
        <f>31.025+(3.238*12.5)-(3.248*14)+(0.1536*12.5*14)</f>
        <v>52.908000000000001</v>
      </c>
      <c r="I60" t="s">
        <v>223</v>
      </c>
      <c r="J60">
        <v>10</v>
      </c>
      <c r="K60">
        <v>0</v>
      </c>
      <c r="L60">
        <v>0</v>
      </c>
      <c r="M60" t="s">
        <v>29</v>
      </c>
      <c r="N60">
        <v>11</v>
      </c>
      <c r="O60">
        <v>174.8</v>
      </c>
      <c r="P60">
        <v>15.9</v>
      </c>
      <c r="Q60">
        <v>37</v>
      </c>
      <c r="R60">
        <v>10.7</v>
      </c>
      <c r="S60">
        <v>886227</v>
      </c>
      <c r="T60" s="20">
        <v>4569.3333333333303</v>
      </c>
      <c r="U60" s="20">
        <v>1107.5</v>
      </c>
      <c r="V60" s="20">
        <v>229.5</v>
      </c>
      <c r="W60" s="20">
        <v>208.666666666667</v>
      </c>
      <c r="X60" s="21" t="s">
        <v>47</v>
      </c>
      <c r="Y60" s="21" t="s">
        <v>365</v>
      </c>
      <c r="Z60" s="21" t="s">
        <v>352</v>
      </c>
      <c r="AA60" s="21" t="s">
        <v>246</v>
      </c>
      <c r="AB60" s="22">
        <v>438.16666666666703</v>
      </c>
      <c r="AC60" s="21" t="s">
        <v>304</v>
      </c>
      <c r="AD60" s="22">
        <v>62.594999999999999</v>
      </c>
      <c r="AE60" s="19">
        <v>11.11</v>
      </c>
      <c r="AF60" s="19">
        <v>26.38</v>
      </c>
    </row>
    <row r="61" spans="1:32" ht="15.75">
      <c r="A61" s="4" t="s">
        <v>567</v>
      </c>
      <c r="B61" s="8">
        <v>2</v>
      </c>
      <c r="C61" s="8">
        <v>2</v>
      </c>
      <c r="D61" s="8">
        <v>14</v>
      </c>
      <c r="E61" s="8">
        <v>19.3</v>
      </c>
      <c r="F61" s="8">
        <v>7</v>
      </c>
      <c r="G61" s="8">
        <v>11.5</v>
      </c>
      <c r="H61" s="8">
        <f>31.025+(3.238*11.5)-(3.248*14)+(0.1536*11.5*14)</f>
        <v>47.519599999999997</v>
      </c>
      <c r="I61" t="s">
        <v>59</v>
      </c>
      <c r="J61">
        <v>10</v>
      </c>
      <c r="K61">
        <v>0</v>
      </c>
      <c r="L61">
        <v>0</v>
      </c>
      <c r="M61" t="s">
        <v>29</v>
      </c>
      <c r="N61">
        <v>4</v>
      </c>
      <c r="O61">
        <v>52.7</v>
      </c>
      <c r="P61">
        <v>13.2</v>
      </c>
      <c r="Q61">
        <v>17.3</v>
      </c>
      <c r="R61">
        <v>10.3</v>
      </c>
      <c r="S61">
        <v>175502</v>
      </c>
      <c r="T61" s="20">
        <v>4691.3333333333303</v>
      </c>
      <c r="U61" s="20">
        <v>1400.1666666666699</v>
      </c>
      <c r="V61" s="20">
        <v>281.33333333333297</v>
      </c>
      <c r="W61" s="20">
        <v>129.166666666667</v>
      </c>
      <c r="X61" s="21" t="s">
        <v>348</v>
      </c>
      <c r="Y61" s="21" t="s">
        <v>142</v>
      </c>
      <c r="Z61" s="21" t="s">
        <v>254</v>
      </c>
      <c r="AA61" s="21" t="s">
        <v>383</v>
      </c>
      <c r="AB61" s="22">
        <v>410.5</v>
      </c>
      <c r="AC61" s="21" t="s">
        <v>384</v>
      </c>
      <c r="AD61" s="22">
        <v>58.643000000000001</v>
      </c>
      <c r="AE61" s="19">
        <v>7.77</v>
      </c>
      <c r="AF61" s="19">
        <v>34.72</v>
      </c>
    </row>
    <row r="62" spans="1:32" ht="15.75">
      <c r="A62" s="4" t="s">
        <v>568</v>
      </c>
      <c r="B62" s="8">
        <v>2</v>
      </c>
      <c r="C62" s="8">
        <v>2</v>
      </c>
      <c r="D62" s="8">
        <v>15</v>
      </c>
      <c r="E62" s="8">
        <v>20.8</v>
      </c>
      <c r="F62" s="8">
        <v>6</v>
      </c>
      <c r="G62" s="8">
        <v>11</v>
      </c>
      <c r="H62" s="8">
        <f>31.025+(3.238*11)-(3.248*15)+(0.1536*11*15)</f>
        <v>43.266999999999996</v>
      </c>
      <c r="I62" t="s">
        <v>231</v>
      </c>
      <c r="J62">
        <v>10</v>
      </c>
      <c r="K62">
        <v>0</v>
      </c>
      <c r="L62">
        <v>0</v>
      </c>
      <c r="M62" t="s">
        <v>29</v>
      </c>
      <c r="N62">
        <v>2</v>
      </c>
      <c r="O62">
        <v>22.8</v>
      </c>
      <c r="P62">
        <v>11.4</v>
      </c>
      <c r="Q62">
        <v>12.2</v>
      </c>
      <c r="R62">
        <v>10.7</v>
      </c>
      <c r="S62">
        <v>76798</v>
      </c>
      <c r="T62" s="20">
        <v>2893.1666666666702</v>
      </c>
      <c r="U62" s="20">
        <v>780.33333333333303</v>
      </c>
      <c r="V62" s="20">
        <v>228.166666666667</v>
      </c>
      <c r="W62" s="20">
        <v>77.3333333333333</v>
      </c>
      <c r="X62" s="21" t="s">
        <v>353</v>
      </c>
      <c r="Y62" s="21" t="s">
        <v>154</v>
      </c>
      <c r="Z62" s="21" t="s">
        <v>97</v>
      </c>
      <c r="AA62" s="21" t="s">
        <v>32</v>
      </c>
      <c r="AB62" s="22">
        <v>305.5</v>
      </c>
      <c r="AC62" s="21" t="s">
        <v>502</v>
      </c>
      <c r="AD62" s="22">
        <v>61.1</v>
      </c>
      <c r="AE62" s="19">
        <v>0</v>
      </c>
      <c r="AF62" s="19">
        <v>0</v>
      </c>
    </row>
    <row r="63" spans="1:32" ht="15.75">
      <c r="A63" s="4" t="s">
        <v>569</v>
      </c>
      <c r="B63" s="8">
        <v>2</v>
      </c>
      <c r="C63" s="8">
        <v>1</v>
      </c>
      <c r="D63" s="8">
        <v>14</v>
      </c>
      <c r="E63" s="8">
        <v>22.1</v>
      </c>
      <c r="F63" s="8">
        <v>10</v>
      </c>
      <c r="G63" s="8">
        <v>13</v>
      </c>
      <c r="H63" s="8">
        <f>31.025+(3.238*13)-(3.248*14)+(0.1536*13*14)</f>
        <v>55.602199999999996</v>
      </c>
      <c r="I63" t="s">
        <v>241</v>
      </c>
      <c r="J63">
        <v>10</v>
      </c>
      <c r="K63">
        <v>0</v>
      </c>
      <c r="L63">
        <v>0</v>
      </c>
      <c r="M63" t="s">
        <v>29</v>
      </c>
      <c r="N63">
        <v>10</v>
      </c>
      <c r="O63">
        <v>126.8</v>
      </c>
      <c r="P63">
        <v>12.7</v>
      </c>
      <c r="Q63">
        <v>15.7</v>
      </c>
      <c r="R63">
        <v>10.199999999999999</v>
      </c>
      <c r="S63">
        <v>615221</v>
      </c>
      <c r="T63" s="20">
        <v>3391</v>
      </c>
      <c r="U63" s="20">
        <v>973</v>
      </c>
      <c r="V63" s="20">
        <v>265.83333333333297</v>
      </c>
      <c r="W63" s="20">
        <v>166.166666666667</v>
      </c>
      <c r="X63" s="21" t="s">
        <v>513</v>
      </c>
      <c r="Y63" s="21" t="s">
        <v>514</v>
      </c>
      <c r="Z63" s="21" t="s">
        <v>332</v>
      </c>
      <c r="AA63" s="21" t="s">
        <v>170</v>
      </c>
      <c r="AB63" s="22">
        <v>432</v>
      </c>
      <c r="AC63" s="21" t="s">
        <v>515</v>
      </c>
      <c r="AD63" s="22">
        <v>72</v>
      </c>
      <c r="AE63" s="19">
        <v>6.66</v>
      </c>
      <c r="AF63" s="19">
        <v>16.12</v>
      </c>
    </row>
    <row r="64" spans="1:32" ht="15.75">
      <c r="A64" s="4" t="s">
        <v>570</v>
      </c>
      <c r="B64" s="8">
        <v>2</v>
      </c>
      <c r="C64" s="8">
        <v>2</v>
      </c>
      <c r="D64" s="8">
        <v>15</v>
      </c>
      <c r="E64" s="8">
        <v>20.2</v>
      </c>
      <c r="F64" s="8">
        <v>6</v>
      </c>
      <c r="G64" s="8">
        <v>11</v>
      </c>
      <c r="H64" s="8">
        <f>31.025+(3.238*11)-(3.248*15)+(0.1536*11*15)</f>
        <v>43.266999999999996</v>
      </c>
      <c r="I64" t="s">
        <v>110</v>
      </c>
      <c r="J64">
        <v>10</v>
      </c>
      <c r="K64">
        <v>50</v>
      </c>
      <c r="L64">
        <v>16</v>
      </c>
      <c r="M64" t="s">
        <v>111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 s="20">
        <v>3670.6666666666702</v>
      </c>
      <c r="U64" s="20">
        <v>740</v>
      </c>
      <c r="V64" s="20">
        <v>167.666666666667</v>
      </c>
      <c r="W64" s="20">
        <v>38.6666666666667</v>
      </c>
      <c r="X64" s="21" t="s">
        <v>404</v>
      </c>
      <c r="Y64" s="21" t="s">
        <v>290</v>
      </c>
      <c r="Z64" s="21" t="s">
        <v>355</v>
      </c>
      <c r="AA64" s="21" t="s">
        <v>347</v>
      </c>
      <c r="AB64" s="22">
        <v>206.333333333333</v>
      </c>
      <c r="AC64" s="21" t="s">
        <v>345</v>
      </c>
      <c r="AD64" s="22">
        <v>34.389000000000003</v>
      </c>
      <c r="AE64" s="19">
        <v>9.17</v>
      </c>
      <c r="AF64" s="19">
        <v>0</v>
      </c>
    </row>
    <row r="65" spans="1:32" ht="15.75">
      <c r="A65" s="4" t="s">
        <v>571</v>
      </c>
      <c r="B65" s="8">
        <v>2</v>
      </c>
      <c r="C65" s="8">
        <v>1</v>
      </c>
      <c r="D65" s="8">
        <v>14</v>
      </c>
      <c r="E65" s="8">
        <v>20.5</v>
      </c>
      <c r="F65" s="8">
        <v>6</v>
      </c>
      <c r="G65" s="9">
        <v>11</v>
      </c>
      <c r="H65" s="8">
        <f>31.025+(3.238*11)-(3.248*14)+(0.1536*11*14)</f>
        <v>44.825399999999995</v>
      </c>
      <c r="I65" t="s">
        <v>96</v>
      </c>
      <c r="J65">
        <v>10</v>
      </c>
      <c r="K65">
        <v>0</v>
      </c>
      <c r="L65">
        <v>0</v>
      </c>
      <c r="M65" t="s">
        <v>29</v>
      </c>
      <c r="N65">
        <v>4</v>
      </c>
      <c r="O65">
        <v>45.3</v>
      </c>
      <c r="P65">
        <v>11.3</v>
      </c>
      <c r="Q65">
        <v>12.7</v>
      </c>
      <c r="R65">
        <v>10.199999999999999</v>
      </c>
      <c r="S65">
        <v>137897</v>
      </c>
      <c r="T65" s="20">
        <v>3694.5</v>
      </c>
      <c r="U65" s="20">
        <v>1723.3333333333301</v>
      </c>
      <c r="V65" s="20">
        <v>219.833333333333</v>
      </c>
      <c r="W65" s="20">
        <v>80.3333333333333</v>
      </c>
      <c r="X65" s="21" t="s">
        <v>394</v>
      </c>
      <c r="Y65" s="21" t="s">
        <v>395</v>
      </c>
      <c r="Z65" s="21" t="s">
        <v>340</v>
      </c>
      <c r="AA65" s="21" t="s">
        <v>268</v>
      </c>
      <c r="AB65" s="22">
        <v>300.16666666666703</v>
      </c>
      <c r="AC65" s="21" t="s">
        <v>396</v>
      </c>
      <c r="AD65" s="22">
        <v>42.881</v>
      </c>
      <c r="AE65" s="19">
        <v>4.17</v>
      </c>
      <c r="AF65" s="19">
        <v>0</v>
      </c>
    </row>
    <row r="66" spans="1:32" ht="15.75">
      <c r="A66" s="4" t="s">
        <v>572</v>
      </c>
      <c r="B66" s="8">
        <v>2</v>
      </c>
      <c r="C66" s="8">
        <v>2</v>
      </c>
      <c r="D66" s="8">
        <v>15</v>
      </c>
      <c r="E66" s="8">
        <v>23.8</v>
      </c>
      <c r="F66" s="8">
        <v>2</v>
      </c>
      <c r="G66" s="8">
        <v>9</v>
      </c>
      <c r="H66" s="8">
        <f>31.025+(3.238*9)-(3.248*15)+(0.1536*9*15)</f>
        <v>32.182999999999993</v>
      </c>
      <c r="I66" t="s">
        <v>206</v>
      </c>
      <c r="J66">
        <v>10</v>
      </c>
      <c r="K66">
        <v>0</v>
      </c>
      <c r="L66">
        <v>0</v>
      </c>
      <c r="M66" t="s">
        <v>29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20">
        <v>2518.8333333333298</v>
      </c>
      <c r="U66" s="20">
        <v>607.66666666666697</v>
      </c>
      <c r="V66" s="20">
        <v>105.833333333333</v>
      </c>
      <c r="W66" s="20">
        <v>38.6666666666667</v>
      </c>
      <c r="X66" s="21" t="s">
        <v>471</v>
      </c>
      <c r="Y66" s="21" t="s">
        <v>367</v>
      </c>
      <c r="Z66" s="21" t="s">
        <v>84</v>
      </c>
      <c r="AA66" s="21" t="s">
        <v>287</v>
      </c>
      <c r="AB66" s="22">
        <v>144.5</v>
      </c>
      <c r="AC66" s="21" t="s">
        <v>181</v>
      </c>
      <c r="AD66" s="22">
        <v>36.125</v>
      </c>
      <c r="AE66" s="19">
        <v>0</v>
      </c>
      <c r="AF66" s="19">
        <v>60.88</v>
      </c>
    </row>
    <row r="67" spans="1:32" ht="15.75">
      <c r="A67" s="4" t="s">
        <v>564</v>
      </c>
      <c r="B67" s="8">
        <v>2</v>
      </c>
      <c r="C67" s="8">
        <v>1</v>
      </c>
      <c r="D67" s="8">
        <v>15</v>
      </c>
      <c r="E67" s="8">
        <v>19.899999999999999</v>
      </c>
      <c r="F67" s="8">
        <v>7</v>
      </c>
      <c r="G67" s="8">
        <v>11.5</v>
      </c>
      <c r="H67" s="8">
        <f>31.025+(3.238*11.5)-(3.248*15)+(0.1536*11.5*15)</f>
        <v>46.03799999999999</v>
      </c>
      <c r="I67" t="s">
        <v>178</v>
      </c>
      <c r="J67">
        <v>10</v>
      </c>
      <c r="K67">
        <v>0</v>
      </c>
      <c r="L67">
        <v>0</v>
      </c>
      <c r="M67" t="s">
        <v>29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 s="20">
        <v>2516</v>
      </c>
      <c r="U67" s="20">
        <v>439.83333333333297</v>
      </c>
      <c r="V67" s="20">
        <v>77</v>
      </c>
      <c r="W67" s="20">
        <v>16.1666666666667</v>
      </c>
      <c r="X67" s="21" t="s">
        <v>446</v>
      </c>
      <c r="Y67" s="21" t="s">
        <v>336</v>
      </c>
      <c r="Z67" s="21" t="s">
        <v>239</v>
      </c>
      <c r="AA67" s="21" t="s">
        <v>324</v>
      </c>
      <c r="AB67" s="22">
        <v>93.1666666666667</v>
      </c>
      <c r="AC67" s="21" t="s">
        <v>38</v>
      </c>
      <c r="AD67" s="22">
        <v>23.292000000000002</v>
      </c>
      <c r="AE67" s="19">
        <v>0</v>
      </c>
      <c r="AF67" s="19">
        <v>17.5</v>
      </c>
    </row>
    <row r="68" spans="1:32" ht="15.75">
      <c r="A68" s="4" t="s">
        <v>565</v>
      </c>
      <c r="B68" s="8">
        <v>2</v>
      </c>
      <c r="C68" s="8">
        <v>1</v>
      </c>
      <c r="D68" s="8">
        <v>14</v>
      </c>
      <c r="E68" s="8">
        <v>18.399999999999999</v>
      </c>
      <c r="F68" s="8">
        <v>9.5</v>
      </c>
      <c r="G68" s="8">
        <v>12.5</v>
      </c>
      <c r="H68" s="8">
        <f>31.025+(3.238*12.5)-(3.248*14)+(0.1536*12.5*14)</f>
        <v>52.908000000000001</v>
      </c>
      <c r="I68" t="s">
        <v>220</v>
      </c>
      <c r="J68">
        <v>10</v>
      </c>
      <c r="K68">
        <v>0</v>
      </c>
      <c r="L68">
        <v>0</v>
      </c>
      <c r="M68" t="s">
        <v>29</v>
      </c>
      <c r="N68">
        <v>7</v>
      </c>
      <c r="O68">
        <v>99.5</v>
      </c>
      <c r="P68">
        <v>14.2</v>
      </c>
      <c r="Q68">
        <v>29.2</v>
      </c>
      <c r="R68">
        <v>10.199999999999999</v>
      </c>
      <c r="S68">
        <v>435547</v>
      </c>
      <c r="T68" s="20">
        <v>3722.8333333333298</v>
      </c>
      <c r="U68" s="20">
        <v>1059.6666666666699</v>
      </c>
      <c r="V68" s="20">
        <v>176</v>
      </c>
      <c r="W68" s="20">
        <v>120.5</v>
      </c>
      <c r="X68" s="21" t="s">
        <v>488</v>
      </c>
      <c r="Y68" s="21" t="s">
        <v>282</v>
      </c>
      <c r="Z68" s="21" t="s">
        <v>88</v>
      </c>
      <c r="AA68" s="21" t="s">
        <v>255</v>
      </c>
      <c r="AB68" s="22">
        <v>296.5</v>
      </c>
      <c r="AC68" s="21" t="s">
        <v>489</v>
      </c>
      <c r="AD68" s="22">
        <v>49.417000000000002</v>
      </c>
      <c r="AE68" s="19">
        <v>2.78</v>
      </c>
      <c r="AF68" s="19">
        <v>13.99</v>
      </c>
    </row>
    <row r="69" spans="1:32" ht="15.75">
      <c r="A69" s="4" t="s">
        <v>566</v>
      </c>
      <c r="B69" s="8">
        <v>2</v>
      </c>
      <c r="C69" s="8">
        <v>1</v>
      </c>
      <c r="D69" s="8">
        <v>15</v>
      </c>
      <c r="E69" s="8">
        <v>25.2</v>
      </c>
      <c r="F69" s="8">
        <v>7</v>
      </c>
      <c r="G69" s="8">
        <v>11.5</v>
      </c>
      <c r="H69" s="8">
        <f>31.025+(3.238*11.5)-(3.248*15)+(0.1536*11.5*15)</f>
        <v>46.03799999999999</v>
      </c>
      <c r="I69" t="s">
        <v>250</v>
      </c>
      <c r="J69">
        <v>10</v>
      </c>
      <c r="K69">
        <v>0</v>
      </c>
      <c r="L69">
        <v>0</v>
      </c>
      <c r="M69" t="s">
        <v>29</v>
      </c>
      <c r="N69">
        <v>5</v>
      </c>
      <c r="O69">
        <v>63.7</v>
      </c>
      <c r="P69">
        <v>12.7</v>
      </c>
      <c r="Q69">
        <v>16.5</v>
      </c>
      <c r="R69">
        <v>10.3</v>
      </c>
      <c r="S69">
        <v>382115</v>
      </c>
      <c r="T69" s="20">
        <v>2892.3333333333298</v>
      </c>
      <c r="U69" s="20">
        <v>944.5</v>
      </c>
      <c r="V69" s="20">
        <v>170.166666666667</v>
      </c>
      <c r="W69" s="20">
        <v>101</v>
      </c>
      <c r="X69" s="21" t="s">
        <v>522</v>
      </c>
      <c r="Y69" s="21" t="s">
        <v>92</v>
      </c>
      <c r="Z69" s="21" t="s">
        <v>305</v>
      </c>
      <c r="AA69" s="21" t="s">
        <v>358</v>
      </c>
      <c r="AB69" s="22">
        <v>271.16666666666703</v>
      </c>
      <c r="AC69" s="21" t="s">
        <v>61</v>
      </c>
      <c r="AD69" s="22">
        <v>54.232999999999997</v>
      </c>
      <c r="AE69" s="19">
        <v>2.5</v>
      </c>
      <c r="AF69" s="19">
        <v>0</v>
      </c>
    </row>
    <row r="70" spans="1:32" ht="15.75">
      <c r="A70" s="4" t="s">
        <v>573</v>
      </c>
      <c r="B70" s="8">
        <v>2</v>
      </c>
      <c r="C70" s="8">
        <v>1</v>
      </c>
      <c r="D70" s="8">
        <v>15</v>
      </c>
      <c r="E70" s="8">
        <v>19.7</v>
      </c>
      <c r="F70" s="8">
        <v>8</v>
      </c>
      <c r="G70" s="8">
        <v>12</v>
      </c>
      <c r="H70" s="8">
        <f>31.025+(3.238*12)-(3.248*15)+(0.1536*12*15)</f>
        <v>48.808999999999997</v>
      </c>
      <c r="I70" t="s">
        <v>187</v>
      </c>
      <c r="J70">
        <v>10</v>
      </c>
      <c r="K70">
        <v>0</v>
      </c>
      <c r="L70">
        <v>0</v>
      </c>
      <c r="M70" t="s">
        <v>29</v>
      </c>
      <c r="N70">
        <v>6</v>
      </c>
      <c r="O70">
        <v>80.3</v>
      </c>
      <c r="P70">
        <v>13.4</v>
      </c>
      <c r="Q70">
        <v>23.7</v>
      </c>
      <c r="R70">
        <v>10.199999999999999</v>
      </c>
      <c r="S70">
        <v>339095</v>
      </c>
      <c r="T70" s="20">
        <v>3698.5</v>
      </c>
      <c r="U70" s="20">
        <v>1664.3333333333301</v>
      </c>
      <c r="V70" s="20">
        <v>234.833333333333</v>
      </c>
      <c r="W70" s="20">
        <v>131.333333333333</v>
      </c>
      <c r="X70" s="21" t="s">
        <v>454</v>
      </c>
      <c r="Y70" s="21" t="s">
        <v>233</v>
      </c>
      <c r="Z70" s="21" t="s">
        <v>455</v>
      </c>
      <c r="AA70" s="21" t="s">
        <v>195</v>
      </c>
      <c r="AB70" s="22">
        <v>366.16666666666703</v>
      </c>
      <c r="AC70" s="21" t="s">
        <v>42</v>
      </c>
      <c r="AD70" s="22">
        <v>52.31</v>
      </c>
      <c r="AE70" s="19">
        <v>6.66</v>
      </c>
      <c r="AF70" s="19">
        <v>34.44</v>
      </c>
    </row>
    <row r="71" spans="1:32" ht="15.75">
      <c r="A71" s="4" t="s">
        <v>574</v>
      </c>
      <c r="B71" s="8">
        <v>2</v>
      </c>
      <c r="C71" s="8">
        <v>2</v>
      </c>
      <c r="D71" s="8">
        <v>16</v>
      </c>
      <c r="E71" s="8">
        <v>20.9</v>
      </c>
      <c r="F71" s="8">
        <v>5</v>
      </c>
      <c r="G71" s="8">
        <v>10.5</v>
      </c>
      <c r="H71" s="8">
        <f>31.025+(3.238*10.5)-(3.248*16)+(0.1536*10.5*16)</f>
        <v>38.860799999999998</v>
      </c>
      <c r="I71" t="s">
        <v>160</v>
      </c>
      <c r="J71">
        <v>10</v>
      </c>
      <c r="K71">
        <v>0</v>
      </c>
      <c r="L71">
        <v>0</v>
      </c>
      <c r="M71" t="s">
        <v>29</v>
      </c>
      <c r="N71">
        <v>4</v>
      </c>
      <c r="O71">
        <v>45.5</v>
      </c>
      <c r="P71">
        <v>11.4</v>
      </c>
      <c r="Q71">
        <v>12</v>
      </c>
      <c r="R71">
        <v>11.2</v>
      </c>
      <c r="S71">
        <v>137500</v>
      </c>
      <c r="T71" s="20">
        <v>2685.6666666666702</v>
      </c>
      <c r="U71" s="20">
        <v>760.33333333333303</v>
      </c>
      <c r="V71" s="20">
        <v>143.166666666667</v>
      </c>
      <c r="W71" s="20">
        <v>23.8333333333333</v>
      </c>
      <c r="X71" s="21" t="s">
        <v>436</v>
      </c>
      <c r="Y71" s="21" t="s">
        <v>437</v>
      </c>
      <c r="Z71" s="21" t="s">
        <v>313</v>
      </c>
      <c r="AA71" s="21" t="s">
        <v>273</v>
      </c>
      <c r="AB71" s="22">
        <v>167</v>
      </c>
      <c r="AC71" s="21" t="s">
        <v>280</v>
      </c>
      <c r="AD71" s="22">
        <v>33.4</v>
      </c>
      <c r="AE71" s="19">
        <v>0</v>
      </c>
      <c r="AF71" s="19">
        <v>0</v>
      </c>
    </row>
    <row r="72" spans="1:32" ht="15.75">
      <c r="A72" s="4" t="s">
        <v>575</v>
      </c>
      <c r="B72" s="8">
        <v>2</v>
      </c>
      <c r="C72" s="8">
        <v>2</v>
      </c>
      <c r="D72" s="8">
        <v>16</v>
      </c>
      <c r="E72" s="8">
        <v>24.8</v>
      </c>
      <c r="F72" s="8">
        <v>7</v>
      </c>
      <c r="G72" s="8">
        <v>11.5</v>
      </c>
      <c r="H72" s="8">
        <f>31.025+(3.238*11.5)-(3.248*16)+(0.1536*11.5*16)</f>
        <v>44.556399999999996</v>
      </c>
      <c r="I72" t="s">
        <v>226</v>
      </c>
      <c r="J72">
        <v>10</v>
      </c>
      <c r="K72">
        <v>0</v>
      </c>
      <c r="L72">
        <v>0</v>
      </c>
      <c r="M72" t="s">
        <v>29</v>
      </c>
      <c r="N72">
        <v>5</v>
      </c>
      <c r="O72">
        <v>57.8</v>
      </c>
      <c r="P72">
        <v>11.6</v>
      </c>
      <c r="Q72">
        <v>14</v>
      </c>
      <c r="R72">
        <v>10</v>
      </c>
      <c r="S72">
        <v>253572</v>
      </c>
      <c r="T72" s="20">
        <v>4713.3333333333303</v>
      </c>
      <c r="U72" s="20">
        <v>1102.3333333333301</v>
      </c>
      <c r="V72" s="20">
        <v>189.833333333333</v>
      </c>
      <c r="W72" s="20">
        <v>142.5</v>
      </c>
      <c r="X72" s="21" t="s">
        <v>498</v>
      </c>
      <c r="Y72" s="21" t="s">
        <v>499</v>
      </c>
      <c r="Z72" s="21" t="s">
        <v>191</v>
      </c>
      <c r="AA72" s="21" t="s">
        <v>314</v>
      </c>
      <c r="AB72" s="22">
        <v>332.33333333333297</v>
      </c>
      <c r="AC72" s="21" t="s">
        <v>133</v>
      </c>
      <c r="AD72" s="22">
        <v>47.475999999999999</v>
      </c>
      <c r="AE72" s="19">
        <v>10.09</v>
      </c>
      <c r="AF72" s="19">
        <v>22.77</v>
      </c>
    </row>
    <row r="73" spans="1:32" ht="15.75">
      <c r="A73" s="4" t="s">
        <v>597</v>
      </c>
      <c r="B73" s="8">
        <v>2</v>
      </c>
      <c r="C73" s="8">
        <v>2</v>
      </c>
      <c r="D73" s="8">
        <v>12</v>
      </c>
      <c r="E73" s="8">
        <v>25.9</v>
      </c>
      <c r="F73" s="8">
        <v>3</v>
      </c>
      <c r="G73" s="8">
        <v>9.5</v>
      </c>
      <c r="H73" s="8">
        <f>31.025+(3.238*9.5)-(3.248*12)+(0.1536*9.5*12)</f>
        <v>40.320399999999999</v>
      </c>
      <c r="I73" t="s">
        <v>218</v>
      </c>
      <c r="J73">
        <v>10</v>
      </c>
      <c r="K73">
        <v>58</v>
      </c>
      <c r="L73">
        <v>12</v>
      </c>
      <c r="M73" t="s">
        <v>111</v>
      </c>
      <c r="N73">
        <v>7</v>
      </c>
      <c r="O73">
        <v>95.5</v>
      </c>
      <c r="P73">
        <v>13.6</v>
      </c>
      <c r="Q73">
        <v>18.8</v>
      </c>
      <c r="R73">
        <v>10.7</v>
      </c>
      <c r="S73">
        <v>325991</v>
      </c>
      <c r="T73" s="20">
        <v>2042.6666666666699</v>
      </c>
      <c r="U73" s="20">
        <v>696.5</v>
      </c>
      <c r="V73" s="20">
        <v>169.833333333333</v>
      </c>
      <c r="W73" s="20">
        <v>90</v>
      </c>
      <c r="X73" s="21" t="s">
        <v>483</v>
      </c>
      <c r="Y73" s="21" t="s">
        <v>484</v>
      </c>
      <c r="Z73" s="21" t="s">
        <v>485</v>
      </c>
      <c r="AA73" s="21" t="s">
        <v>159</v>
      </c>
      <c r="AB73" s="22">
        <v>259.83333333333297</v>
      </c>
      <c r="AC73" s="21" t="s">
        <v>486</v>
      </c>
      <c r="AD73" s="22">
        <v>64.957999999999998</v>
      </c>
      <c r="AE73" s="19">
        <v>13.74</v>
      </c>
      <c r="AF73" s="19">
        <v>30.28</v>
      </c>
    </row>
    <row r="74" spans="1:32" ht="15.75">
      <c r="A74" s="4" t="s">
        <v>600</v>
      </c>
      <c r="B74" s="8">
        <v>2</v>
      </c>
      <c r="C74" s="8">
        <v>1</v>
      </c>
      <c r="D74" s="8">
        <v>14</v>
      </c>
      <c r="E74" s="8">
        <v>28.1</v>
      </c>
      <c r="F74" s="8">
        <v>3.5</v>
      </c>
      <c r="G74" s="8">
        <v>9.5</v>
      </c>
      <c r="H74" s="8">
        <f>31.025+(3.238*9.5)-(3.248*14)+(0.1536*9.5*14)</f>
        <v>36.742800000000003</v>
      </c>
      <c r="I74" t="s">
        <v>202</v>
      </c>
      <c r="J74">
        <v>10</v>
      </c>
      <c r="K74">
        <v>70</v>
      </c>
      <c r="L74">
        <v>14</v>
      </c>
      <c r="M74" t="s">
        <v>63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 s="20">
        <v>4151.6666666666697</v>
      </c>
      <c r="U74" s="20">
        <v>1364.6666666666699</v>
      </c>
      <c r="V74" s="20">
        <v>214.833333333333</v>
      </c>
      <c r="W74" s="20">
        <v>56.8333333333333</v>
      </c>
      <c r="X74" s="21" t="s">
        <v>368</v>
      </c>
      <c r="Y74" s="21" t="s">
        <v>180</v>
      </c>
      <c r="Z74" s="21" t="s">
        <v>333</v>
      </c>
      <c r="AA74" s="21" t="s">
        <v>105</v>
      </c>
      <c r="AB74" s="22">
        <v>271.66666666666703</v>
      </c>
      <c r="AC74" s="21" t="s">
        <v>342</v>
      </c>
      <c r="AD74" s="22">
        <v>38.81</v>
      </c>
      <c r="AE74" s="19">
        <v>52.78</v>
      </c>
      <c r="AF74" s="19">
        <v>5.27</v>
      </c>
    </row>
    <row r="75" spans="1:32" ht="15.75">
      <c r="A75" s="4" t="s">
        <v>615</v>
      </c>
      <c r="B75" s="8">
        <v>2</v>
      </c>
      <c r="C75" s="8">
        <v>2</v>
      </c>
      <c r="D75" s="8">
        <v>14</v>
      </c>
      <c r="E75" s="8">
        <v>24.7</v>
      </c>
      <c r="F75" s="8">
        <v>3.5</v>
      </c>
      <c r="G75" s="8">
        <v>9.5</v>
      </c>
      <c r="H75" s="8">
        <f>31.025+(3.238*9.5)-(3.248*14)+(0.1536*9.5*14)</f>
        <v>36.742800000000003</v>
      </c>
      <c r="I75" t="s">
        <v>199</v>
      </c>
      <c r="J75">
        <v>10</v>
      </c>
      <c r="K75">
        <v>0</v>
      </c>
      <c r="L75">
        <v>0</v>
      </c>
      <c r="M75" t="s">
        <v>29</v>
      </c>
      <c r="N75">
        <v>3</v>
      </c>
      <c r="O75">
        <v>37</v>
      </c>
      <c r="P75">
        <v>12.3</v>
      </c>
      <c r="Q75">
        <v>13.5</v>
      </c>
      <c r="R75">
        <v>10.3</v>
      </c>
      <c r="S75">
        <v>109222</v>
      </c>
      <c r="T75" s="20">
        <v>4054.3333333333298</v>
      </c>
      <c r="U75" s="20">
        <v>1482.3333333333301</v>
      </c>
      <c r="V75" s="20">
        <v>163</v>
      </c>
      <c r="W75" s="20">
        <v>30.3333333333333</v>
      </c>
      <c r="X75" s="21" t="s">
        <v>364</v>
      </c>
      <c r="Y75" s="21" t="s">
        <v>465</v>
      </c>
      <c r="Z75" s="21" t="s">
        <v>103</v>
      </c>
      <c r="AA75" s="21" t="s">
        <v>324</v>
      </c>
      <c r="AB75" s="22">
        <v>193.333333333333</v>
      </c>
      <c r="AC75" s="21" t="s">
        <v>262</v>
      </c>
      <c r="AD75" s="22">
        <v>27.619</v>
      </c>
      <c r="AE75" s="19">
        <v>30</v>
      </c>
      <c r="AF75" s="19">
        <v>8.89</v>
      </c>
    </row>
    <row r="76" spans="1:32" ht="15.75">
      <c r="A76" s="4" t="s">
        <v>598</v>
      </c>
      <c r="B76" s="8">
        <v>2</v>
      </c>
      <c r="C76" s="8">
        <v>2</v>
      </c>
      <c r="D76" s="8">
        <v>14</v>
      </c>
      <c r="E76" s="8">
        <v>23.9</v>
      </c>
      <c r="F76" s="8">
        <v>4.5</v>
      </c>
      <c r="G76" s="8">
        <v>10</v>
      </c>
      <c r="H76" s="8">
        <f>31.025+(3.238*10)-(3.248*14)+(0.1536*10*14)</f>
        <v>39.436999999999998</v>
      </c>
      <c r="I76" t="s">
        <v>67</v>
      </c>
      <c r="J76">
        <v>10</v>
      </c>
      <c r="K76">
        <v>0</v>
      </c>
      <c r="L76">
        <v>0</v>
      </c>
      <c r="M76" t="s">
        <v>29</v>
      </c>
      <c r="N76">
        <v>4</v>
      </c>
      <c r="O76">
        <v>67.8</v>
      </c>
      <c r="P76">
        <v>17</v>
      </c>
      <c r="Q76">
        <v>25.5</v>
      </c>
      <c r="R76">
        <v>11.2</v>
      </c>
      <c r="S76">
        <v>230805</v>
      </c>
      <c r="T76" s="20">
        <v>2588.3333333333298</v>
      </c>
      <c r="U76" s="20">
        <v>680.16666666666697</v>
      </c>
      <c r="V76" s="20">
        <v>112.333333333333</v>
      </c>
      <c r="W76" s="20">
        <v>49.1666666666667</v>
      </c>
      <c r="X76" s="21" t="s">
        <v>385</v>
      </c>
      <c r="Y76" s="21" t="s">
        <v>363</v>
      </c>
      <c r="Z76" s="21" t="s">
        <v>264</v>
      </c>
      <c r="AA76" s="21" t="s">
        <v>122</v>
      </c>
      <c r="AB76" s="22">
        <v>161.5</v>
      </c>
      <c r="AC76" s="21" t="s">
        <v>315</v>
      </c>
      <c r="AD76" s="22">
        <v>32.299999999999997</v>
      </c>
      <c r="AE76" s="19">
        <v>57.5</v>
      </c>
      <c r="AF76" s="19">
        <v>32.5</v>
      </c>
    </row>
    <row r="77" spans="1:32" ht="15.75">
      <c r="A77" s="4" t="s">
        <v>599</v>
      </c>
      <c r="B77" s="8">
        <v>2</v>
      </c>
      <c r="C77" s="8">
        <v>1</v>
      </c>
      <c r="D77" s="8">
        <v>12</v>
      </c>
      <c r="E77" s="8">
        <v>17.899999999999999</v>
      </c>
      <c r="F77" s="8">
        <v>5</v>
      </c>
      <c r="G77" s="8">
        <v>10.5</v>
      </c>
      <c r="H77" s="8">
        <f>31.025+(3.238*10.5)-(3.248*12)+(0.1536*10.5*12)</f>
        <v>45.401600000000002</v>
      </c>
      <c r="I77" t="s">
        <v>253</v>
      </c>
      <c r="J77">
        <v>10</v>
      </c>
      <c r="K77">
        <v>0</v>
      </c>
      <c r="L77">
        <v>0</v>
      </c>
      <c r="M77" t="s">
        <v>29</v>
      </c>
      <c r="N77">
        <v>7</v>
      </c>
      <c r="O77">
        <v>91.3</v>
      </c>
      <c r="P77">
        <v>13</v>
      </c>
      <c r="Q77">
        <v>16.8</v>
      </c>
      <c r="R77">
        <v>10.8</v>
      </c>
      <c r="S77">
        <v>383229</v>
      </c>
      <c r="T77" s="20">
        <v>2146.1666666666702</v>
      </c>
      <c r="U77" s="20">
        <v>1293.6666666666699</v>
      </c>
      <c r="V77" s="20">
        <v>217.666666666667</v>
      </c>
      <c r="W77" s="20">
        <v>123.5</v>
      </c>
      <c r="X77" s="21" t="s">
        <v>526</v>
      </c>
      <c r="Y77" s="21" t="s">
        <v>248</v>
      </c>
      <c r="Z77" s="21" t="s">
        <v>356</v>
      </c>
      <c r="AA77" s="21" t="s">
        <v>214</v>
      </c>
      <c r="AB77" s="22">
        <v>341.16666666666703</v>
      </c>
      <c r="AC77" s="21" t="s">
        <v>319</v>
      </c>
      <c r="AD77" s="22">
        <v>68.233000000000004</v>
      </c>
      <c r="AE77" s="19">
        <v>6.95</v>
      </c>
      <c r="AF77" s="19">
        <v>18.89</v>
      </c>
    </row>
    <row r="78" spans="1:32" ht="15.75">
      <c r="A78" s="4" t="s">
        <v>602</v>
      </c>
      <c r="B78" s="8">
        <v>2</v>
      </c>
      <c r="C78" s="8">
        <v>1</v>
      </c>
      <c r="D78" s="8">
        <v>13</v>
      </c>
      <c r="E78" s="8">
        <v>18.600000000000001</v>
      </c>
      <c r="F78" s="8">
        <v>6.5</v>
      </c>
      <c r="G78" s="8">
        <v>11</v>
      </c>
      <c r="H78" s="8">
        <f>31.025+(3.238*11)-(3.248*13)+(0.1536*11*13)</f>
        <v>46.383799999999994</v>
      </c>
      <c r="I78" t="s">
        <v>217</v>
      </c>
      <c r="J78">
        <v>10</v>
      </c>
      <c r="K78">
        <v>52</v>
      </c>
      <c r="L78">
        <v>14</v>
      </c>
      <c r="M78" t="s">
        <v>63</v>
      </c>
      <c r="N78">
        <v>13</v>
      </c>
      <c r="O78">
        <v>197.5</v>
      </c>
      <c r="P78">
        <v>15.2</v>
      </c>
      <c r="Q78">
        <v>28.5</v>
      </c>
      <c r="R78">
        <v>10.5</v>
      </c>
      <c r="S78">
        <v>863772</v>
      </c>
      <c r="T78" s="20">
        <v>2864.1666666666702</v>
      </c>
      <c r="U78" s="20">
        <v>1220.3333333333301</v>
      </c>
      <c r="V78" s="20">
        <v>256</v>
      </c>
      <c r="W78" s="20">
        <v>211.5</v>
      </c>
      <c r="X78" s="21" t="s">
        <v>481</v>
      </c>
      <c r="Y78" s="21" t="s">
        <v>482</v>
      </c>
      <c r="Z78" s="21" t="s">
        <v>300</v>
      </c>
      <c r="AA78" s="21" t="s">
        <v>366</v>
      </c>
      <c r="AB78" s="22">
        <v>467.5</v>
      </c>
      <c r="AC78" s="21" t="s">
        <v>263</v>
      </c>
      <c r="AD78" s="22">
        <v>77.917000000000002</v>
      </c>
      <c r="AE78" s="19">
        <v>40.83</v>
      </c>
      <c r="AF78" s="19">
        <v>0.28000000000000003</v>
      </c>
    </row>
    <row r="79" spans="1:32" ht="15.75">
      <c r="A79" s="4" t="s">
        <v>611</v>
      </c>
      <c r="B79" s="8">
        <v>2</v>
      </c>
      <c r="C79" s="8">
        <v>2</v>
      </c>
      <c r="D79" s="8">
        <v>14</v>
      </c>
      <c r="E79" s="8">
        <v>19.2</v>
      </c>
      <c r="F79" s="8">
        <v>6</v>
      </c>
      <c r="G79" s="8">
        <v>11</v>
      </c>
      <c r="H79" s="8">
        <f>31.025+(3.238*11)-(3.248*14)+(0.1536*11*14)</f>
        <v>44.825399999999995</v>
      </c>
      <c r="I79" t="s">
        <v>244</v>
      </c>
      <c r="J79">
        <v>10</v>
      </c>
      <c r="K79">
        <v>48</v>
      </c>
      <c r="L79">
        <v>14</v>
      </c>
      <c r="M79" t="s">
        <v>111</v>
      </c>
      <c r="N79">
        <v>1</v>
      </c>
      <c r="O79">
        <v>10.7</v>
      </c>
      <c r="P79">
        <v>10.7</v>
      </c>
      <c r="Q79">
        <v>10.7</v>
      </c>
      <c r="R79">
        <v>10.7</v>
      </c>
      <c r="S79">
        <v>42036</v>
      </c>
      <c r="T79" s="20">
        <v>4301.8333333333303</v>
      </c>
      <c r="U79" s="20">
        <v>1125.5</v>
      </c>
      <c r="V79" s="20">
        <v>108.166666666667</v>
      </c>
      <c r="W79" s="20">
        <v>47.5</v>
      </c>
      <c r="X79" s="21" t="s">
        <v>517</v>
      </c>
      <c r="Y79" s="21" t="s">
        <v>518</v>
      </c>
      <c r="Z79" s="21" t="s">
        <v>32</v>
      </c>
      <c r="AA79" s="21" t="s">
        <v>69</v>
      </c>
      <c r="AB79" s="22">
        <v>155.666666666667</v>
      </c>
      <c r="AC79" s="21" t="s">
        <v>279</v>
      </c>
      <c r="AD79" s="22">
        <v>22.238</v>
      </c>
      <c r="AE79" s="19">
        <v>25.84</v>
      </c>
      <c r="AF79" s="19">
        <v>8.89</v>
      </c>
    </row>
    <row r="80" spans="1:32" ht="15.75">
      <c r="A80" s="4" t="s">
        <v>601</v>
      </c>
      <c r="B80" s="8">
        <v>2</v>
      </c>
      <c r="C80" s="8">
        <v>1</v>
      </c>
      <c r="D80" s="8">
        <v>13</v>
      </c>
      <c r="E80" s="8">
        <v>18.5</v>
      </c>
      <c r="F80" s="8">
        <v>8</v>
      </c>
      <c r="G80" s="8">
        <v>12</v>
      </c>
      <c r="H80" s="8">
        <f>31.025+(3.238*12)-(3.248*13)+(0.1536*12*13)</f>
        <v>51.618600000000001</v>
      </c>
      <c r="I80" t="s">
        <v>208</v>
      </c>
      <c r="J80">
        <v>10</v>
      </c>
      <c r="K80">
        <v>0</v>
      </c>
      <c r="L80">
        <v>0</v>
      </c>
      <c r="M80" t="s">
        <v>29</v>
      </c>
      <c r="N80">
        <v>50</v>
      </c>
      <c r="O80">
        <v>808.5</v>
      </c>
      <c r="P80">
        <v>16.2</v>
      </c>
      <c r="Q80">
        <v>35</v>
      </c>
      <c r="R80">
        <v>10</v>
      </c>
      <c r="S80">
        <v>3372704</v>
      </c>
      <c r="T80" s="20">
        <v>3675.3333333333298</v>
      </c>
      <c r="U80" s="20">
        <v>1718</v>
      </c>
      <c r="V80" s="20">
        <v>473.33333333333297</v>
      </c>
      <c r="W80" s="20">
        <v>684.33333333333303</v>
      </c>
      <c r="X80" s="21" t="s">
        <v>472</v>
      </c>
      <c r="Y80" s="21" t="s">
        <v>473</v>
      </c>
      <c r="Z80" s="21" t="s">
        <v>62</v>
      </c>
      <c r="AA80" s="21" t="s">
        <v>100</v>
      </c>
      <c r="AB80" s="22">
        <v>1157.6666666666699</v>
      </c>
      <c r="AC80" s="21" t="s">
        <v>474</v>
      </c>
      <c r="AD80" s="22">
        <v>165.381</v>
      </c>
      <c r="AE80" s="19">
        <v>60.28</v>
      </c>
      <c r="AF80" s="19">
        <v>3.61</v>
      </c>
    </row>
    <row r="81" spans="1:32" ht="15.75">
      <c r="A81" s="4" t="s">
        <v>603</v>
      </c>
      <c r="B81" s="8">
        <v>2</v>
      </c>
      <c r="C81" s="8">
        <v>1</v>
      </c>
      <c r="D81" s="8">
        <v>14</v>
      </c>
      <c r="E81" s="8">
        <v>20.6</v>
      </c>
      <c r="F81" s="8">
        <v>3</v>
      </c>
      <c r="G81" s="8">
        <v>9.5</v>
      </c>
      <c r="H81" s="8">
        <f>31.025+(3.238*9.5)-(3.248*14)+(0.1536*9.5*14)</f>
        <v>36.742800000000003</v>
      </c>
      <c r="I81" t="s">
        <v>184</v>
      </c>
      <c r="J81">
        <v>10</v>
      </c>
      <c r="K81">
        <v>0</v>
      </c>
      <c r="L81">
        <v>0</v>
      </c>
      <c r="M81" t="s">
        <v>29</v>
      </c>
      <c r="N81">
        <v>4</v>
      </c>
      <c r="O81">
        <v>44.5</v>
      </c>
      <c r="P81">
        <v>11.1</v>
      </c>
      <c r="Q81">
        <v>13</v>
      </c>
      <c r="R81">
        <v>10</v>
      </c>
      <c r="S81">
        <v>137357</v>
      </c>
      <c r="T81" s="20">
        <v>3867.8333333333298</v>
      </c>
      <c r="U81" s="20">
        <v>1587.5</v>
      </c>
      <c r="V81" s="20">
        <v>285.33333333333297</v>
      </c>
      <c r="W81" s="20">
        <v>122.333333333333</v>
      </c>
      <c r="X81" s="21" t="s">
        <v>183</v>
      </c>
      <c r="Y81" s="21" t="s">
        <v>78</v>
      </c>
      <c r="Z81" s="21" t="s">
        <v>291</v>
      </c>
      <c r="AA81" s="21" t="s">
        <v>271</v>
      </c>
      <c r="AB81" s="22">
        <v>407.66666666666703</v>
      </c>
      <c r="AC81" s="21" t="s">
        <v>451</v>
      </c>
      <c r="AD81" s="22">
        <v>58.238</v>
      </c>
      <c r="AE81" s="19">
        <v>43.89</v>
      </c>
      <c r="AF81" s="19">
        <v>6.39</v>
      </c>
    </row>
    <row r="82" spans="1:32" ht="15.75">
      <c r="A82" s="4" t="s">
        <v>604</v>
      </c>
      <c r="B82" s="8">
        <v>2</v>
      </c>
      <c r="C82" s="8">
        <v>2</v>
      </c>
      <c r="D82" s="8">
        <v>13</v>
      </c>
      <c r="E82" s="8">
        <v>22</v>
      </c>
      <c r="F82" s="8">
        <v>5</v>
      </c>
      <c r="G82" s="8">
        <v>10.5</v>
      </c>
      <c r="H82" s="8">
        <f>31.025+(3.238*10.5)-(3.248*13)+(0.1536*10.5*13)</f>
        <v>43.76639999999999</v>
      </c>
      <c r="I82" t="s">
        <v>234</v>
      </c>
      <c r="J82">
        <v>10</v>
      </c>
      <c r="K82">
        <v>0</v>
      </c>
      <c r="L82">
        <v>0</v>
      </c>
      <c r="M82" t="s">
        <v>29</v>
      </c>
      <c r="N82">
        <v>8</v>
      </c>
      <c r="O82">
        <v>108.3</v>
      </c>
      <c r="P82">
        <v>13.5</v>
      </c>
      <c r="Q82">
        <v>23.3</v>
      </c>
      <c r="R82">
        <v>10</v>
      </c>
      <c r="S82">
        <v>374360</v>
      </c>
      <c r="T82" s="20">
        <v>3858</v>
      </c>
      <c r="U82" s="20">
        <v>922.33333333333303</v>
      </c>
      <c r="V82" s="20">
        <v>210.5</v>
      </c>
      <c r="W82" s="20">
        <v>71.1666666666667</v>
      </c>
      <c r="X82" s="21" t="s">
        <v>413</v>
      </c>
      <c r="Y82" s="21" t="s">
        <v>210</v>
      </c>
      <c r="Z82" s="21" t="s">
        <v>506</v>
      </c>
      <c r="AA82" s="21" t="s">
        <v>128</v>
      </c>
      <c r="AB82" s="22">
        <v>281.66666666666703</v>
      </c>
      <c r="AC82" s="21" t="s">
        <v>34</v>
      </c>
      <c r="AD82" s="22">
        <v>40.238</v>
      </c>
      <c r="AE82" s="19">
        <v>14.44</v>
      </c>
      <c r="AF82" s="19">
        <v>19.72</v>
      </c>
    </row>
    <row r="83" spans="1:32" ht="15.75">
      <c r="A83" s="4" t="s">
        <v>605</v>
      </c>
      <c r="B83" s="8">
        <v>2</v>
      </c>
      <c r="C83" s="8">
        <v>1</v>
      </c>
      <c r="D83" s="8">
        <v>16</v>
      </c>
      <c r="E83" s="8">
        <v>16.2</v>
      </c>
      <c r="F83" s="8">
        <v>8.5</v>
      </c>
      <c r="G83" s="8">
        <v>12</v>
      </c>
      <c r="H83" s="8">
        <f>31.025+(3.238*12)-(3.248*16)+(0.1536*12*16)</f>
        <v>47.404199999999996</v>
      </c>
      <c r="I83" t="s">
        <v>174</v>
      </c>
      <c r="J83">
        <v>10</v>
      </c>
      <c r="K83">
        <v>0</v>
      </c>
      <c r="L83">
        <v>0</v>
      </c>
      <c r="M83" t="s">
        <v>29</v>
      </c>
      <c r="N83">
        <v>6</v>
      </c>
      <c r="O83">
        <v>78.2</v>
      </c>
      <c r="P83">
        <v>13</v>
      </c>
      <c r="Q83">
        <v>15</v>
      </c>
      <c r="R83">
        <v>11</v>
      </c>
      <c r="S83">
        <v>282821</v>
      </c>
      <c r="T83" s="20">
        <v>4484.3333333333303</v>
      </c>
      <c r="U83" s="20">
        <v>1017.33333333333</v>
      </c>
      <c r="V83" s="20">
        <v>134.333333333333</v>
      </c>
      <c r="W83" s="20">
        <v>70</v>
      </c>
      <c r="X83" s="21" t="s">
        <v>443</v>
      </c>
      <c r="Y83" s="21" t="s">
        <v>76</v>
      </c>
      <c r="Z83" s="21" t="s">
        <v>444</v>
      </c>
      <c r="AA83" s="21" t="s">
        <v>121</v>
      </c>
      <c r="AB83" s="22">
        <v>204.333333333333</v>
      </c>
      <c r="AC83" s="21" t="s">
        <v>303</v>
      </c>
      <c r="AD83" s="22">
        <v>29.19</v>
      </c>
      <c r="AE83" s="19">
        <v>33.33</v>
      </c>
      <c r="AF83" s="19">
        <v>27.5</v>
      </c>
    </row>
    <row r="84" spans="1:32" ht="15.75">
      <c r="A84" s="4" t="s">
        <v>606</v>
      </c>
      <c r="B84" s="8">
        <v>2</v>
      </c>
      <c r="C84" s="8">
        <v>1</v>
      </c>
      <c r="D84" s="8">
        <v>16</v>
      </c>
      <c r="E84" s="8">
        <v>25.6</v>
      </c>
      <c r="F84" s="8">
        <v>7.5</v>
      </c>
      <c r="G84" s="8">
        <v>11.5</v>
      </c>
      <c r="H84" s="8">
        <f>31.025+(3.238*11.5)-(3.248*16)+(0.1536*11.5*16)</f>
        <v>44.556399999999996</v>
      </c>
      <c r="I84" t="s">
        <v>229</v>
      </c>
      <c r="J84">
        <v>10</v>
      </c>
      <c r="K84">
        <v>0</v>
      </c>
      <c r="L84">
        <v>0</v>
      </c>
      <c r="M84" t="s">
        <v>29</v>
      </c>
      <c r="N84">
        <v>3</v>
      </c>
      <c r="O84">
        <v>102.5</v>
      </c>
      <c r="P84">
        <v>34.200000000000003</v>
      </c>
      <c r="Q84">
        <v>38.200000000000003</v>
      </c>
      <c r="R84">
        <v>32</v>
      </c>
      <c r="S84">
        <v>674528</v>
      </c>
      <c r="T84" s="20">
        <v>4129.3333333333303</v>
      </c>
      <c r="U84" s="20">
        <v>846.66666666666697</v>
      </c>
      <c r="V84" s="20">
        <v>80.8333333333333</v>
      </c>
      <c r="W84" s="20">
        <v>137.166666666667</v>
      </c>
      <c r="X84" s="21" t="s">
        <v>404</v>
      </c>
      <c r="Y84" s="21" t="s">
        <v>501</v>
      </c>
      <c r="Z84" s="21" t="s">
        <v>140</v>
      </c>
      <c r="AA84" s="21" t="s">
        <v>286</v>
      </c>
      <c r="AB84" s="22">
        <v>218</v>
      </c>
      <c r="AC84" s="21" t="s">
        <v>257</v>
      </c>
      <c r="AD84" s="22">
        <v>31.143000000000001</v>
      </c>
      <c r="AE84" s="19">
        <v>51.66</v>
      </c>
      <c r="AF84" s="19">
        <v>12.22</v>
      </c>
    </row>
    <row r="85" spans="1:32" ht="15.75">
      <c r="A85" s="4" t="s">
        <v>541</v>
      </c>
      <c r="B85" s="8">
        <v>1</v>
      </c>
      <c r="C85" s="8">
        <v>1</v>
      </c>
      <c r="D85" s="8">
        <v>13</v>
      </c>
      <c r="E85" s="8">
        <v>18.899999999999999</v>
      </c>
      <c r="F85" s="8">
        <v>7.5</v>
      </c>
      <c r="G85" s="8">
        <v>11.5</v>
      </c>
      <c r="H85" s="8">
        <f>31.025+(3.238*11.5)-(3.248*13)+(0.1536*11.5*13)</f>
        <v>49.001199999999997</v>
      </c>
      <c r="I85" t="s">
        <v>145</v>
      </c>
      <c r="J85">
        <v>10</v>
      </c>
      <c r="K85">
        <v>0</v>
      </c>
      <c r="L85">
        <v>0</v>
      </c>
      <c r="M85" t="s">
        <v>29</v>
      </c>
      <c r="N85">
        <v>13</v>
      </c>
      <c r="O85">
        <v>157.69999999999999</v>
      </c>
      <c r="P85">
        <v>12.1</v>
      </c>
      <c r="Q85">
        <v>20</v>
      </c>
      <c r="R85">
        <v>10</v>
      </c>
      <c r="S85">
        <v>584624</v>
      </c>
      <c r="T85" s="20">
        <v>3685</v>
      </c>
      <c r="U85" s="20">
        <v>1701.5</v>
      </c>
      <c r="V85" s="20">
        <v>272.5</v>
      </c>
      <c r="W85" s="20">
        <v>152</v>
      </c>
      <c r="X85" s="21" t="s">
        <v>424</v>
      </c>
      <c r="Y85" s="21" t="s">
        <v>425</v>
      </c>
      <c r="Z85" s="21" t="s">
        <v>342</v>
      </c>
      <c r="AA85" s="21" t="s">
        <v>261</v>
      </c>
      <c r="AB85" s="22">
        <v>424.5</v>
      </c>
      <c r="AC85" s="21" t="s">
        <v>138</v>
      </c>
      <c r="AD85" s="22">
        <v>60.643000000000001</v>
      </c>
      <c r="AE85" s="19">
        <v>30.28</v>
      </c>
      <c r="AF85" s="19">
        <v>3.61</v>
      </c>
    </row>
    <row r="86" spans="1:32" ht="15.75">
      <c r="A86" s="4" t="s">
        <v>544</v>
      </c>
      <c r="B86" s="8">
        <v>1</v>
      </c>
      <c r="C86" s="8">
        <v>2</v>
      </c>
      <c r="D86" s="8">
        <v>14</v>
      </c>
      <c r="E86" s="8">
        <v>25.3</v>
      </c>
      <c r="F86" s="8">
        <v>4.5</v>
      </c>
      <c r="G86" s="8">
        <v>10</v>
      </c>
      <c r="H86" s="8">
        <f>31.025+(3.238*10)-(3.248*14)+(0.1536*10*14)</f>
        <v>39.436999999999998</v>
      </c>
      <c r="I86" t="s">
        <v>114</v>
      </c>
      <c r="J86">
        <v>10</v>
      </c>
      <c r="K86">
        <v>0</v>
      </c>
      <c r="L86">
        <v>0</v>
      </c>
      <c r="M86" t="s">
        <v>29</v>
      </c>
      <c r="N86">
        <v>8</v>
      </c>
      <c r="O86">
        <v>98.5</v>
      </c>
      <c r="P86">
        <v>12.3</v>
      </c>
      <c r="Q86">
        <v>17</v>
      </c>
      <c r="R86">
        <v>10.199999999999999</v>
      </c>
      <c r="S86">
        <v>315162</v>
      </c>
      <c r="T86" s="20">
        <v>4691</v>
      </c>
      <c r="U86" s="20">
        <v>1213</v>
      </c>
      <c r="V86" s="20">
        <v>229.166666666667</v>
      </c>
      <c r="W86" s="20">
        <v>80.8333333333333</v>
      </c>
      <c r="X86" s="21" t="s">
        <v>104</v>
      </c>
      <c r="Y86" s="21" t="s">
        <v>405</v>
      </c>
      <c r="Z86" s="21" t="s">
        <v>259</v>
      </c>
      <c r="AA86" s="21" t="s">
        <v>298</v>
      </c>
      <c r="AB86" s="22">
        <v>310</v>
      </c>
      <c r="AC86" s="21" t="s">
        <v>307</v>
      </c>
      <c r="AD86" s="22">
        <v>44.286000000000001</v>
      </c>
      <c r="AE86" s="19">
        <v>22.5</v>
      </c>
      <c r="AF86" s="19">
        <v>0</v>
      </c>
    </row>
    <row r="87" spans="1:32" ht="15.75">
      <c r="A87" s="4" t="s">
        <v>545</v>
      </c>
      <c r="B87" s="8">
        <v>1</v>
      </c>
      <c r="C87" s="8">
        <v>2</v>
      </c>
      <c r="D87" s="8">
        <v>14</v>
      </c>
      <c r="E87" s="8">
        <v>19.2</v>
      </c>
      <c r="F87" s="8">
        <v>5</v>
      </c>
      <c r="G87" s="8">
        <v>10.5</v>
      </c>
      <c r="H87" s="8">
        <f>31.025+(3.238*10.5)-(3.248*14)+(0.1536*10.5*14)</f>
        <v>42.131199999999993</v>
      </c>
      <c r="I87" t="s">
        <v>192</v>
      </c>
      <c r="J87">
        <v>10</v>
      </c>
      <c r="K87">
        <v>0</v>
      </c>
      <c r="L87">
        <v>0</v>
      </c>
      <c r="M87" t="s">
        <v>29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 s="20">
        <v>4102.6666666666697</v>
      </c>
      <c r="U87" s="20">
        <v>1084.8333333333301</v>
      </c>
      <c r="V87" s="20">
        <v>83.5</v>
      </c>
      <c r="W87" s="20">
        <v>20</v>
      </c>
      <c r="X87" s="21" t="s">
        <v>460</v>
      </c>
      <c r="Y87" s="21" t="s">
        <v>461</v>
      </c>
      <c r="Z87" s="21" t="s">
        <v>344</v>
      </c>
      <c r="AA87" s="21" t="s">
        <v>86</v>
      </c>
      <c r="AB87" s="22">
        <v>103.5</v>
      </c>
      <c r="AC87" s="21" t="s">
        <v>60</v>
      </c>
      <c r="AD87" s="22">
        <v>14.786</v>
      </c>
      <c r="AE87" s="19">
        <v>26.94</v>
      </c>
      <c r="AF87" s="19">
        <v>9.7200000000000006</v>
      </c>
    </row>
    <row r="88" spans="1:32" ht="15.75">
      <c r="A88" s="4" t="s">
        <v>546</v>
      </c>
      <c r="B88" s="8">
        <v>1</v>
      </c>
      <c r="C88" s="8">
        <v>1</v>
      </c>
      <c r="D88" s="8">
        <v>14</v>
      </c>
      <c r="E88" s="8">
        <v>21.4</v>
      </c>
      <c r="F88" s="8">
        <v>10</v>
      </c>
      <c r="G88" s="8">
        <v>13</v>
      </c>
      <c r="H88" s="9">
        <v>55.602200000000003</v>
      </c>
      <c r="I88" t="s">
        <v>251</v>
      </c>
      <c r="J88">
        <v>10</v>
      </c>
      <c r="K88">
        <v>0</v>
      </c>
      <c r="L88">
        <v>0</v>
      </c>
      <c r="M88" t="s">
        <v>29</v>
      </c>
      <c r="N88">
        <v>5</v>
      </c>
      <c r="O88">
        <v>96.7</v>
      </c>
      <c r="P88">
        <v>19.3</v>
      </c>
      <c r="Q88">
        <v>31</v>
      </c>
      <c r="R88">
        <v>11</v>
      </c>
      <c r="S88">
        <v>352790</v>
      </c>
      <c r="T88" s="20">
        <v>4587.5</v>
      </c>
      <c r="U88" s="20">
        <v>1200.1666666666699</v>
      </c>
      <c r="V88" s="20">
        <v>233.166666666667</v>
      </c>
      <c r="W88" s="20">
        <v>81.1666666666667</v>
      </c>
      <c r="X88" s="21" t="s">
        <v>523</v>
      </c>
      <c r="Y88" s="21" t="s">
        <v>524</v>
      </c>
      <c r="Z88" s="21" t="s">
        <v>66</v>
      </c>
      <c r="AA88" s="21" t="s">
        <v>53</v>
      </c>
      <c r="AB88" s="22">
        <v>314.33333333333297</v>
      </c>
      <c r="AC88" s="21" t="s">
        <v>302</v>
      </c>
      <c r="AD88" s="22">
        <v>44.905000000000001</v>
      </c>
      <c r="AE88" s="19">
        <v>26.94</v>
      </c>
      <c r="AF88" s="19">
        <v>11.67</v>
      </c>
    </row>
    <row r="89" spans="1:32" ht="15.75">
      <c r="A89" s="4" t="s">
        <v>542</v>
      </c>
      <c r="B89" s="8">
        <v>1</v>
      </c>
      <c r="C89" s="8">
        <v>2</v>
      </c>
      <c r="D89" s="8">
        <v>14</v>
      </c>
      <c r="E89" s="8">
        <v>19.3</v>
      </c>
      <c r="F89" s="8">
        <v>7</v>
      </c>
      <c r="G89" s="8">
        <v>11.5</v>
      </c>
      <c r="H89" s="9">
        <v>47.519599999999997</v>
      </c>
      <c r="I89" t="s">
        <v>77</v>
      </c>
      <c r="J89">
        <v>10</v>
      </c>
      <c r="K89">
        <v>0</v>
      </c>
      <c r="L89">
        <v>0</v>
      </c>
      <c r="M89" t="s">
        <v>29</v>
      </c>
      <c r="N89">
        <v>5</v>
      </c>
      <c r="O89">
        <v>65</v>
      </c>
      <c r="P89">
        <v>13</v>
      </c>
      <c r="Q89">
        <v>16.3</v>
      </c>
      <c r="R89">
        <v>10</v>
      </c>
      <c r="S89">
        <v>240820</v>
      </c>
      <c r="T89" s="20">
        <v>4578.6666666666697</v>
      </c>
      <c r="U89" s="20">
        <v>1341.5</v>
      </c>
      <c r="V89" s="20">
        <v>219.5</v>
      </c>
      <c r="W89" s="20">
        <v>78.3333333333333</v>
      </c>
      <c r="X89" s="21" t="s">
        <v>164</v>
      </c>
      <c r="Y89" s="21" t="s">
        <v>387</v>
      </c>
      <c r="Z89" s="21" t="s">
        <v>281</v>
      </c>
      <c r="AA89" s="21" t="s">
        <v>83</v>
      </c>
      <c r="AB89" s="22">
        <v>297.83333333333297</v>
      </c>
      <c r="AC89" s="21" t="s">
        <v>275</v>
      </c>
      <c r="AD89" s="22">
        <v>42.548000000000002</v>
      </c>
      <c r="AE89" s="19">
        <v>23.34</v>
      </c>
      <c r="AF89" s="19">
        <v>11.67</v>
      </c>
    </row>
    <row r="90" spans="1:32" ht="15.75">
      <c r="A90" s="4" t="s">
        <v>543</v>
      </c>
      <c r="B90" s="8">
        <v>1</v>
      </c>
      <c r="C90" s="8">
        <v>1</v>
      </c>
      <c r="D90" s="8">
        <v>14</v>
      </c>
      <c r="E90" s="8">
        <v>21.2</v>
      </c>
      <c r="F90" s="8">
        <v>6.5</v>
      </c>
      <c r="G90" s="8">
        <v>11</v>
      </c>
      <c r="H90" s="8">
        <f>31.025+(3.238*11)-(3.248*14)+(0.1536*11*14)</f>
        <v>44.825399999999995</v>
      </c>
      <c r="I90" t="s">
        <v>173</v>
      </c>
      <c r="J90">
        <v>10</v>
      </c>
      <c r="K90">
        <v>0</v>
      </c>
      <c r="L90">
        <v>0</v>
      </c>
      <c r="M90" t="s">
        <v>29</v>
      </c>
      <c r="N90">
        <v>3</v>
      </c>
      <c r="O90">
        <v>31.7</v>
      </c>
      <c r="P90">
        <v>10.6</v>
      </c>
      <c r="Q90">
        <v>11.3</v>
      </c>
      <c r="R90">
        <v>10</v>
      </c>
      <c r="S90">
        <v>109615</v>
      </c>
      <c r="T90" s="20">
        <v>3198.3333333333298</v>
      </c>
      <c r="U90" s="20">
        <v>1228.1666666666699</v>
      </c>
      <c r="V90" s="20">
        <v>242.333333333333</v>
      </c>
      <c r="W90" s="20">
        <v>105.166666666667</v>
      </c>
      <c r="X90" s="21" t="s">
        <v>441</v>
      </c>
      <c r="Y90" s="21" t="s">
        <v>442</v>
      </c>
      <c r="Z90" s="21" t="s">
        <v>115</v>
      </c>
      <c r="AA90" s="21" t="s">
        <v>190</v>
      </c>
      <c r="AB90" s="22">
        <v>347.5</v>
      </c>
      <c r="AC90" s="21" t="s">
        <v>335</v>
      </c>
      <c r="AD90" s="22">
        <v>57.917000000000002</v>
      </c>
      <c r="AE90" s="19">
        <v>0.86</v>
      </c>
      <c r="AF90" s="19">
        <v>0</v>
      </c>
    </row>
    <row r="91" spans="1:32" ht="15.75">
      <c r="A91" s="4"/>
      <c r="B91" s="3"/>
      <c r="C91" s="3"/>
      <c r="D91" s="3"/>
      <c r="E91" s="3"/>
      <c r="F91" s="3"/>
      <c r="G91" s="3"/>
      <c r="H91" s="3"/>
      <c r="T91" s="23"/>
      <c r="U91" s="23"/>
      <c r="V91" s="23"/>
      <c r="W91" s="23"/>
      <c r="X91"/>
      <c r="Y91"/>
      <c r="Z91"/>
      <c r="AA91"/>
      <c r="AB91" s="24"/>
      <c r="AC91"/>
      <c r="AD91" s="24"/>
      <c r="AE91"/>
      <c r="AF91"/>
    </row>
    <row r="92" spans="1:32">
      <c r="B92"/>
      <c r="C92"/>
      <c r="D92"/>
      <c r="E92" s="3"/>
      <c r="F92" s="3"/>
      <c r="G92" s="3"/>
      <c r="H92" s="3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1:32">
      <c r="B93"/>
      <c r="C93"/>
      <c r="D93"/>
      <c r="E93" s="3"/>
      <c r="F93" s="3"/>
      <c r="G93" s="3"/>
      <c r="H93" s="3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1:32">
      <c r="B94"/>
      <c r="C94"/>
      <c r="D94"/>
      <c r="E94"/>
      <c r="F94"/>
      <c r="G94"/>
      <c r="H94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1:32">
      <c r="B95"/>
      <c r="C95"/>
      <c r="D95"/>
      <c r="E95"/>
      <c r="F95"/>
      <c r="G95"/>
      <c r="H95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1:32">
      <c r="B96"/>
      <c r="C96"/>
      <c r="D96"/>
      <c r="E96"/>
      <c r="F96"/>
      <c r="G96"/>
      <c r="H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1:32" ht="15.75">
      <c r="B97"/>
      <c r="C97"/>
      <c r="D97"/>
      <c r="E97"/>
      <c r="F97"/>
      <c r="G97"/>
      <c r="H97"/>
      <c r="I97" s="25"/>
      <c r="T97"/>
      <c r="U97"/>
      <c r="V97"/>
      <c r="W97"/>
      <c r="X97"/>
      <c r="Y97"/>
      <c r="Z97"/>
      <c r="AA97"/>
      <c r="AB97"/>
      <c r="AC97"/>
      <c r="AD97"/>
      <c r="AE97"/>
      <c r="AF97"/>
    </row>
    <row r="98" spans="1:32">
      <c r="B98"/>
      <c r="C98"/>
      <c r="D98"/>
      <c r="E98"/>
      <c r="F98"/>
      <c r="G98"/>
      <c r="H98"/>
      <c r="T98"/>
      <c r="U98"/>
      <c r="V98"/>
      <c r="W98"/>
      <c r="X98"/>
      <c r="Y98"/>
      <c r="Z98"/>
      <c r="AA98"/>
      <c r="AB98"/>
      <c r="AC98"/>
      <c r="AD98"/>
      <c r="AE98"/>
      <c r="AF98"/>
    </row>
    <row r="99" spans="1:32">
      <c r="B99"/>
      <c r="C99"/>
      <c r="D99"/>
      <c r="E99" s="3"/>
      <c r="F99" s="3"/>
      <c r="G99" s="3"/>
      <c r="H99" s="3"/>
      <c r="I99" s="13"/>
      <c r="T99" s="23"/>
      <c r="U99" s="23"/>
      <c r="V99" s="23"/>
      <c r="W99" s="23"/>
      <c r="X99"/>
      <c r="Y99"/>
      <c r="Z99"/>
      <c r="AA99"/>
      <c r="AB99" s="24"/>
      <c r="AC99"/>
      <c r="AD99" s="24"/>
      <c r="AE99"/>
      <c r="AF99"/>
    </row>
    <row r="100" spans="1:32">
      <c r="B100"/>
      <c r="C100"/>
      <c r="D100"/>
      <c r="E100"/>
      <c r="F100"/>
      <c r="G100"/>
      <c r="H100"/>
      <c r="I100" s="13"/>
      <c r="T100" s="23"/>
      <c r="U100" s="23"/>
      <c r="V100" s="23"/>
      <c r="W100" s="23"/>
      <c r="X100"/>
      <c r="Y100"/>
      <c r="Z100"/>
      <c r="AA100"/>
      <c r="AB100" s="24"/>
      <c r="AC100"/>
      <c r="AD100" s="24"/>
      <c r="AE100"/>
      <c r="AF100"/>
    </row>
    <row r="101" spans="1:32">
      <c r="B101"/>
      <c r="C101"/>
      <c r="D101"/>
      <c r="E101"/>
      <c r="F101"/>
      <c r="G101"/>
      <c r="H101"/>
      <c r="I101" s="13"/>
      <c r="T101" s="23"/>
      <c r="U101" s="23"/>
      <c r="V101" s="23"/>
      <c r="W101" s="23"/>
      <c r="X101"/>
      <c r="Y101"/>
      <c r="Z101"/>
      <c r="AA101"/>
      <c r="AB101" s="24"/>
      <c r="AC101"/>
      <c r="AD101" s="24"/>
      <c r="AE101"/>
      <c r="AF101"/>
    </row>
    <row r="102" spans="1:32">
      <c r="B102"/>
      <c r="C102"/>
      <c r="D102"/>
      <c r="E102" s="3"/>
      <c r="F102" s="3"/>
      <c r="G102" s="3"/>
      <c r="H102" s="3"/>
      <c r="I102" s="13"/>
      <c r="T102" s="23"/>
      <c r="U102" s="23"/>
      <c r="V102" s="23"/>
      <c r="W102" s="23"/>
      <c r="X102"/>
      <c r="Y102"/>
      <c r="Z102"/>
      <c r="AA102"/>
      <c r="AB102" s="24"/>
      <c r="AC102"/>
      <c r="AD102" s="24"/>
      <c r="AE102"/>
      <c r="AF102"/>
    </row>
    <row r="103" spans="1:32">
      <c r="B103"/>
      <c r="C103"/>
      <c r="D103"/>
      <c r="E103" s="3"/>
      <c r="F103" s="3"/>
      <c r="G103" s="3"/>
      <c r="H103" s="3"/>
      <c r="T103"/>
      <c r="U103"/>
      <c r="V103"/>
      <c r="W103"/>
      <c r="X103"/>
      <c r="Y103"/>
      <c r="Z103"/>
      <c r="AA103"/>
      <c r="AB103"/>
      <c r="AC103"/>
      <c r="AD103"/>
      <c r="AE103"/>
      <c r="AF103"/>
    </row>
    <row r="104" spans="1:32">
      <c r="B104"/>
      <c r="C104"/>
      <c r="D104"/>
      <c r="E104"/>
      <c r="F104"/>
      <c r="G104"/>
      <c r="H104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1:32">
      <c r="B105"/>
      <c r="C105"/>
      <c r="D105"/>
      <c r="E105"/>
      <c r="F105"/>
      <c r="G105"/>
      <c r="H105"/>
      <c r="T105"/>
      <c r="U105"/>
      <c r="V105"/>
      <c r="W105"/>
      <c r="X105"/>
      <c r="Y105"/>
      <c r="Z105"/>
      <c r="AA105"/>
      <c r="AB105"/>
      <c r="AC105"/>
      <c r="AD105"/>
      <c r="AE105"/>
      <c r="AF105"/>
    </row>
    <row r="106" spans="1:32">
      <c r="B106"/>
      <c r="C106"/>
      <c r="D106"/>
      <c r="E106" s="3"/>
      <c r="F106" s="3"/>
      <c r="G106" s="3"/>
      <c r="H106" s="3"/>
      <c r="T106"/>
      <c r="U106"/>
      <c r="V106"/>
      <c r="W106"/>
      <c r="X106"/>
      <c r="Y106"/>
      <c r="Z106"/>
      <c r="AA106"/>
      <c r="AB106"/>
      <c r="AC106"/>
      <c r="AD106"/>
      <c r="AE106"/>
      <c r="AF106"/>
    </row>
    <row r="107" spans="1:32">
      <c r="B107"/>
      <c r="C107"/>
      <c r="D107"/>
      <c r="E107" s="3"/>
      <c r="F107" s="3"/>
      <c r="G107" s="3"/>
      <c r="H107" s="3"/>
      <c r="T107"/>
      <c r="U107"/>
      <c r="V107"/>
      <c r="W107"/>
      <c r="X107"/>
      <c r="Y107"/>
      <c r="Z107"/>
      <c r="AA107"/>
      <c r="AB107"/>
      <c r="AC107"/>
      <c r="AD107"/>
      <c r="AE107"/>
      <c r="AF107"/>
    </row>
    <row r="108" spans="1:32">
      <c r="B108"/>
      <c r="C108"/>
      <c r="D108"/>
      <c r="E108"/>
      <c r="F108"/>
      <c r="G108"/>
      <c r="H108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1:32" ht="15.75">
      <c r="A109" s="26"/>
      <c r="B109" s="26"/>
      <c r="C109" s="26"/>
      <c r="D109" s="26"/>
      <c r="E109"/>
      <c r="F109"/>
      <c r="G109"/>
      <c r="H109"/>
      <c r="T109"/>
      <c r="U109"/>
      <c r="V109"/>
      <c r="W109"/>
      <c r="X109"/>
      <c r="Y109"/>
      <c r="Z109"/>
      <c r="AA109"/>
      <c r="AB109"/>
      <c r="AC109"/>
      <c r="AD109"/>
      <c r="AE109"/>
      <c r="AF109"/>
    </row>
    <row r="110" spans="1:32">
      <c r="B110"/>
      <c r="C110"/>
      <c r="D110"/>
      <c r="E110"/>
      <c r="F110"/>
      <c r="G110"/>
      <c r="H110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1:32" ht="15.75">
      <c r="A111" s="4"/>
      <c r="B111" s="3"/>
      <c r="C111" s="3"/>
      <c r="D111" s="3"/>
      <c r="E111"/>
      <c r="F111"/>
      <c r="G111"/>
      <c r="H11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1:32" ht="15.75">
      <c r="A112" s="4"/>
      <c r="B112" s="3"/>
      <c r="C112" s="3"/>
      <c r="D112" s="3"/>
      <c r="E112"/>
      <c r="F112"/>
      <c r="G112"/>
      <c r="H112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1:32" ht="15.75">
      <c r="A113" s="4"/>
      <c r="B113" s="3"/>
      <c r="C113" s="3"/>
      <c r="D113" s="3"/>
      <c r="E113"/>
      <c r="F113"/>
      <c r="G113"/>
      <c r="H113"/>
      <c r="T113"/>
      <c r="U113"/>
      <c r="V113"/>
      <c r="W113"/>
      <c r="X113"/>
      <c r="Y113"/>
      <c r="Z113"/>
      <c r="AA113"/>
      <c r="AB113"/>
      <c r="AC113"/>
      <c r="AD113"/>
      <c r="AE113"/>
      <c r="AF113"/>
    </row>
    <row r="114" spans="1:32" ht="15.75">
      <c r="A114" s="4"/>
      <c r="B114" s="3"/>
      <c r="C114" s="3"/>
      <c r="D114" s="3"/>
      <c r="E114"/>
      <c r="F114"/>
      <c r="G114"/>
      <c r="H114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1:32" ht="15.75">
      <c r="A115" s="4"/>
      <c r="B115" s="3"/>
      <c r="C115" s="3"/>
      <c r="D115" s="3"/>
      <c r="E115"/>
      <c r="F115"/>
      <c r="G115"/>
      <c r="H115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1:32" ht="15.75">
      <c r="A116" s="4"/>
      <c r="B116" s="3"/>
      <c r="C116" s="3"/>
      <c r="D116" s="3"/>
      <c r="E116"/>
      <c r="F116"/>
      <c r="G116"/>
      <c r="H116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1:32" ht="15.75">
      <c r="A117" s="4"/>
      <c r="B117" s="3"/>
      <c r="C117" s="3"/>
      <c r="D117" s="3"/>
      <c r="E117" s="3"/>
      <c r="F117" s="3"/>
      <c r="G117" s="3"/>
      <c r="H117" s="3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1:32" ht="15.75">
      <c r="A118" s="4"/>
      <c r="B118" s="3"/>
      <c r="C118" s="3"/>
      <c r="D118" s="3"/>
      <c r="E118" s="3"/>
      <c r="F118" s="3"/>
      <c r="G118" s="3"/>
      <c r="H118" s="3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1:32" ht="15.75">
      <c r="A119" s="4"/>
      <c r="B119" s="3"/>
      <c r="C119" s="3"/>
      <c r="D119" s="3"/>
      <c r="E119" s="3"/>
      <c r="F119" s="3"/>
      <c r="G119" s="3"/>
      <c r="H119" s="3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2" ht="15.75">
      <c r="A120" s="4"/>
      <c r="B120" s="3"/>
      <c r="C120" s="3"/>
      <c r="D120" s="3"/>
      <c r="E120" s="3"/>
      <c r="F120" s="3"/>
      <c r="G120" s="3"/>
      <c r="H120" s="3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2" ht="15.75">
      <c r="A121" s="4"/>
      <c r="B121" s="3"/>
      <c r="C121" s="3"/>
      <c r="D121" s="3"/>
      <c r="E121" s="3"/>
      <c r="F121" s="3"/>
      <c r="G121" s="3"/>
      <c r="H121" s="3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32" ht="15.75">
      <c r="A122" s="4"/>
      <c r="B122" s="3"/>
      <c r="C122" s="3"/>
      <c r="D122" s="3"/>
      <c r="E122" s="3"/>
      <c r="F122" s="3"/>
      <c r="G122" s="3"/>
      <c r="H122" s="3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1:32" ht="15.75">
      <c r="A123" s="4"/>
      <c r="B123" s="3"/>
      <c r="C123" s="3"/>
      <c r="D123" s="3"/>
      <c r="E123" s="3"/>
      <c r="F123" s="3"/>
      <c r="G123" s="3"/>
      <c r="H123" s="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1:32" ht="15.75">
      <c r="A124" s="4"/>
      <c r="B124" s="3"/>
      <c r="C124" s="3"/>
      <c r="D124" s="3"/>
      <c r="E124" s="3"/>
      <c r="F124" s="3"/>
      <c r="G124" s="3"/>
      <c r="H124" s="3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1:32" ht="15.75">
      <c r="A125" s="4"/>
      <c r="B125" s="3"/>
      <c r="C125" s="3"/>
      <c r="D125" s="3"/>
      <c r="E125" s="3"/>
      <c r="F125" s="3"/>
      <c r="G125" s="3"/>
      <c r="H125" s="3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1:32" ht="15.75">
      <c r="A126" s="4"/>
      <c r="B126" s="3"/>
      <c r="C126" s="3"/>
      <c r="D126" s="3"/>
      <c r="E126" s="3"/>
      <c r="F126" s="3"/>
      <c r="G126" s="3"/>
      <c r="H126" s="3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ht="15.75">
      <c r="A127" s="4"/>
      <c r="B127" s="3"/>
      <c r="C127" s="3"/>
      <c r="D127" s="3"/>
      <c r="E127" s="3"/>
      <c r="F127" s="3"/>
      <c r="G127" s="3"/>
      <c r="H127" s="3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:32" ht="15.75">
      <c r="A128" s="4"/>
      <c r="B128" s="3"/>
      <c r="C128" s="3"/>
      <c r="D128" s="3"/>
      <c r="E128" s="3"/>
      <c r="F128" s="3"/>
      <c r="G128" s="3"/>
      <c r="H128" s="3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</sheetData>
  <mergeCells count="1">
    <mergeCell ref="A109:D109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Variables</vt:lpstr>
      <vt:lpstr>Datos</vt:lpstr>
    </vt:vector>
  </TitlesOfParts>
  <Company>ActiGraph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View</dc:title>
  <dc:creator>LV-DESP-228-2\usuario</dc:creator>
  <dc:description>This sample demonstrates how to create an Excel 2007 workbook using EPPlus</dc:description>
  <cp:lastModifiedBy>ANA MARIA SANCHEZ LOPEZ</cp:lastModifiedBy>
  <cp:lastPrinted>2016-12-01T15:20:12Z</cp:lastPrinted>
  <dcterms:created xsi:type="dcterms:W3CDTF">2016-11-25T16:43:36Z</dcterms:created>
  <dcterms:modified xsi:type="dcterms:W3CDTF">2025-07-24T11:17:24Z</dcterms:modified>
</cp:coreProperties>
</file>