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avie\Desktop\metales\para Silvia\"/>
    </mc:Choice>
  </mc:AlternateContent>
  <xr:revisionPtr revIDLastSave="0" documentId="13_ncr:1_{0C78C4DE-1DB2-414C-8FE4-9A68FAEC7F05}" xr6:coauthVersionLast="47" xr6:coauthVersionMax="47" xr10:uidLastSave="{00000000-0000-0000-0000-000000000000}"/>
  <bookViews>
    <workbookView xWindow="-110" yWindow="-110" windowWidth="19420" windowHeight="11500" tabRatio="376" activeTab="1" xr2:uid="{00000000-000D-0000-FFFF-FFFF00000000}"/>
  </bookViews>
  <sheets>
    <sheet name="datos experimentales" sheetId="4" r:id="rId1"/>
    <sheet name="cell count" sheetId="6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9" i="4" l="1"/>
  <c r="S39" i="4"/>
  <c r="R40" i="4"/>
  <c r="S40" i="4"/>
  <c r="R41" i="4"/>
  <c r="S41" i="4"/>
  <c r="R5" i="4"/>
  <c r="S5" i="4"/>
  <c r="R6" i="4"/>
  <c r="S6" i="4"/>
  <c r="R7" i="4"/>
  <c r="S7" i="4"/>
  <c r="R8" i="4"/>
  <c r="S8" i="4"/>
  <c r="R9" i="4"/>
  <c r="S9" i="4"/>
  <c r="R10" i="4"/>
  <c r="S10" i="4"/>
  <c r="R11" i="4"/>
  <c r="S11" i="4"/>
  <c r="R12" i="4"/>
  <c r="S12" i="4"/>
  <c r="R13" i="4"/>
  <c r="S13" i="4"/>
  <c r="R14" i="4"/>
  <c r="S14" i="4"/>
  <c r="R15" i="4"/>
  <c r="S15" i="4"/>
  <c r="R16" i="4"/>
  <c r="S16" i="4"/>
  <c r="R43" i="4"/>
  <c r="S43" i="4"/>
  <c r="R44" i="4"/>
  <c r="S44" i="4"/>
  <c r="R45" i="4"/>
  <c r="S45" i="4"/>
  <c r="R46" i="4"/>
  <c r="S46" i="4"/>
  <c r="R47" i="4"/>
  <c r="S47" i="4"/>
  <c r="R48" i="4"/>
  <c r="S48" i="4"/>
  <c r="R49" i="4"/>
  <c r="S49" i="4"/>
  <c r="R50" i="4"/>
  <c r="S50" i="4"/>
  <c r="R51" i="4"/>
  <c r="S51" i="4"/>
  <c r="R52" i="4"/>
  <c r="S52" i="4"/>
  <c r="R53" i="4"/>
  <c r="S53" i="4"/>
  <c r="R54" i="4"/>
  <c r="S54" i="4"/>
  <c r="R55" i="4"/>
  <c r="S55" i="4"/>
  <c r="R4" i="4"/>
  <c r="S4" i="4"/>
  <c r="R26" i="4"/>
  <c r="S26" i="4"/>
  <c r="R27" i="4"/>
  <c r="S27" i="4"/>
  <c r="R28" i="4"/>
  <c r="S28" i="4"/>
  <c r="R25" i="4"/>
  <c r="S25" i="4"/>
  <c r="R38" i="4"/>
  <c r="S38" i="4"/>
  <c r="R17" i="4"/>
  <c r="S17" i="4"/>
  <c r="R18" i="4"/>
  <c r="S18" i="4"/>
  <c r="R19" i="4"/>
  <c r="S19" i="4"/>
  <c r="R20" i="4"/>
  <c r="S20" i="4"/>
  <c r="R21" i="4"/>
  <c r="S21" i="4"/>
  <c r="R22" i="4"/>
  <c r="S22" i="4"/>
  <c r="R23" i="4"/>
  <c r="S23" i="4"/>
  <c r="R24" i="4"/>
  <c r="S24" i="4"/>
  <c r="R29" i="4"/>
  <c r="S29" i="4"/>
  <c r="R30" i="4"/>
  <c r="S30" i="4"/>
  <c r="R31" i="4"/>
  <c r="S31" i="4"/>
  <c r="R32" i="4"/>
  <c r="S32" i="4"/>
  <c r="R33" i="4"/>
  <c r="S33" i="4"/>
  <c r="R34" i="4"/>
  <c r="S34" i="4"/>
  <c r="R35" i="4"/>
  <c r="S35" i="4"/>
  <c r="R36" i="4"/>
  <c r="S36" i="4"/>
  <c r="R37" i="4"/>
  <c r="S37" i="4"/>
  <c r="R42" i="4"/>
  <c r="S42" i="4"/>
  <c r="D4" i="4"/>
  <c r="D11" i="4"/>
  <c r="D12" i="4"/>
  <c r="D13" i="4"/>
  <c r="D7" i="4"/>
  <c r="D8" i="4"/>
  <c r="D9" i="4"/>
  <c r="Q24" i="4"/>
  <c r="D43" i="4"/>
  <c r="D44" i="4"/>
  <c r="D45" i="4"/>
  <c r="D52" i="4"/>
  <c r="Q55" i="4"/>
  <c r="D46" i="4"/>
  <c r="D47" i="4"/>
  <c r="D48" i="4"/>
  <c r="D50" i="4"/>
  <c r="D51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javiera collao</author>
  </authors>
  <commentList>
    <comment ref="C16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javiera collao:</t>
        </r>
        <r>
          <rPr>
            <sz val="9"/>
            <color indexed="81"/>
            <rFont val="Calibri"/>
            <family val="2"/>
          </rPr>
          <t xml:space="preserve">
314</t>
        </r>
      </text>
    </comment>
    <comment ref="C37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javiera collao:</t>
        </r>
        <r>
          <rPr>
            <sz val="9"/>
            <color indexed="81"/>
            <rFont val="Calibri"/>
            <family val="2"/>
          </rPr>
          <t xml:space="preserve">
794
</t>
        </r>
      </text>
    </comment>
    <comment ref="D37" authorId="0" shapeId="0" xr:uid="{00000000-0006-0000-0000-000003000000}">
      <text>
        <r>
          <rPr>
            <b/>
            <sz val="9"/>
            <color indexed="81"/>
            <rFont val="Calibri"/>
            <family val="2"/>
          </rPr>
          <t>javiera collao:</t>
        </r>
        <r>
          <rPr>
            <sz val="9"/>
            <color indexed="81"/>
            <rFont val="Calibri"/>
            <family val="2"/>
          </rPr>
          <t xml:space="preserve">
239
</t>
        </r>
      </text>
    </comment>
    <comment ref="C38" authorId="0" shapeId="0" xr:uid="{00000000-0006-0000-0000-000004000000}">
      <text>
        <r>
          <rPr>
            <b/>
            <sz val="9"/>
            <color indexed="81"/>
            <rFont val="Calibri"/>
            <family val="2"/>
          </rPr>
          <t>javiera collao:</t>
        </r>
        <r>
          <rPr>
            <sz val="9"/>
            <color indexed="81"/>
            <rFont val="Calibri"/>
            <family val="2"/>
          </rPr>
          <t xml:space="preserve">
715</t>
        </r>
      </text>
    </comment>
    <comment ref="D38" authorId="0" shapeId="0" xr:uid="{00000000-0006-0000-0000-000005000000}">
      <text>
        <r>
          <rPr>
            <b/>
            <sz val="9"/>
            <color indexed="81"/>
            <rFont val="Calibri"/>
            <family val="2"/>
          </rPr>
          <t>javiera collao:</t>
        </r>
        <r>
          <rPr>
            <sz val="9"/>
            <color indexed="81"/>
            <rFont val="Calibri"/>
            <family val="2"/>
          </rPr>
          <t xml:space="preserve">
225</t>
        </r>
      </text>
    </comment>
    <comment ref="C50" authorId="0" shapeId="0" xr:uid="{00000000-0006-0000-0000-000006000000}">
      <text>
        <r>
          <rPr>
            <b/>
            <sz val="9"/>
            <color indexed="81"/>
            <rFont val="Calibri"/>
            <family val="2"/>
          </rPr>
          <t>javiera collao:</t>
        </r>
        <r>
          <rPr>
            <sz val="9"/>
            <color indexed="81"/>
            <rFont val="Calibri"/>
            <family val="2"/>
          </rPr>
          <t xml:space="preserve">
273</t>
        </r>
      </text>
    </comment>
  </commentList>
</comments>
</file>

<file path=xl/sharedStrings.xml><?xml version="1.0" encoding="utf-8"?>
<sst xmlns="http://schemas.openxmlformats.org/spreadsheetml/2006/main" count="46" uniqueCount="33">
  <si>
    <t>TOC (mg/L)</t>
  </si>
  <si>
    <t>TN (mg/L)</t>
  </si>
  <si>
    <t>N-NH4+(mg/L)</t>
  </si>
  <si>
    <t>Tn (mg/L)</t>
  </si>
  <si>
    <t xml:space="preserve">inlet flow (mL/d) </t>
  </si>
  <si>
    <t xml:space="preserve">outlet flow (mL/d) </t>
  </si>
  <si>
    <t>Influent</t>
  </si>
  <si>
    <t>Effluent</t>
  </si>
  <si>
    <t>days</t>
  </si>
  <si>
    <t>Cu</t>
  </si>
  <si>
    <t>Zn</t>
  </si>
  <si>
    <t>As</t>
  </si>
  <si>
    <t>efluente</t>
  </si>
  <si>
    <t>alimentacion</t>
  </si>
  <si>
    <t>caudal</t>
  </si>
  <si>
    <t>dias</t>
  </si>
  <si>
    <t>R2-Zn</t>
  </si>
  <si>
    <t>R3-Cu</t>
  </si>
  <si>
    <t>R4-As</t>
  </si>
  <si>
    <t>devest</t>
  </si>
  <si>
    <t>R1-control</t>
  </si>
  <si>
    <t>&lt;0,025</t>
  </si>
  <si>
    <t>falta</t>
  </si>
  <si>
    <t>Control</t>
  </si>
  <si>
    <t>Q out&gt; Qin*0.8</t>
  </si>
  <si>
    <t>g/L</t>
  </si>
  <si>
    <t>&lt;0.1</t>
  </si>
  <si>
    <t>TSS</t>
  </si>
  <si>
    <t xml:space="preserve">inlet flow (L/d) </t>
  </si>
  <si>
    <t xml:space="preserve">outlet flow (L/d) </t>
  </si>
  <si>
    <t>Fv/Fm</t>
  </si>
  <si>
    <t>cell/L</t>
  </si>
  <si>
    <t>promedio x109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</si>
</sst>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Calibri"/>
      <family val="2"/>
    </font>
    <font>
      <sz val="9"/>
      <color indexed="81"/>
      <name val="Calibri"/>
      <family val="2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charset val="128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8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2" fontId="1" fillId="0" borderId="0" xfId="479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10" fillId="0" borderId="0" xfId="479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2" fontId="10" fillId="0" borderId="1" xfId="479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</cellXfs>
  <cellStyles count="480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Normal" xfId="0" builtinId="0"/>
    <cellStyle name="Normal 2" xfId="479" xr:uid="{47DB59D2-618A-4C3E-994D-F5D0BE4C0A2A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zoomScale="34" zoomScaleNormal="70" workbookViewId="0">
      <selection activeCell="L57" sqref="L57"/>
    </sheetView>
  </sheetViews>
  <sheetFormatPr baseColWidth="10" defaultRowHeight="15.5"/>
  <cols>
    <col min="1" max="1" width="7.1640625" bestFit="1" customWidth="1"/>
    <col min="2" max="2" width="4.4140625" bestFit="1" customWidth="1"/>
    <col min="3" max="3" width="10" bestFit="1" customWidth="1"/>
    <col min="4" max="4" width="8.9140625" bestFit="1" customWidth="1"/>
    <col min="5" max="5" width="12.5" bestFit="1" customWidth="1"/>
    <col min="6" max="6" width="11.75" bestFit="1" customWidth="1"/>
    <col min="7" max="7" width="5.6640625" style="34" bestFit="1" customWidth="1"/>
    <col min="8" max="8" width="11.75" bestFit="1" customWidth="1"/>
    <col min="9" max="9" width="10" bestFit="1" customWidth="1"/>
    <col min="10" max="10" width="8.75" bestFit="1" customWidth="1"/>
    <col min="11" max="11" width="12.5" bestFit="1" customWidth="1"/>
    <col min="12" max="12" width="3.83203125" bestFit="1" customWidth="1"/>
    <col min="13" max="13" width="5.33203125" bestFit="1" customWidth="1"/>
    <col min="14" max="14" width="3.83203125" bestFit="1" customWidth="1"/>
    <col min="15" max="15" width="15.1640625" bestFit="1" customWidth="1"/>
    <col min="16" max="16" width="16.58203125" bestFit="1" customWidth="1"/>
    <col min="17" max="17" width="13.4140625" bestFit="1" customWidth="1"/>
    <col min="18" max="18" width="13.58203125" bestFit="1" customWidth="1"/>
    <col min="19" max="19" width="14.83203125" bestFit="1" customWidth="1"/>
    <col min="20" max="20" width="4.33203125" bestFit="1" customWidth="1"/>
  </cols>
  <sheetData>
    <row r="1" spans="1:21" ht="21">
      <c r="B1" s="14"/>
      <c r="C1" s="56" t="s">
        <v>12</v>
      </c>
      <c r="D1" s="56"/>
      <c r="E1" s="56"/>
      <c r="F1" s="56"/>
      <c r="G1" s="56"/>
      <c r="H1" s="56"/>
      <c r="I1" s="57" t="s">
        <v>13</v>
      </c>
      <c r="J1" s="57"/>
      <c r="K1" s="57"/>
      <c r="L1" s="57"/>
      <c r="M1" s="57"/>
      <c r="N1" s="57"/>
      <c r="O1" s="58" t="s">
        <v>14</v>
      </c>
      <c r="P1" s="58"/>
      <c r="Q1" s="11"/>
      <c r="R1" s="58" t="s">
        <v>14</v>
      </c>
      <c r="S1" s="58"/>
      <c r="T1" s="11"/>
    </row>
    <row r="2" spans="1:21">
      <c r="B2" s="15" t="s">
        <v>8</v>
      </c>
      <c r="C2" s="50" t="s">
        <v>0</v>
      </c>
      <c r="D2" s="50" t="s">
        <v>1</v>
      </c>
      <c r="E2" s="50" t="s">
        <v>2</v>
      </c>
      <c r="F2" s="50" t="s">
        <v>9</v>
      </c>
      <c r="G2" s="51" t="s">
        <v>10</v>
      </c>
      <c r="H2" s="50" t="s">
        <v>11</v>
      </c>
      <c r="I2" s="54" t="s">
        <v>0</v>
      </c>
      <c r="J2" s="54" t="s">
        <v>3</v>
      </c>
      <c r="K2" s="54" t="s">
        <v>2</v>
      </c>
      <c r="L2" s="54" t="s">
        <v>9</v>
      </c>
      <c r="M2" s="54" t="s">
        <v>10</v>
      </c>
      <c r="N2" s="54" t="s">
        <v>11</v>
      </c>
      <c r="O2" s="50" t="s">
        <v>4</v>
      </c>
      <c r="P2" s="50" t="s">
        <v>5</v>
      </c>
      <c r="Q2" s="16" t="s">
        <v>24</v>
      </c>
      <c r="R2" s="50" t="s">
        <v>28</v>
      </c>
      <c r="S2" s="50" t="s">
        <v>29</v>
      </c>
      <c r="T2" s="16" t="s">
        <v>27</v>
      </c>
      <c r="U2" s="1" t="s">
        <v>30</v>
      </c>
    </row>
    <row r="3" spans="1:21">
      <c r="A3" s="7"/>
      <c r="B3" s="36"/>
      <c r="C3" s="52"/>
      <c r="D3" s="52"/>
      <c r="E3" s="52"/>
      <c r="F3" s="52"/>
      <c r="G3" s="53"/>
      <c r="H3" s="52"/>
      <c r="I3" s="55"/>
      <c r="J3" s="55"/>
      <c r="K3" s="55"/>
      <c r="L3" s="55"/>
      <c r="M3" s="55"/>
      <c r="N3" s="55"/>
      <c r="O3" s="52" t="s">
        <v>6</v>
      </c>
      <c r="P3" s="52" t="s">
        <v>7</v>
      </c>
      <c r="Q3" s="38"/>
      <c r="R3" s="52" t="s">
        <v>6</v>
      </c>
      <c r="S3" s="52" t="s">
        <v>7</v>
      </c>
      <c r="T3" s="37" t="s">
        <v>25</v>
      </c>
      <c r="U3" s="7"/>
    </row>
    <row r="4" spans="1:21">
      <c r="B4" s="17">
        <v>0</v>
      </c>
      <c r="C4" s="18">
        <v>192.2</v>
      </c>
      <c r="D4" s="18">
        <f>(13.65*10)</f>
        <v>136.5</v>
      </c>
      <c r="E4" s="19">
        <v>120</v>
      </c>
      <c r="F4" s="19"/>
      <c r="G4" s="20"/>
      <c r="H4" s="19"/>
      <c r="I4" s="18">
        <v>711</v>
      </c>
      <c r="J4" s="18">
        <v>270.89999999999998</v>
      </c>
      <c r="K4" s="19">
        <v>150</v>
      </c>
      <c r="L4" s="21">
        <v>0.28000000000000003</v>
      </c>
      <c r="M4" s="21">
        <v>1</v>
      </c>
      <c r="N4" s="19">
        <v>1.9019933033277119</v>
      </c>
      <c r="O4" s="16">
        <v>580</v>
      </c>
      <c r="P4" s="16">
        <v>570</v>
      </c>
      <c r="Q4" s="16">
        <f>O4*0.8</f>
        <v>464</v>
      </c>
      <c r="R4" s="16">
        <f>O4/1000</f>
        <v>0.57999999999999996</v>
      </c>
      <c r="S4" s="16">
        <f>P4/1000</f>
        <v>0.56999999999999995</v>
      </c>
      <c r="T4" s="35">
        <v>0.81999999999999851</v>
      </c>
      <c r="U4" s="3">
        <v>0.5</v>
      </c>
    </row>
    <row r="5" spans="1:21">
      <c r="B5" s="17">
        <v>3</v>
      </c>
      <c r="C5" s="18">
        <v>194</v>
      </c>
      <c r="D5" s="18">
        <v>163</v>
      </c>
      <c r="E5" s="16">
        <v>130</v>
      </c>
      <c r="F5" s="22">
        <v>3.6205402016639701E-2</v>
      </c>
      <c r="G5" s="13">
        <v>0.2</v>
      </c>
      <c r="H5" s="12">
        <v>8.5890756616401607</v>
      </c>
      <c r="I5" s="19">
        <v>720</v>
      </c>
      <c r="J5" s="19">
        <v>271</v>
      </c>
      <c r="K5" s="19">
        <v>144</v>
      </c>
      <c r="L5" s="21">
        <v>0.28000000000000003</v>
      </c>
      <c r="M5" s="21">
        <v>1</v>
      </c>
      <c r="N5" s="19">
        <v>2.1771144315762485</v>
      </c>
      <c r="O5" s="23">
        <v>580</v>
      </c>
      <c r="P5" s="23">
        <v>520</v>
      </c>
      <c r="Q5" s="16">
        <f t="shared" ref="Q5:Q54" si="0">O5*0.8</f>
        <v>464</v>
      </c>
      <c r="R5" s="16">
        <f t="shared" ref="R5:R55" si="1">O5/1000</f>
        <v>0.57999999999999996</v>
      </c>
      <c r="S5" s="16">
        <f t="shared" ref="S5:S55" si="2">P5/1000</f>
        <v>0.52</v>
      </c>
      <c r="T5" s="35">
        <v>0.64000000000000168</v>
      </c>
      <c r="U5" s="3">
        <v>0.48</v>
      </c>
    </row>
    <row r="6" spans="1:21">
      <c r="B6" s="17">
        <v>5</v>
      </c>
      <c r="C6" s="18">
        <v>172.39999999999998</v>
      </c>
      <c r="D6" s="19">
        <v>155</v>
      </c>
      <c r="E6" s="17">
        <v>145</v>
      </c>
      <c r="F6" s="24"/>
      <c r="G6" s="20"/>
      <c r="H6" s="21"/>
      <c r="I6" s="18">
        <v>722</v>
      </c>
      <c r="J6" s="18">
        <v>255.3</v>
      </c>
      <c r="K6" s="19">
        <v>153</v>
      </c>
      <c r="L6" s="21">
        <v>0.28000000000000003</v>
      </c>
      <c r="M6" s="19">
        <v>1</v>
      </c>
      <c r="N6" s="19">
        <v>2.1771144315762485</v>
      </c>
      <c r="O6" s="23">
        <v>590</v>
      </c>
      <c r="P6" s="23">
        <v>510</v>
      </c>
      <c r="Q6" s="16">
        <f t="shared" si="0"/>
        <v>472</v>
      </c>
      <c r="R6" s="16">
        <f t="shared" si="1"/>
        <v>0.59</v>
      </c>
      <c r="S6" s="16">
        <f t="shared" si="2"/>
        <v>0.51</v>
      </c>
      <c r="T6" s="35">
        <v>0.66999999999999971</v>
      </c>
      <c r="U6" s="33">
        <v>0.55000000000000004</v>
      </c>
    </row>
    <row r="7" spans="1:21">
      <c r="B7" s="17">
        <v>7</v>
      </c>
      <c r="C7" s="18">
        <v>135.5</v>
      </c>
      <c r="D7" s="18">
        <f>(15.45*10)</f>
        <v>154.5</v>
      </c>
      <c r="E7" s="17">
        <v>140</v>
      </c>
      <c r="F7" s="24"/>
      <c r="G7" s="20"/>
      <c r="H7" s="21"/>
      <c r="I7" s="19">
        <v>670</v>
      </c>
      <c r="J7" s="19">
        <v>263</v>
      </c>
      <c r="K7" s="19">
        <v>136</v>
      </c>
      <c r="L7" s="21">
        <v>0.28000000000000003</v>
      </c>
      <c r="M7" s="19">
        <v>1</v>
      </c>
      <c r="N7" s="19">
        <v>2.1771144315762485</v>
      </c>
      <c r="O7" s="23">
        <v>560</v>
      </c>
      <c r="P7" s="26">
        <v>460</v>
      </c>
      <c r="Q7" s="16">
        <f t="shared" si="0"/>
        <v>448</v>
      </c>
      <c r="R7" s="16">
        <f t="shared" si="1"/>
        <v>0.56000000000000005</v>
      </c>
      <c r="S7" s="16">
        <f t="shared" si="2"/>
        <v>0.46</v>
      </c>
      <c r="T7" s="25">
        <v>0.65</v>
      </c>
      <c r="U7" s="3">
        <v>0.54</v>
      </c>
    </row>
    <row r="8" spans="1:21">
      <c r="B8" s="17">
        <v>8</v>
      </c>
      <c r="C8" s="18">
        <v>123.69999999999999</v>
      </c>
      <c r="D8" s="18">
        <f>(16.67*10)</f>
        <v>166.70000000000002</v>
      </c>
      <c r="E8" s="16">
        <v>114</v>
      </c>
      <c r="F8" s="22"/>
      <c r="G8" s="13"/>
      <c r="H8" s="12"/>
      <c r="I8" s="18">
        <v>682.9</v>
      </c>
      <c r="J8" s="18">
        <v>253.2</v>
      </c>
      <c r="K8" s="19">
        <v>141</v>
      </c>
      <c r="L8" s="21">
        <v>0.28000000000000003</v>
      </c>
      <c r="M8" s="19">
        <v>1</v>
      </c>
      <c r="N8" s="19">
        <v>2.1771144315762485</v>
      </c>
      <c r="O8" s="23">
        <v>570</v>
      </c>
      <c r="P8" s="23">
        <v>380</v>
      </c>
      <c r="Q8" s="16">
        <f t="shared" si="0"/>
        <v>456</v>
      </c>
      <c r="R8" s="16">
        <f t="shared" si="1"/>
        <v>0.56999999999999995</v>
      </c>
      <c r="S8" s="16">
        <f t="shared" si="2"/>
        <v>0.38</v>
      </c>
      <c r="T8" s="35">
        <v>0.73333333333333572</v>
      </c>
      <c r="U8" s="3">
        <v>0.52</v>
      </c>
    </row>
    <row r="9" spans="1:21">
      <c r="B9" s="17">
        <v>9</v>
      </c>
      <c r="C9" s="18">
        <v>151.30000000000001</v>
      </c>
      <c r="D9" s="18">
        <f>(15.65*10)</f>
        <v>156.5</v>
      </c>
      <c r="E9" s="19">
        <v>74.2</v>
      </c>
      <c r="F9" s="24">
        <v>4.1022464632987976E-2</v>
      </c>
      <c r="G9" s="20">
        <v>0.3</v>
      </c>
      <c r="H9" s="21">
        <v>1.4481789960426099</v>
      </c>
      <c r="I9" s="18">
        <v>719.2</v>
      </c>
      <c r="J9" s="18">
        <v>242.3</v>
      </c>
      <c r="K9" s="19">
        <v>137</v>
      </c>
      <c r="L9" s="21">
        <v>0.28000000000000003</v>
      </c>
      <c r="M9" s="19">
        <v>1</v>
      </c>
      <c r="N9" s="19">
        <v>2.1771144315762485</v>
      </c>
      <c r="O9" s="23">
        <v>580</v>
      </c>
      <c r="P9" s="23">
        <v>470</v>
      </c>
      <c r="Q9" s="16">
        <f t="shared" si="0"/>
        <v>464</v>
      </c>
      <c r="R9" s="16">
        <f t="shared" si="1"/>
        <v>0.57999999999999996</v>
      </c>
      <c r="S9" s="16">
        <f t="shared" si="2"/>
        <v>0.47</v>
      </c>
      <c r="T9" s="35">
        <v>0.75999999999999956</v>
      </c>
      <c r="U9" s="3">
        <v>0.51</v>
      </c>
    </row>
    <row r="10" spans="1:21">
      <c r="A10" t="s">
        <v>23</v>
      </c>
      <c r="B10" s="17">
        <v>10</v>
      </c>
      <c r="C10" s="18">
        <v>150</v>
      </c>
      <c r="D10" s="19">
        <v>160</v>
      </c>
      <c r="E10" s="19">
        <v>99</v>
      </c>
      <c r="F10" s="24"/>
      <c r="G10" s="20"/>
      <c r="H10" s="21"/>
      <c r="I10" s="19">
        <v>719</v>
      </c>
      <c r="J10" s="19">
        <v>254</v>
      </c>
      <c r="K10" s="19">
        <v>137</v>
      </c>
      <c r="L10" s="21">
        <v>0.28000000000000003</v>
      </c>
      <c r="M10" s="19">
        <v>1</v>
      </c>
      <c r="N10" s="19">
        <v>2.1771144315762485</v>
      </c>
      <c r="O10" s="23">
        <v>600</v>
      </c>
      <c r="P10" s="23">
        <v>450</v>
      </c>
      <c r="Q10" s="16">
        <f t="shared" si="0"/>
        <v>480</v>
      </c>
      <c r="R10" s="16">
        <f t="shared" si="1"/>
        <v>0.6</v>
      </c>
      <c r="S10" s="16">
        <f t="shared" si="2"/>
        <v>0.45</v>
      </c>
      <c r="T10" s="35">
        <v>0.76</v>
      </c>
      <c r="U10" s="3">
        <v>0.49</v>
      </c>
    </row>
    <row r="11" spans="1:21">
      <c r="B11" s="17">
        <v>11</v>
      </c>
      <c r="C11" s="18">
        <v>153.4</v>
      </c>
      <c r="D11" s="18">
        <f>(16.38*10)</f>
        <v>163.79999999999998</v>
      </c>
      <c r="E11" s="18">
        <v>112</v>
      </c>
      <c r="F11" s="22"/>
      <c r="G11" s="13"/>
      <c r="H11" s="12"/>
      <c r="I11" s="18">
        <v>696.6</v>
      </c>
      <c r="J11" s="18">
        <v>243.7</v>
      </c>
      <c r="K11" s="19">
        <v>137</v>
      </c>
      <c r="L11" s="21">
        <v>0.28000000000000003</v>
      </c>
      <c r="M11" s="19">
        <v>1</v>
      </c>
      <c r="N11" s="19">
        <v>2.1771144315762485</v>
      </c>
      <c r="O11" s="23">
        <v>590</v>
      </c>
      <c r="P11" s="23">
        <v>450</v>
      </c>
      <c r="Q11" s="16">
        <f t="shared" si="0"/>
        <v>472</v>
      </c>
      <c r="R11" s="16">
        <f t="shared" si="1"/>
        <v>0.59</v>
      </c>
      <c r="S11" s="16">
        <f t="shared" si="2"/>
        <v>0.45</v>
      </c>
      <c r="T11" s="35">
        <v>0.63999999999999613</v>
      </c>
      <c r="U11" s="3">
        <v>0.42</v>
      </c>
    </row>
    <row r="12" spans="1:21">
      <c r="B12" s="17">
        <v>12</v>
      </c>
      <c r="C12" s="18">
        <v>123.80000000000001</v>
      </c>
      <c r="D12" s="18">
        <f>(15.63*10)</f>
        <v>156.30000000000001</v>
      </c>
      <c r="E12" s="18">
        <v>90.199999999999989</v>
      </c>
      <c r="F12" s="22">
        <v>8.7263941764831543E-2</v>
      </c>
      <c r="G12" s="13">
        <v>0.2</v>
      </c>
      <c r="H12" s="12">
        <v>1.49940418391262</v>
      </c>
      <c r="I12" s="18">
        <v>679.2</v>
      </c>
      <c r="J12" s="18">
        <v>247.6</v>
      </c>
      <c r="K12" s="19">
        <v>137</v>
      </c>
      <c r="L12" s="21">
        <v>0.28000000000000003</v>
      </c>
      <c r="M12" s="19">
        <v>1</v>
      </c>
      <c r="N12" s="19">
        <v>2.1771144315762485</v>
      </c>
      <c r="O12" s="23">
        <v>600</v>
      </c>
      <c r="P12" s="23">
        <v>480</v>
      </c>
      <c r="Q12" s="16">
        <f t="shared" si="0"/>
        <v>480</v>
      </c>
      <c r="R12" s="16">
        <f t="shared" si="1"/>
        <v>0.6</v>
      </c>
      <c r="S12" s="16">
        <f t="shared" si="2"/>
        <v>0.48</v>
      </c>
      <c r="T12" s="35">
        <v>0.65</v>
      </c>
      <c r="U12" s="3">
        <v>0.37</v>
      </c>
    </row>
    <row r="13" spans="1:21">
      <c r="B13" s="17">
        <v>15</v>
      </c>
      <c r="C13" s="18">
        <v>152.69999999999999</v>
      </c>
      <c r="D13" s="18">
        <f>(15.39*10)</f>
        <v>153.9</v>
      </c>
      <c r="E13" s="18">
        <v>61.900000000000006</v>
      </c>
      <c r="F13" s="22">
        <v>5.8989286422729492E-2</v>
      </c>
      <c r="G13" s="13">
        <v>0.43</v>
      </c>
      <c r="H13" s="12">
        <v>1.45155107000477</v>
      </c>
      <c r="I13" s="18">
        <v>707.7</v>
      </c>
      <c r="J13" s="18">
        <v>243.5</v>
      </c>
      <c r="K13" s="19">
        <v>137</v>
      </c>
      <c r="L13" s="21">
        <v>0.28000000000000003</v>
      </c>
      <c r="M13" s="19">
        <v>1</v>
      </c>
      <c r="N13" s="19">
        <v>1.9019933033277119</v>
      </c>
      <c r="O13" s="23">
        <v>600</v>
      </c>
      <c r="P13" s="23">
        <v>500</v>
      </c>
      <c r="Q13" s="16">
        <f t="shared" si="0"/>
        <v>480</v>
      </c>
      <c r="R13" s="16">
        <f t="shared" si="1"/>
        <v>0.6</v>
      </c>
      <c r="S13" s="16">
        <f t="shared" si="2"/>
        <v>0.5</v>
      </c>
      <c r="T13" s="35">
        <v>0.63999999999999613</v>
      </c>
      <c r="U13" s="3">
        <v>0.36</v>
      </c>
    </row>
    <row r="14" spans="1:21">
      <c r="B14" s="17">
        <v>22</v>
      </c>
      <c r="C14" s="27">
        <v>149.5</v>
      </c>
      <c r="D14" s="27">
        <v>161.4</v>
      </c>
      <c r="E14" s="27">
        <v>55.300000000000004</v>
      </c>
      <c r="F14" s="28">
        <v>4.8971761018037796E-2</v>
      </c>
      <c r="G14" s="3">
        <v>0.3</v>
      </c>
      <c r="H14" s="29">
        <v>1.5887287138894499</v>
      </c>
      <c r="I14" s="27">
        <v>734</v>
      </c>
      <c r="J14" s="27">
        <v>244</v>
      </c>
      <c r="K14" s="30">
        <v>149</v>
      </c>
      <c r="L14" s="21">
        <v>0.28000000000000003</v>
      </c>
      <c r="M14" s="19">
        <v>1</v>
      </c>
      <c r="N14" s="30">
        <v>2.1771144315762485</v>
      </c>
      <c r="O14" s="31">
        <v>590</v>
      </c>
      <c r="P14" s="31">
        <v>500</v>
      </c>
      <c r="Q14" s="1">
        <f t="shared" si="0"/>
        <v>472</v>
      </c>
      <c r="R14" s="16">
        <f t="shared" si="1"/>
        <v>0.59</v>
      </c>
      <c r="S14" s="16">
        <f t="shared" si="2"/>
        <v>0.5</v>
      </c>
      <c r="T14" s="35">
        <v>0.61999999999999833</v>
      </c>
      <c r="U14" s="3">
        <v>0.34</v>
      </c>
    </row>
    <row r="15" spans="1:21">
      <c r="B15" s="17">
        <v>29</v>
      </c>
      <c r="C15" s="27">
        <v>144</v>
      </c>
      <c r="D15" s="27">
        <v>162.80000000000001</v>
      </c>
      <c r="E15" s="27">
        <v>52.599999999999994</v>
      </c>
      <c r="F15" s="28" t="s">
        <v>21</v>
      </c>
      <c r="G15" s="3">
        <v>0.2</v>
      </c>
      <c r="H15" s="29">
        <v>1.5229919721766201</v>
      </c>
      <c r="I15" s="27">
        <v>754</v>
      </c>
      <c r="J15" s="27">
        <v>262.10000000000002</v>
      </c>
      <c r="K15" s="30">
        <v>137</v>
      </c>
      <c r="L15" s="21">
        <v>0.28000000000000003</v>
      </c>
      <c r="M15" s="19">
        <v>1</v>
      </c>
      <c r="N15" s="30">
        <v>2.1771144315762485</v>
      </c>
      <c r="O15" s="31">
        <v>590</v>
      </c>
      <c r="P15" s="31">
        <v>480</v>
      </c>
      <c r="Q15" s="1">
        <f t="shared" si="0"/>
        <v>472</v>
      </c>
      <c r="R15" s="16">
        <f t="shared" si="1"/>
        <v>0.59</v>
      </c>
      <c r="S15" s="16">
        <f t="shared" si="2"/>
        <v>0.48</v>
      </c>
      <c r="T15" s="35">
        <v>0.78000000000000291</v>
      </c>
      <c r="U15" s="3">
        <v>0.38</v>
      </c>
    </row>
    <row r="16" spans="1:21">
      <c r="A16" s="7"/>
      <c r="B16" s="39">
        <v>36</v>
      </c>
      <c r="C16" s="40">
        <v>150</v>
      </c>
      <c r="D16" s="41">
        <v>158</v>
      </c>
      <c r="E16" s="42">
        <v>60</v>
      </c>
      <c r="F16" s="43">
        <v>6.2353845685720444E-2</v>
      </c>
      <c r="G16" s="9">
        <v>0.22</v>
      </c>
      <c r="H16" s="44">
        <v>2.2280261550688998</v>
      </c>
      <c r="I16" s="41">
        <v>755.6</v>
      </c>
      <c r="J16" s="41">
        <v>273</v>
      </c>
      <c r="K16" s="40">
        <v>137</v>
      </c>
      <c r="L16" s="45">
        <v>0.28000000000000003</v>
      </c>
      <c r="M16" s="40">
        <v>1</v>
      </c>
      <c r="N16" s="40">
        <v>2.1771144315762485</v>
      </c>
      <c r="O16" s="46">
        <v>550</v>
      </c>
      <c r="P16" s="46">
        <v>440</v>
      </c>
      <c r="Q16" s="42">
        <f t="shared" si="0"/>
        <v>440</v>
      </c>
      <c r="R16" s="37">
        <f t="shared" si="1"/>
        <v>0.55000000000000004</v>
      </c>
      <c r="S16" s="37">
        <f t="shared" si="2"/>
        <v>0.44</v>
      </c>
      <c r="T16" s="47">
        <v>0.85999999999999965</v>
      </c>
      <c r="U16" s="9">
        <v>0.35</v>
      </c>
    </row>
    <row r="17" spans="1:21">
      <c r="B17" s="17">
        <v>0</v>
      </c>
      <c r="C17" s="27">
        <v>192.2</v>
      </c>
      <c r="D17" s="27">
        <v>136.5</v>
      </c>
      <c r="E17" s="27">
        <v>120</v>
      </c>
      <c r="F17" s="27"/>
      <c r="G17" s="3"/>
      <c r="H17" s="27"/>
      <c r="I17" s="27">
        <v>711</v>
      </c>
      <c r="J17" s="27">
        <v>270.89999999999998</v>
      </c>
      <c r="K17" s="30">
        <v>150</v>
      </c>
      <c r="L17" s="32">
        <v>0.38303878079885501</v>
      </c>
      <c r="M17" s="32"/>
      <c r="N17" s="30">
        <v>2.1771144315762485</v>
      </c>
      <c r="O17" s="1">
        <v>600</v>
      </c>
      <c r="P17" s="1">
        <v>570</v>
      </c>
      <c r="Q17" s="1">
        <f t="shared" si="0"/>
        <v>480</v>
      </c>
      <c r="R17" s="16">
        <f t="shared" si="1"/>
        <v>0.6</v>
      </c>
      <c r="S17" s="16">
        <f t="shared" si="2"/>
        <v>0.56999999999999995</v>
      </c>
      <c r="T17" s="35">
        <v>0.81999999999999851</v>
      </c>
      <c r="U17" s="3">
        <v>0.5</v>
      </c>
    </row>
    <row r="18" spans="1:21">
      <c r="B18" s="17">
        <v>3</v>
      </c>
      <c r="C18" s="27">
        <v>190.7</v>
      </c>
      <c r="D18" s="27">
        <v>155.69999999999999</v>
      </c>
      <c r="E18" s="15">
        <v>126</v>
      </c>
      <c r="F18" s="15" t="s">
        <v>26</v>
      </c>
      <c r="G18" s="33">
        <v>1.8482083082199097</v>
      </c>
      <c r="H18" s="15">
        <v>1.2</v>
      </c>
      <c r="I18" s="30">
        <v>720</v>
      </c>
      <c r="J18" s="30">
        <v>271</v>
      </c>
      <c r="K18" s="30">
        <v>144</v>
      </c>
      <c r="L18" s="32">
        <v>0.38303878079885501</v>
      </c>
      <c r="M18" s="32">
        <v>1</v>
      </c>
      <c r="N18" s="30">
        <v>2.1771144315762485</v>
      </c>
      <c r="O18" s="31">
        <v>560</v>
      </c>
      <c r="P18" s="31">
        <v>480</v>
      </c>
      <c r="Q18" s="1">
        <f t="shared" si="0"/>
        <v>448</v>
      </c>
      <c r="R18" s="16">
        <f t="shared" si="1"/>
        <v>0.56000000000000005</v>
      </c>
      <c r="S18" s="16">
        <f t="shared" si="2"/>
        <v>0.48</v>
      </c>
      <c r="T18" s="35">
        <v>0.75999999999999956</v>
      </c>
      <c r="U18" s="3">
        <v>0.5</v>
      </c>
    </row>
    <row r="19" spans="1:21">
      <c r="B19" s="17">
        <v>5</v>
      </c>
      <c r="C19" s="27">
        <v>169.20000000000002</v>
      </c>
      <c r="D19" s="27">
        <v>142.89999999999998</v>
      </c>
      <c r="E19" s="15">
        <v>130</v>
      </c>
      <c r="F19" s="15"/>
      <c r="G19" s="33"/>
      <c r="H19" s="15"/>
      <c r="I19" s="27">
        <v>722</v>
      </c>
      <c r="J19" s="27">
        <v>255.3</v>
      </c>
      <c r="K19" s="30">
        <v>153</v>
      </c>
      <c r="L19" s="32">
        <v>0.38303878079885501</v>
      </c>
      <c r="M19" s="32"/>
      <c r="N19" s="30">
        <v>2.1771144315762485</v>
      </c>
      <c r="O19" s="10">
        <v>600</v>
      </c>
      <c r="P19" s="10">
        <v>540</v>
      </c>
      <c r="Q19" s="1">
        <f t="shared" si="0"/>
        <v>480</v>
      </c>
      <c r="R19" s="16">
        <f t="shared" si="1"/>
        <v>0.6</v>
      </c>
      <c r="S19" s="16">
        <f t="shared" si="2"/>
        <v>0.54</v>
      </c>
      <c r="T19" s="35">
        <v>0.70000000000000062</v>
      </c>
      <c r="U19" s="3">
        <v>0.55000000000000004</v>
      </c>
    </row>
    <row r="20" spans="1:21">
      <c r="B20" s="17">
        <v>7</v>
      </c>
      <c r="C20" s="27">
        <v>160</v>
      </c>
      <c r="D20" s="27">
        <v>160.10000000000002</v>
      </c>
      <c r="E20" s="1">
        <v>140</v>
      </c>
      <c r="F20" s="1"/>
      <c r="G20" s="3"/>
      <c r="H20" s="1"/>
      <c r="I20" s="30">
        <v>670</v>
      </c>
      <c r="J20" s="30">
        <v>263</v>
      </c>
      <c r="K20" s="30">
        <v>136</v>
      </c>
      <c r="L20" s="32">
        <v>0.38303878079885501</v>
      </c>
      <c r="M20" s="32"/>
      <c r="N20" s="30">
        <v>2.1771144315762485</v>
      </c>
      <c r="O20" s="10">
        <v>600</v>
      </c>
      <c r="P20" s="10">
        <v>500</v>
      </c>
      <c r="Q20" s="1">
        <f t="shared" si="0"/>
        <v>480</v>
      </c>
      <c r="R20" s="16">
        <f t="shared" si="1"/>
        <v>0.6</v>
      </c>
      <c r="S20" s="16">
        <f t="shared" si="2"/>
        <v>0.5</v>
      </c>
      <c r="T20" s="35">
        <v>0.73750000000000204</v>
      </c>
      <c r="U20" s="3">
        <v>0.49</v>
      </c>
    </row>
    <row r="21" spans="1:21">
      <c r="B21" s="17">
        <v>8</v>
      </c>
      <c r="C21" s="27">
        <v>127.2</v>
      </c>
      <c r="D21" s="27">
        <v>158.19999999999999</v>
      </c>
      <c r="E21" s="1">
        <v>111</v>
      </c>
      <c r="F21" s="1"/>
      <c r="G21" s="3"/>
      <c r="H21" s="1"/>
      <c r="I21" s="27">
        <v>682.9</v>
      </c>
      <c r="J21" s="27">
        <v>253.2</v>
      </c>
      <c r="K21" s="30">
        <v>141</v>
      </c>
      <c r="L21" s="32">
        <v>0.38303878079885501</v>
      </c>
      <c r="M21" s="32"/>
      <c r="N21" s="30">
        <v>2.1771144315762485</v>
      </c>
      <c r="O21" s="10">
        <v>600</v>
      </c>
      <c r="P21" s="10">
        <v>410</v>
      </c>
      <c r="Q21" s="1">
        <f t="shared" si="0"/>
        <v>480</v>
      </c>
      <c r="R21" s="16">
        <f t="shared" si="1"/>
        <v>0.6</v>
      </c>
      <c r="S21" s="16">
        <f t="shared" si="2"/>
        <v>0.41</v>
      </c>
      <c r="T21" s="35">
        <v>0.95999999999999974</v>
      </c>
      <c r="U21" s="3">
        <v>0.45</v>
      </c>
    </row>
    <row r="22" spans="1:21">
      <c r="B22" s="17">
        <v>9</v>
      </c>
      <c r="C22" s="27">
        <v>107.10000000000001</v>
      </c>
      <c r="D22" s="27">
        <v>136.6</v>
      </c>
      <c r="E22" s="27">
        <v>63.2</v>
      </c>
      <c r="F22" s="27">
        <v>4.1950907558202744E-2</v>
      </c>
      <c r="G22" s="3">
        <v>11.214588165283203</v>
      </c>
      <c r="H22" s="27"/>
      <c r="I22" s="27">
        <v>719.2</v>
      </c>
      <c r="J22" s="27">
        <v>242.3</v>
      </c>
      <c r="K22" s="30">
        <v>137</v>
      </c>
      <c r="L22" s="32">
        <v>0.38303878079885501</v>
      </c>
      <c r="M22" s="32">
        <v>100</v>
      </c>
      <c r="N22" s="30">
        <v>2.1771144315762485</v>
      </c>
      <c r="O22" s="10">
        <v>600</v>
      </c>
      <c r="P22" s="10">
        <v>500</v>
      </c>
      <c r="Q22" s="1">
        <f t="shared" si="0"/>
        <v>480</v>
      </c>
      <c r="R22" s="16">
        <f t="shared" si="1"/>
        <v>0.6</v>
      </c>
      <c r="S22" s="16">
        <f t="shared" si="2"/>
        <v>0.5</v>
      </c>
      <c r="T22" s="35">
        <v>0.79999999999999516</v>
      </c>
      <c r="U22" s="3">
        <v>0.13</v>
      </c>
    </row>
    <row r="23" spans="1:21">
      <c r="A23" t="s">
        <v>10</v>
      </c>
      <c r="B23" s="17">
        <v>10</v>
      </c>
      <c r="C23" s="27">
        <v>130</v>
      </c>
      <c r="D23" s="27">
        <v>140</v>
      </c>
      <c r="E23" s="30">
        <v>80</v>
      </c>
      <c r="F23" s="30"/>
      <c r="G23" s="33"/>
      <c r="H23" s="30"/>
      <c r="I23" s="30">
        <v>719</v>
      </c>
      <c r="J23" s="30">
        <v>254</v>
      </c>
      <c r="K23" s="30">
        <v>137</v>
      </c>
      <c r="L23" s="32">
        <v>0.38303878079885501</v>
      </c>
      <c r="M23" s="32"/>
      <c r="N23" s="30">
        <v>2.1771144315762485</v>
      </c>
      <c r="O23" s="10">
        <v>610</v>
      </c>
      <c r="P23" s="10">
        <v>430</v>
      </c>
      <c r="Q23" s="1">
        <f t="shared" si="0"/>
        <v>488</v>
      </c>
      <c r="R23" s="16">
        <f t="shared" si="1"/>
        <v>0.61</v>
      </c>
      <c r="S23" s="16">
        <f t="shared" si="2"/>
        <v>0.43</v>
      </c>
      <c r="T23" s="35">
        <v>0.6</v>
      </c>
      <c r="U23" s="3">
        <v>0.04</v>
      </c>
    </row>
    <row r="24" spans="1:21">
      <c r="B24" s="17">
        <v>11</v>
      </c>
      <c r="C24" s="27">
        <v>208.29999999999998</v>
      </c>
      <c r="D24" s="27">
        <v>146.9</v>
      </c>
      <c r="E24" s="27">
        <v>92.4</v>
      </c>
      <c r="F24" s="27"/>
      <c r="G24" s="3"/>
      <c r="H24" s="29"/>
      <c r="I24" s="27">
        <v>696.6</v>
      </c>
      <c r="J24" s="27">
        <v>243.7</v>
      </c>
      <c r="K24" s="30">
        <v>137</v>
      </c>
      <c r="L24" s="32">
        <v>0.17300446933113536</v>
      </c>
      <c r="M24" s="32"/>
      <c r="N24" s="30">
        <v>1.9019933033277119</v>
      </c>
      <c r="O24" s="10">
        <v>610</v>
      </c>
      <c r="P24" s="10">
        <v>480</v>
      </c>
      <c r="Q24" s="1">
        <f>O24*0.8</f>
        <v>488</v>
      </c>
      <c r="R24" s="16">
        <f t="shared" si="1"/>
        <v>0.61</v>
      </c>
      <c r="S24" s="16">
        <f t="shared" si="2"/>
        <v>0.48</v>
      </c>
      <c r="T24" s="35">
        <v>0.61999999999999833</v>
      </c>
      <c r="U24" s="3">
        <v>0.01</v>
      </c>
    </row>
    <row r="25" spans="1:21">
      <c r="B25" s="17">
        <v>12</v>
      </c>
      <c r="C25" s="27">
        <v>194.4</v>
      </c>
      <c r="D25" s="27">
        <v>143.80000000000001</v>
      </c>
      <c r="E25" s="30">
        <v>88</v>
      </c>
      <c r="F25" s="32">
        <v>4.4662877917289734E-2</v>
      </c>
      <c r="G25" s="33">
        <v>24.22998046875</v>
      </c>
      <c r="H25" s="32"/>
      <c r="I25" s="27">
        <v>679.2</v>
      </c>
      <c r="J25" s="27">
        <v>247.6</v>
      </c>
      <c r="K25" s="30">
        <v>137</v>
      </c>
      <c r="L25" s="32">
        <v>0.38303878079885462</v>
      </c>
      <c r="M25" s="32">
        <v>100</v>
      </c>
      <c r="N25" s="30">
        <v>2.1771144315762485</v>
      </c>
      <c r="O25" s="10">
        <v>580</v>
      </c>
      <c r="P25" s="10">
        <v>470</v>
      </c>
      <c r="Q25" s="1">
        <f t="shared" si="0"/>
        <v>464</v>
      </c>
      <c r="R25" s="16">
        <f t="shared" si="1"/>
        <v>0.57999999999999996</v>
      </c>
      <c r="S25" s="16">
        <f t="shared" si="2"/>
        <v>0.47</v>
      </c>
      <c r="T25" s="35">
        <v>0.62</v>
      </c>
      <c r="U25" s="3">
        <v>0.01</v>
      </c>
    </row>
    <row r="26" spans="1:21">
      <c r="B26" s="17">
        <v>15</v>
      </c>
      <c r="C26" s="27">
        <v>502</v>
      </c>
      <c r="D26" s="27">
        <v>153.19999999999999</v>
      </c>
      <c r="E26" s="27">
        <v>68.600000000000009</v>
      </c>
      <c r="F26" s="29"/>
      <c r="G26" s="3">
        <v>27.698488235473633</v>
      </c>
      <c r="H26" s="29">
        <v>1.5</v>
      </c>
      <c r="I26" s="27">
        <v>707.7</v>
      </c>
      <c r="J26" s="27">
        <v>243.5</v>
      </c>
      <c r="K26" s="30">
        <v>137</v>
      </c>
      <c r="L26" s="32">
        <v>0.38303878079885462</v>
      </c>
      <c r="M26" s="32">
        <v>100</v>
      </c>
      <c r="N26" s="30">
        <v>2.1771144315762485</v>
      </c>
      <c r="O26" s="10">
        <v>560</v>
      </c>
      <c r="P26" s="10">
        <v>460</v>
      </c>
      <c r="Q26" s="1">
        <f t="shared" si="0"/>
        <v>448</v>
      </c>
      <c r="R26" s="16">
        <f t="shared" si="1"/>
        <v>0.56000000000000005</v>
      </c>
      <c r="S26" s="16">
        <f t="shared" si="2"/>
        <v>0.46</v>
      </c>
      <c r="T26" s="35">
        <v>0.61999999999999833</v>
      </c>
      <c r="U26" s="3">
        <v>0.03</v>
      </c>
    </row>
    <row r="27" spans="1:21">
      <c r="B27" s="17">
        <v>22</v>
      </c>
      <c r="C27" s="27">
        <v>504.09999999999997</v>
      </c>
      <c r="D27" s="27">
        <v>167.9</v>
      </c>
      <c r="E27" s="27">
        <v>57.699999999999996</v>
      </c>
      <c r="F27" s="29"/>
      <c r="G27" s="3">
        <v>41.372093200683594</v>
      </c>
      <c r="H27" s="29"/>
      <c r="I27" s="27">
        <v>734</v>
      </c>
      <c r="J27" s="27">
        <v>244</v>
      </c>
      <c r="K27" s="30">
        <v>149</v>
      </c>
      <c r="L27" s="32">
        <v>0.38303878079885501</v>
      </c>
      <c r="M27" s="32">
        <v>100</v>
      </c>
      <c r="N27" s="30">
        <v>2.1771144315762485</v>
      </c>
      <c r="O27" s="10">
        <v>600</v>
      </c>
      <c r="P27" s="10">
        <v>480</v>
      </c>
      <c r="Q27" s="1">
        <f t="shared" si="0"/>
        <v>480</v>
      </c>
      <c r="R27" s="16">
        <f t="shared" si="1"/>
        <v>0.6</v>
      </c>
      <c r="S27" s="16">
        <f t="shared" si="2"/>
        <v>0.48</v>
      </c>
      <c r="T27" s="35">
        <v>0.62000000000000388</v>
      </c>
      <c r="U27" s="3">
        <v>0</v>
      </c>
    </row>
    <row r="28" spans="1:21">
      <c r="B28" s="17">
        <v>29</v>
      </c>
      <c r="C28" s="27">
        <v>523.20000000000005</v>
      </c>
      <c r="D28" s="27">
        <v>177</v>
      </c>
      <c r="E28" s="27">
        <v>54.400000000000006</v>
      </c>
      <c r="F28" s="27" t="s">
        <v>21</v>
      </c>
      <c r="G28" s="3">
        <v>43</v>
      </c>
      <c r="H28" s="29">
        <v>1.7377499028601999</v>
      </c>
      <c r="I28" s="27">
        <v>754</v>
      </c>
      <c r="J28" s="27">
        <v>262.10000000000002</v>
      </c>
      <c r="K28" s="30">
        <v>137</v>
      </c>
      <c r="L28" s="32">
        <v>0.38303878079885501</v>
      </c>
      <c r="M28" s="32">
        <v>100</v>
      </c>
      <c r="N28" s="30">
        <v>2.1771144315762485</v>
      </c>
      <c r="O28" s="10">
        <v>600</v>
      </c>
      <c r="P28" s="10">
        <v>500</v>
      </c>
      <c r="Q28" s="1">
        <f t="shared" si="0"/>
        <v>480</v>
      </c>
      <c r="R28" s="16">
        <f t="shared" si="1"/>
        <v>0.6</v>
      </c>
      <c r="S28" s="16">
        <f t="shared" si="2"/>
        <v>0.5</v>
      </c>
      <c r="T28" s="35">
        <v>0.55999999999999939</v>
      </c>
      <c r="U28" s="3">
        <v>0.03</v>
      </c>
    </row>
    <row r="29" spans="1:21">
      <c r="A29" s="7"/>
      <c r="B29" s="39">
        <v>36</v>
      </c>
      <c r="C29" s="41">
        <v>470.09999999999997</v>
      </c>
      <c r="D29" s="41">
        <v>203.6</v>
      </c>
      <c r="E29" s="42">
        <v>52</v>
      </c>
      <c r="F29" s="44">
        <v>0.12031643837690353</v>
      </c>
      <c r="G29" s="9">
        <v>29.345754623413086</v>
      </c>
      <c r="H29" s="44"/>
      <c r="I29" s="41">
        <v>755.6</v>
      </c>
      <c r="J29" s="41">
        <v>273</v>
      </c>
      <c r="K29" s="40">
        <v>137</v>
      </c>
      <c r="L29" s="48">
        <v>0.38303878079885501</v>
      </c>
      <c r="M29" s="48">
        <v>1</v>
      </c>
      <c r="N29" s="40">
        <v>2.1771144315762485</v>
      </c>
      <c r="O29" s="49">
        <v>620</v>
      </c>
      <c r="P29" s="49">
        <v>500</v>
      </c>
      <c r="Q29" s="42">
        <f t="shared" si="0"/>
        <v>496</v>
      </c>
      <c r="R29" s="37">
        <f t="shared" si="1"/>
        <v>0.62</v>
      </c>
      <c r="S29" s="37">
        <f t="shared" si="2"/>
        <v>0.5</v>
      </c>
      <c r="T29" s="47">
        <v>0.80000000000000071</v>
      </c>
      <c r="U29" s="9">
        <v>0</v>
      </c>
    </row>
    <row r="30" spans="1:21">
      <c r="B30" s="17">
        <v>0</v>
      </c>
      <c r="C30" s="27">
        <v>192.2</v>
      </c>
      <c r="D30" s="27">
        <v>136.5</v>
      </c>
      <c r="E30" s="27">
        <v>120</v>
      </c>
      <c r="F30" s="27"/>
      <c r="G30" s="3"/>
      <c r="H30" s="29"/>
      <c r="I30" s="27">
        <v>711</v>
      </c>
      <c r="J30" s="27">
        <v>270.89999999999998</v>
      </c>
      <c r="K30" s="30">
        <v>150</v>
      </c>
      <c r="L30" s="30"/>
      <c r="M30" s="30">
        <v>0.54086821509142413</v>
      </c>
      <c r="N30" s="30">
        <v>1.9019933033277119</v>
      </c>
      <c r="O30" s="1">
        <v>580</v>
      </c>
      <c r="P30" s="10">
        <v>570</v>
      </c>
      <c r="Q30" s="1">
        <f t="shared" si="0"/>
        <v>464</v>
      </c>
      <c r="R30" s="16">
        <f t="shared" si="1"/>
        <v>0.57999999999999996</v>
      </c>
      <c r="S30" s="16">
        <f t="shared" si="2"/>
        <v>0.56999999999999995</v>
      </c>
      <c r="T30" s="35">
        <v>0.81999999999999851</v>
      </c>
      <c r="U30" s="3">
        <v>0.5</v>
      </c>
    </row>
    <row r="31" spans="1:21">
      <c r="B31" s="17">
        <v>3</v>
      </c>
      <c r="C31" s="27">
        <v>192.8</v>
      </c>
      <c r="D31" s="27">
        <v>150.80000000000001</v>
      </c>
      <c r="E31" s="15">
        <v>138</v>
      </c>
      <c r="F31" s="15">
        <v>7.0633150637149811E-2</v>
      </c>
      <c r="G31" s="33">
        <v>2.2136075496673584</v>
      </c>
      <c r="H31" s="15">
        <v>1.3</v>
      </c>
      <c r="I31" s="30">
        <v>720</v>
      </c>
      <c r="J31" s="30">
        <v>271</v>
      </c>
      <c r="K31" s="30">
        <v>144</v>
      </c>
      <c r="L31" s="30">
        <v>0.4</v>
      </c>
      <c r="M31" s="30">
        <v>1.4264178428305516</v>
      </c>
      <c r="N31" s="30">
        <v>2.1771144315762485</v>
      </c>
      <c r="O31" s="31">
        <v>590</v>
      </c>
      <c r="P31" s="31">
        <v>500</v>
      </c>
      <c r="Q31" s="1">
        <f t="shared" si="0"/>
        <v>472</v>
      </c>
      <c r="R31" s="16">
        <f t="shared" si="1"/>
        <v>0.59</v>
      </c>
      <c r="S31" s="16">
        <f t="shared" si="2"/>
        <v>0.5</v>
      </c>
      <c r="T31" s="35">
        <v>0.64000000000000168</v>
      </c>
      <c r="U31" s="3">
        <v>0.52</v>
      </c>
    </row>
    <row r="32" spans="1:21">
      <c r="B32" s="17">
        <v>5</v>
      </c>
      <c r="C32" s="27">
        <v>164.5</v>
      </c>
      <c r="D32" s="27">
        <v>126.89999999999999</v>
      </c>
      <c r="E32" s="15">
        <v>124</v>
      </c>
      <c r="F32" s="15"/>
      <c r="G32" s="33"/>
      <c r="H32" s="15"/>
      <c r="I32" s="27">
        <v>722</v>
      </c>
      <c r="J32" s="27">
        <v>255.3</v>
      </c>
      <c r="K32" s="30">
        <v>153</v>
      </c>
      <c r="L32" s="30"/>
      <c r="M32" s="30">
        <v>1.4264178428305516</v>
      </c>
      <c r="N32" s="30">
        <v>2.1771144315762485</v>
      </c>
      <c r="O32" s="10">
        <v>600</v>
      </c>
      <c r="P32" s="10">
        <v>530</v>
      </c>
      <c r="Q32" s="1">
        <f t="shared" si="0"/>
        <v>480</v>
      </c>
      <c r="R32" s="16">
        <f t="shared" si="1"/>
        <v>0.6</v>
      </c>
      <c r="S32" s="16">
        <f t="shared" si="2"/>
        <v>0.53</v>
      </c>
      <c r="T32" s="35">
        <v>0.63749999999999918</v>
      </c>
      <c r="U32" s="3">
        <v>0.55000000000000004</v>
      </c>
    </row>
    <row r="33" spans="1:21">
      <c r="B33" s="17">
        <v>7</v>
      </c>
      <c r="C33" s="27">
        <v>155.1</v>
      </c>
      <c r="D33" s="27">
        <v>159.80000000000001</v>
      </c>
      <c r="E33" s="1">
        <v>116</v>
      </c>
      <c r="F33" s="1"/>
      <c r="G33" s="3"/>
      <c r="H33" s="1"/>
      <c r="I33" s="30">
        <v>670</v>
      </c>
      <c r="J33" s="30">
        <v>263</v>
      </c>
      <c r="K33" s="30">
        <v>136</v>
      </c>
      <c r="L33" s="30"/>
      <c r="M33" s="30">
        <v>1.4264178428305516</v>
      </c>
      <c r="N33" s="30">
        <v>2.1771144315762485</v>
      </c>
      <c r="O33" s="10">
        <v>600</v>
      </c>
      <c r="P33" s="10">
        <v>490</v>
      </c>
      <c r="Q33" s="1">
        <f t="shared" si="0"/>
        <v>480</v>
      </c>
      <c r="R33" s="16">
        <f t="shared" si="1"/>
        <v>0.6</v>
      </c>
      <c r="S33" s="16">
        <f t="shared" si="2"/>
        <v>0.49</v>
      </c>
      <c r="T33" s="35">
        <v>0.68750000000000067</v>
      </c>
      <c r="U33" s="3">
        <v>0.52</v>
      </c>
    </row>
    <row r="34" spans="1:21">
      <c r="B34" s="17">
        <v>8</v>
      </c>
      <c r="C34" s="27">
        <v>129.70000000000002</v>
      </c>
      <c r="D34" s="27">
        <v>150.80000000000001</v>
      </c>
      <c r="E34" s="1">
        <v>108</v>
      </c>
      <c r="F34" s="1"/>
      <c r="G34" s="3"/>
      <c r="H34" s="29"/>
      <c r="I34" s="27">
        <v>682.9</v>
      </c>
      <c r="J34" s="27">
        <v>253.2</v>
      </c>
      <c r="K34" s="30">
        <v>141</v>
      </c>
      <c r="L34" s="30"/>
      <c r="M34" s="30">
        <v>1.4264178428305516</v>
      </c>
      <c r="N34" s="30">
        <v>2.1771144315762485</v>
      </c>
      <c r="O34" s="10">
        <v>560</v>
      </c>
      <c r="P34" s="10">
        <v>400</v>
      </c>
      <c r="Q34" s="1">
        <f t="shared" si="0"/>
        <v>448</v>
      </c>
      <c r="R34" s="16">
        <f t="shared" si="1"/>
        <v>0.56000000000000005</v>
      </c>
      <c r="S34" s="16">
        <f t="shared" si="2"/>
        <v>0.4</v>
      </c>
      <c r="T34" s="35">
        <v>0.84999999999999654</v>
      </c>
      <c r="U34" s="3">
        <v>0.48</v>
      </c>
    </row>
    <row r="35" spans="1:21">
      <c r="B35" s="17">
        <v>9</v>
      </c>
      <c r="C35" s="27">
        <v>211.20000000000002</v>
      </c>
      <c r="D35" s="27">
        <v>167.8</v>
      </c>
      <c r="E35" s="27">
        <v>67.5</v>
      </c>
      <c r="F35" s="27">
        <v>2.9816052913665771</v>
      </c>
      <c r="G35" s="3">
        <v>0.2</v>
      </c>
      <c r="H35" s="27"/>
      <c r="I35" s="27">
        <v>719.2</v>
      </c>
      <c r="J35" s="27">
        <v>242.3</v>
      </c>
      <c r="K35" s="30">
        <v>137</v>
      </c>
      <c r="L35" s="30">
        <v>100</v>
      </c>
      <c r="M35" s="30">
        <v>1.4264178428305516</v>
      </c>
      <c r="N35" s="30">
        <v>2.1771144315762485</v>
      </c>
      <c r="O35" s="10">
        <v>630</v>
      </c>
      <c r="P35" s="10">
        <v>510</v>
      </c>
      <c r="Q35" s="1">
        <f t="shared" si="0"/>
        <v>504</v>
      </c>
      <c r="R35" s="16">
        <f t="shared" si="1"/>
        <v>0.63</v>
      </c>
      <c r="S35" s="16">
        <f t="shared" si="2"/>
        <v>0.51</v>
      </c>
      <c r="T35" s="35">
        <v>0.79999999999999516</v>
      </c>
      <c r="U35" s="3">
        <v>0.43</v>
      </c>
    </row>
    <row r="36" spans="1:21">
      <c r="A36" t="s">
        <v>9</v>
      </c>
      <c r="B36" s="17">
        <v>10</v>
      </c>
      <c r="C36" s="27">
        <v>200</v>
      </c>
      <c r="D36" s="27">
        <v>160</v>
      </c>
      <c r="E36" s="30">
        <v>90</v>
      </c>
      <c r="F36" s="30"/>
      <c r="G36" s="33"/>
      <c r="H36" s="30"/>
      <c r="I36" s="30">
        <v>719</v>
      </c>
      <c r="J36" s="30">
        <v>254</v>
      </c>
      <c r="K36" s="30">
        <v>137</v>
      </c>
      <c r="L36" s="30"/>
      <c r="M36" s="30">
        <v>1.4264178428305516</v>
      </c>
      <c r="N36" s="30">
        <v>2.1771144315762485</v>
      </c>
      <c r="O36" s="10">
        <v>600</v>
      </c>
      <c r="P36" s="10">
        <v>420</v>
      </c>
      <c r="Q36" s="1">
        <f t="shared" si="0"/>
        <v>480</v>
      </c>
      <c r="R36" s="16">
        <f t="shared" si="1"/>
        <v>0.6</v>
      </c>
      <c r="S36" s="16">
        <f t="shared" si="2"/>
        <v>0.42</v>
      </c>
      <c r="T36" s="35">
        <v>0.7</v>
      </c>
      <c r="U36" s="3">
        <v>0.46</v>
      </c>
    </row>
    <row r="37" spans="1:21">
      <c r="B37" s="17">
        <v>11</v>
      </c>
      <c r="C37" s="30">
        <v>293.7</v>
      </c>
      <c r="D37" s="30">
        <v>150</v>
      </c>
      <c r="E37" s="27">
        <v>95</v>
      </c>
      <c r="F37" s="27"/>
      <c r="G37" s="3"/>
      <c r="H37" s="27"/>
      <c r="I37" s="27">
        <v>696.6</v>
      </c>
      <c r="J37" s="27">
        <v>243.7</v>
      </c>
      <c r="K37" s="30">
        <v>137</v>
      </c>
      <c r="L37" s="30"/>
      <c r="M37" s="30">
        <v>1.4264178428305516</v>
      </c>
      <c r="N37" s="30">
        <v>2.1771144315762485</v>
      </c>
      <c r="O37" s="10">
        <v>580</v>
      </c>
      <c r="P37" s="10">
        <v>440</v>
      </c>
      <c r="Q37" s="1">
        <f t="shared" si="0"/>
        <v>464</v>
      </c>
      <c r="R37" s="16">
        <f t="shared" si="1"/>
        <v>0.57999999999999996</v>
      </c>
      <c r="S37" s="16">
        <f t="shared" si="2"/>
        <v>0.44</v>
      </c>
      <c r="T37" s="35">
        <v>0.50000000000000044</v>
      </c>
      <c r="U37" s="3">
        <v>0.37</v>
      </c>
    </row>
    <row r="38" spans="1:21">
      <c r="B38" s="17">
        <v>12</v>
      </c>
      <c r="C38" s="30">
        <v>404.79999999999995</v>
      </c>
      <c r="D38" s="30">
        <v>170</v>
      </c>
      <c r="E38" s="27">
        <v>73.7</v>
      </c>
      <c r="F38" s="27">
        <v>19.019540786743164</v>
      </c>
      <c r="G38" s="3">
        <v>0.4</v>
      </c>
      <c r="H38" s="27"/>
      <c r="I38" s="27">
        <v>679.2</v>
      </c>
      <c r="J38" s="27">
        <v>247.6</v>
      </c>
      <c r="K38" s="30">
        <v>137</v>
      </c>
      <c r="L38" s="30">
        <v>100</v>
      </c>
      <c r="M38" s="30">
        <v>1.4264178428305516</v>
      </c>
      <c r="N38" s="30">
        <v>2.1771144315762485</v>
      </c>
      <c r="O38" s="10">
        <v>560</v>
      </c>
      <c r="P38" s="10">
        <v>450</v>
      </c>
      <c r="Q38" s="1">
        <f t="shared" si="0"/>
        <v>448</v>
      </c>
      <c r="R38" s="16">
        <f t="shared" si="1"/>
        <v>0.56000000000000005</v>
      </c>
      <c r="S38" s="16">
        <f t="shared" si="2"/>
        <v>0.45</v>
      </c>
      <c r="T38" s="35">
        <v>0.8</v>
      </c>
      <c r="U38" s="3">
        <v>0.31</v>
      </c>
    </row>
    <row r="39" spans="1:21">
      <c r="B39" s="17">
        <v>15</v>
      </c>
      <c r="C39" s="27">
        <v>392.2</v>
      </c>
      <c r="D39" s="27">
        <v>187.8</v>
      </c>
      <c r="E39" s="27">
        <v>50</v>
      </c>
      <c r="F39" s="27">
        <v>21.7813720703125</v>
      </c>
      <c r="G39" s="3">
        <v>0.23</v>
      </c>
      <c r="H39" s="29">
        <v>1.45608822337427</v>
      </c>
      <c r="I39" s="27">
        <v>707.7</v>
      </c>
      <c r="J39" s="27">
        <v>243.5</v>
      </c>
      <c r="K39" s="30">
        <v>137</v>
      </c>
      <c r="L39" s="30">
        <v>100</v>
      </c>
      <c r="M39" s="30">
        <v>0.54086821509142413</v>
      </c>
      <c r="N39" s="30">
        <v>1.9019933033277119</v>
      </c>
      <c r="O39" s="10">
        <v>580</v>
      </c>
      <c r="P39" s="10">
        <v>470</v>
      </c>
      <c r="Q39" s="1">
        <f t="shared" si="0"/>
        <v>464</v>
      </c>
      <c r="R39" s="16">
        <f t="shared" si="1"/>
        <v>0.57999999999999996</v>
      </c>
      <c r="S39" s="16">
        <f t="shared" si="2"/>
        <v>0.47</v>
      </c>
      <c r="T39" s="35">
        <v>0.84000000000000186</v>
      </c>
      <c r="U39" s="3">
        <v>0.3</v>
      </c>
    </row>
    <row r="40" spans="1:21">
      <c r="B40" s="17">
        <v>22</v>
      </c>
      <c r="C40" s="27">
        <v>403.29999999999995</v>
      </c>
      <c r="D40" s="27">
        <v>192.8</v>
      </c>
      <c r="E40" s="27">
        <v>56.1</v>
      </c>
      <c r="F40" s="27">
        <v>19.170034408569336</v>
      </c>
      <c r="G40" s="3">
        <v>0.32</v>
      </c>
      <c r="H40" s="29"/>
      <c r="I40" s="27">
        <v>734</v>
      </c>
      <c r="J40" s="27">
        <v>244</v>
      </c>
      <c r="K40" s="30">
        <v>149</v>
      </c>
      <c r="L40" s="30">
        <v>100</v>
      </c>
      <c r="M40" s="30">
        <v>1.4264178428305516</v>
      </c>
      <c r="N40" s="30"/>
      <c r="O40" s="10">
        <v>560</v>
      </c>
      <c r="P40" s="10">
        <v>460</v>
      </c>
      <c r="Q40" s="1">
        <f t="shared" si="0"/>
        <v>448</v>
      </c>
      <c r="R40" s="16">
        <f t="shared" si="1"/>
        <v>0.56000000000000005</v>
      </c>
      <c r="S40" s="16">
        <f t="shared" si="2"/>
        <v>0.46</v>
      </c>
      <c r="T40" s="35">
        <v>0.79999999999999516</v>
      </c>
      <c r="U40" s="3">
        <v>0</v>
      </c>
    </row>
    <row r="41" spans="1:21">
      <c r="B41" s="17">
        <v>29</v>
      </c>
      <c r="C41" s="27">
        <v>394.6</v>
      </c>
      <c r="D41" s="27">
        <v>189.8</v>
      </c>
      <c r="E41" s="27">
        <v>53</v>
      </c>
      <c r="F41" s="27">
        <v>19.567176818847656</v>
      </c>
      <c r="G41" s="3">
        <v>0.24</v>
      </c>
      <c r="H41" s="29">
        <v>1.5237945781662701</v>
      </c>
      <c r="I41" s="27">
        <v>754</v>
      </c>
      <c r="J41" s="27">
        <v>262.10000000000002</v>
      </c>
      <c r="K41" s="30">
        <v>137</v>
      </c>
      <c r="L41" s="30">
        <v>100</v>
      </c>
      <c r="M41" s="30">
        <v>1.4264178428305516</v>
      </c>
      <c r="N41" s="30">
        <v>2.1771144315762485</v>
      </c>
      <c r="O41" s="10">
        <v>580</v>
      </c>
      <c r="P41" s="10">
        <v>480</v>
      </c>
      <c r="Q41" s="1">
        <f t="shared" si="0"/>
        <v>464</v>
      </c>
      <c r="R41" s="16">
        <f t="shared" si="1"/>
        <v>0.57999999999999996</v>
      </c>
      <c r="S41" s="16">
        <f t="shared" si="2"/>
        <v>0.48</v>
      </c>
      <c r="T41" s="35">
        <v>0.75999999999999956</v>
      </c>
      <c r="U41" s="3">
        <v>0</v>
      </c>
    </row>
    <row r="42" spans="1:21">
      <c r="A42" s="7"/>
      <c r="B42" s="39">
        <v>36</v>
      </c>
      <c r="C42" s="41">
        <v>295.89999999999998</v>
      </c>
      <c r="D42" s="41">
        <v>172.7</v>
      </c>
      <c r="E42" s="41">
        <v>51</v>
      </c>
      <c r="F42" s="41">
        <v>21.686788558959961</v>
      </c>
      <c r="G42" s="9">
        <v>0.21</v>
      </c>
      <c r="H42" s="41"/>
      <c r="I42" s="41">
        <v>755.6</v>
      </c>
      <c r="J42" s="41">
        <v>273</v>
      </c>
      <c r="K42" s="40">
        <v>137</v>
      </c>
      <c r="L42" s="40">
        <v>0.4</v>
      </c>
      <c r="M42" s="40">
        <v>1.4264178428305516</v>
      </c>
      <c r="N42" s="40">
        <v>2.1771144315762485</v>
      </c>
      <c r="O42" s="49">
        <v>580</v>
      </c>
      <c r="P42" s="49">
        <v>470</v>
      </c>
      <c r="Q42" s="42">
        <f t="shared" si="0"/>
        <v>464</v>
      </c>
      <c r="R42" s="37">
        <f t="shared" si="1"/>
        <v>0.57999999999999996</v>
      </c>
      <c r="S42" s="37">
        <f t="shared" si="2"/>
        <v>0.47</v>
      </c>
      <c r="T42" s="47">
        <v>0.81999999999999851</v>
      </c>
      <c r="U42" s="9">
        <v>0</v>
      </c>
    </row>
    <row r="43" spans="1:21">
      <c r="B43" s="17">
        <v>0</v>
      </c>
      <c r="C43" s="27">
        <v>192.2</v>
      </c>
      <c r="D43" s="27">
        <f>(13.65*10)</f>
        <v>136.5</v>
      </c>
      <c r="E43" s="27">
        <v>120</v>
      </c>
      <c r="F43" s="27"/>
      <c r="G43" s="3"/>
      <c r="H43" s="27"/>
      <c r="I43" s="27">
        <v>711</v>
      </c>
      <c r="J43" s="27">
        <v>270.89999999999998</v>
      </c>
      <c r="K43" s="30">
        <v>150</v>
      </c>
      <c r="L43" s="30">
        <v>0.17300446933113536</v>
      </c>
      <c r="M43" s="30">
        <v>0.54086821509142413</v>
      </c>
      <c r="N43" s="30"/>
      <c r="O43" s="1">
        <v>600</v>
      </c>
      <c r="P43" s="1">
        <v>590</v>
      </c>
      <c r="Q43" s="1">
        <f t="shared" si="0"/>
        <v>480</v>
      </c>
      <c r="R43" s="16">
        <f t="shared" si="1"/>
        <v>0.6</v>
      </c>
      <c r="S43" s="16">
        <f t="shared" si="2"/>
        <v>0.59</v>
      </c>
      <c r="T43" s="35">
        <v>0.81999999999999851</v>
      </c>
      <c r="U43" s="3">
        <v>0.5</v>
      </c>
    </row>
    <row r="44" spans="1:21">
      <c r="B44" s="17">
        <v>3</v>
      </c>
      <c r="C44" s="27">
        <v>197.6</v>
      </c>
      <c r="D44" s="27">
        <f>(16.09*10)</f>
        <v>160.9</v>
      </c>
      <c r="E44" s="15">
        <v>142</v>
      </c>
      <c r="F44" s="15" t="s">
        <v>26</v>
      </c>
      <c r="G44" s="33">
        <v>0.2</v>
      </c>
      <c r="H44" s="15">
        <v>1.1162356707779799</v>
      </c>
      <c r="I44" s="30">
        <v>720</v>
      </c>
      <c r="J44" s="30">
        <v>271</v>
      </c>
      <c r="K44" s="30">
        <v>144</v>
      </c>
      <c r="L44" s="30">
        <v>0.38303878079885501</v>
      </c>
      <c r="M44" s="30">
        <v>1.4264178428305516</v>
      </c>
      <c r="N44" s="30">
        <v>2</v>
      </c>
      <c r="O44" s="31">
        <v>580</v>
      </c>
      <c r="P44" s="31">
        <v>500</v>
      </c>
      <c r="Q44" s="1">
        <f t="shared" si="0"/>
        <v>464</v>
      </c>
      <c r="R44" s="16">
        <f t="shared" si="1"/>
        <v>0.57999999999999996</v>
      </c>
      <c r="S44" s="16">
        <f t="shared" si="2"/>
        <v>0.5</v>
      </c>
      <c r="T44" s="25">
        <v>0.56000000000000005</v>
      </c>
      <c r="U44" s="3">
        <v>0.48</v>
      </c>
    </row>
    <row r="45" spans="1:21">
      <c r="B45" s="17">
        <v>5</v>
      </c>
      <c r="C45" s="27">
        <v>168.3</v>
      </c>
      <c r="D45" s="27">
        <f>(14.81*10)</f>
        <v>148.1</v>
      </c>
      <c r="E45" s="15">
        <v>138</v>
      </c>
      <c r="F45" s="15"/>
      <c r="G45" s="33"/>
      <c r="H45" s="15"/>
      <c r="I45" s="27">
        <v>722</v>
      </c>
      <c r="J45" s="27">
        <v>255.3</v>
      </c>
      <c r="K45" s="30">
        <v>153</v>
      </c>
      <c r="L45" s="30">
        <v>0.38303878079885501</v>
      </c>
      <c r="M45" s="30">
        <v>1.4264178428305516</v>
      </c>
      <c r="N45" s="30"/>
      <c r="O45" s="10">
        <v>590</v>
      </c>
      <c r="P45" s="10">
        <v>500</v>
      </c>
      <c r="Q45" s="1">
        <f t="shared" si="0"/>
        <v>472</v>
      </c>
      <c r="R45" s="16">
        <f t="shared" si="1"/>
        <v>0.59</v>
      </c>
      <c r="S45" s="16">
        <f t="shared" si="2"/>
        <v>0.5</v>
      </c>
      <c r="T45" s="25">
        <v>0.61</v>
      </c>
      <c r="U45" s="3">
        <v>0.55000000000000004</v>
      </c>
    </row>
    <row r="46" spans="1:21">
      <c r="B46" s="17">
        <v>7</v>
      </c>
      <c r="C46" s="30">
        <v>150</v>
      </c>
      <c r="D46" s="27">
        <f>(15.58*10)</f>
        <v>155.80000000000001</v>
      </c>
      <c r="E46" s="1">
        <v>142</v>
      </c>
      <c r="F46" s="1"/>
      <c r="G46" s="3"/>
      <c r="H46" s="1"/>
      <c r="I46" s="30">
        <v>670</v>
      </c>
      <c r="J46" s="30">
        <v>263</v>
      </c>
      <c r="K46" s="30">
        <v>136</v>
      </c>
      <c r="L46" s="30">
        <v>0.38303878079885501</v>
      </c>
      <c r="M46" s="30">
        <v>1.4264178428305516</v>
      </c>
      <c r="N46" s="30"/>
      <c r="O46" s="10">
        <v>600</v>
      </c>
      <c r="P46" s="10">
        <v>480</v>
      </c>
      <c r="Q46" s="1">
        <f t="shared" si="0"/>
        <v>480</v>
      </c>
      <c r="R46" s="16">
        <f t="shared" si="1"/>
        <v>0.6</v>
      </c>
      <c r="S46" s="16">
        <f t="shared" si="2"/>
        <v>0.48</v>
      </c>
      <c r="T46" s="35">
        <v>0.71428571428571286</v>
      </c>
      <c r="U46" s="3">
        <v>0.5</v>
      </c>
    </row>
    <row r="47" spans="1:21">
      <c r="B47" s="17">
        <v>8</v>
      </c>
      <c r="C47" s="27">
        <v>134.4</v>
      </c>
      <c r="D47" s="27">
        <f>(15.16*10)</f>
        <v>151.6</v>
      </c>
      <c r="E47" s="27">
        <v>89.5</v>
      </c>
      <c r="F47" s="27"/>
      <c r="G47" s="3"/>
      <c r="H47" s="27"/>
      <c r="I47" s="27">
        <v>682.9</v>
      </c>
      <c r="J47" s="27">
        <v>253.2</v>
      </c>
      <c r="K47" s="30">
        <v>141</v>
      </c>
      <c r="L47" s="30">
        <v>0.38303878079885501</v>
      </c>
      <c r="M47" s="30">
        <v>1.4264178428305516</v>
      </c>
      <c r="N47" s="30"/>
      <c r="O47" s="10">
        <v>600</v>
      </c>
      <c r="P47" s="10">
        <v>430</v>
      </c>
      <c r="Q47" s="1">
        <f t="shared" si="0"/>
        <v>480</v>
      </c>
      <c r="R47" s="16">
        <f t="shared" si="1"/>
        <v>0.6</v>
      </c>
      <c r="S47" s="16">
        <f t="shared" si="2"/>
        <v>0.43</v>
      </c>
      <c r="T47" s="35">
        <v>0.75999999999999956</v>
      </c>
      <c r="U47" s="3">
        <v>0.51</v>
      </c>
    </row>
    <row r="48" spans="1:21">
      <c r="A48" t="s">
        <v>11</v>
      </c>
      <c r="B48" s="17">
        <v>9</v>
      </c>
      <c r="C48" s="27">
        <v>124.1</v>
      </c>
      <c r="D48" s="27">
        <f>(15.53*10)</f>
        <v>155.29999999999998</v>
      </c>
      <c r="E48" s="27">
        <v>65.099999999999994</v>
      </c>
      <c r="F48" s="27"/>
      <c r="G48" s="3"/>
      <c r="H48" s="27">
        <v>18.640073331759599</v>
      </c>
      <c r="I48" s="27">
        <v>719.2</v>
      </c>
      <c r="J48" s="27">
        <v>242.3</v>
      </c>
      <c r="K48" s="30">
        <v>137</v>
      </c>
      <c r="L48" s="30">
        <v>0.38303878079885501</v>
      </c>
      <c r="M48" s="30">
        <v>1.4264178428305516</v>
      </c>
      <c r="N48" s="30">
        <v>500</v>
      </c>
      <c r="O48" s="10">
        <v>580</v>
      </c>
      <c r="P48" s="10">
        <v>470</v>
      </c>
      <c r="Q48" s="1">
        <f t="shared" si="0"/>
        <v>464</v>
      </c>
      <c r="R48" s="16">
        <f t="shared" si="1"/>
        <v>0.57999999999999996</v>
      </c>
      <c r="S48" s="16">
        <f t="shared" si="2"/>
        <v>0.47</v>
      </c>
      <c r="T48" s="35">
        <v>0.57499999999999907</v>
      </c>
      <c r="U48" s="3">
        <v>0.47</v>
      </c>
    </row>
    <row r="49" spans="1:21">
      <c r="B49" s="17">
        <v>10</v>
      </c>
      <c r="C49" s="27">
        <v>120</v>
      </c>
      <c r="D49" s="27">
        <v>150</v>
      </c>
      <c r="E49" s="30">
        <v>80</v>
      </c>
      <c r="F49" s="30"/>
      <c r="G49" s="33"/>
      <c r="H49" s="30"/>
      <c r="I49" s="30">
        <v>719</v>
      </c>
      <c r="J49" s="30">
        <v>254</v>
      </c>
      <c r="K49" s="30">
        <v>137</v>
      </c>
      <c r="L49" s="30">
        <v>0.38303878079885501</v>
      </c>
      <c r="M49" s="30">
        <v>1.4264178428305516</v>
      </c>
      <c r="N49" s="30"/>
      <c r="O49" s="10">
        <v>630</v>
      </c>
      <c r="P49" s="10">
        <v>440</v>
      </c>
      <c r="Q49" s="1">
        <f t="shared" si="0"/>
        <v>504</v>
      </c>
      <c r="R49" s="16">
        <f t="shared" si="1"/>
        <v>0.63</v>
      </c>
      <c r="S49" s="16">
        <f t="shared" si="2"/>
        <v>0.44</v>
      </c>
      <c r="T49" s="35">
        <v>0.68</v>
      </c>
      <c r="U49" s="3">
        <v>0.44</v>
      </c>
    </row>
    <row r="50" spans="1:21">
      <c r="B50" s="17">
        <v>11</v>
      </c>
      <c r="C50" s="27">
        <v>143.1</v>
      </c>
      <c r="D50" s="27">
        <f>(15.12*10)</f>
        <v>151.19999999999999</v>
      </c>
      <c r="E50" s="27">
        <v>86.4</v>
      </c>
      <c r="F50" s="27"/>
      <c r="G50" s="3"/>
      <c r="H50" s="27"/>
      <c r="I50" s="27">
        <v>696.6</v>
      </c>
      <c r="J50" s="27">
        <v>243.7</v>
      </c>
      <c r="K50" s="30">
        <v>137</v>
      </c>
      <c r="L50" s="30">
        <v>0.38303878079885501</v>
      </c>
      <c r="M50" s="30">
        <v>1.4264178428305516</v>
      </c>
      <c r="N50" s="30"/>
      <c r="O50" s="10">
        <v>554</v>
      </c>
      <c r="P50" s="10">
        <v>400</v>
      </c>
      <c r="Q50" s="1">
        <f t="shared" si="0"/>
        <v>443.20000000000005</v>
      </c>
      <c r="R50" s="16">
        <f t="shared" si="1"/>
        <v>0.55400000000000005</v>
      </c>
      <c r="S50" s="16">
        <f t="shared" si="2"/>
        <v>0.4</v>
      </c>
      <c r="T50" s="35">
        <v>0.70000000000000062</v>
      </c>
      <c r="U50" s="3">
        <v>0.46</v>
      </c>
    </row>
    <row r="51" spans="1:21">
      <c r="B51" s="17">
        <v>12</v>
      </c>
      <c r="C51" s="27">
        <v>156</v>
      </c>
      <c r="D51" s="27">
        <f>(15.81*10)</f>
        <v>158.1</v>
      </c>
      <c r="E51" s="27">
        <v>70.099999999999994</v>
      </c>
      <c r="F51" s="27"/>
      <c r="G51" s="3"/>
      <c r="H51" s="27">
        <v>235.353354329908</v>
      </c>
      <c r="I51" s="27">
        <v>679.2</v>
      </c>
      <c r="J51" s="27">
        <v>247.6</v>
      </c>
      <c r="K51" s="30">
        <v>137</v>
      </c>
      <c r="L51" s="30">
        <v>0.38303878079885501</v>
      </c>
      <c r="M51" s="30">
        <v>1.4264178428305516</v>
      </c>
      <c r="N51" s="30">
        <v>500</v>
      </c>
      <c r="O51" s="10">
        <v>560</v>
      </c>
      <c r="P51" s="10">
        <v>450</v>
      </c>
      <c r="Q51" s="1">
        <f t="shared" si="0"/>
        <v>448</v>
      </c>
      <c r="R51" s="16">
        <f t="shared" si="1"/>
        <v>0.56000000000000005</v>
      </c>
      <c r="S51" s="16">
        <f t="shared" si="2"/>
        <v>0.45</v>
      </c>
      <c r="T51" s="35">
        <v>0.7</v>
      </c>
      <c r="U51" s="3">
        <v>0.47</v>
      </c>
    </row>
    <row r="52" spans="1:21">
      <c r="B52" s="17">
        <v>15</v>
      </c>
      <c r="C52" s="27">
        <v>143</v>
      </c>
      <c r="D52" s="27">
        <f>(17.14*10)</f>
        <v>171.4</v>
      </c>
      <c r="E52" s="27">
        <v>72</v>
      </c>
      <c r="F52" s="27"/>
      <c r="G52" s="3">
        <v>0.3</v>
      </c>
      <c r="H52" s="27">
        <v>412.25350884638101</v>
      </c>
      <c r="I52" s="27">
        <v>707.7</v>
      </c>
      <c r="J52" s="27">
        <v>243.5</v>
      </c>
      <c r="K52" s="30">
        <v>137</v>
      </c>
      <c r="L52" s="30">
        <v>0.17300446933113536</v>
      </c>
      <c r="M52" s="30">
        <v>0.54086821509142413</v>
      </c>
      <c r="N52" s="30">
        <v>500</v>
      </c>
      <c r="O52" s="10">
        <v>560</v>
      </c>
      <c r="P52" s="10">
        <v>450</v>
      </c>
      <c r="Q52" s="1">
        <f t="shared" si="0"/>
        <v>448</v>
      </c>
      <c r="R52" s="16">
        <f t="shared" si="1"/>
        <v>0.56000000000000005</v>
      </c>
      <c r="S52" s="16">
        <f t="shared" si="2"/>
        <v>0.45</v>
      </c>
      <c r="T52" s="35">
        <v>0.67999999999999727</v>
      </c>
      <c r="U52" s="3">
        <v>0.46</v>
      </c>
    </row>
    <row r="53" spans="1:21">
      <c r="B53" s="17">
        <v>22</v>
      </c>
      <c r="C53" s="27">
        <v>92</v>
      </c>
      <c r="D53" s="27">
        <v>181.7</v>
      </c>
      <c r="E53" s="1">
        <v>59</v>
      </c>
      <c r="F53" s="1"/>
      <c r="G53" s="3"/>
      <c r="H53" s="27">
        <v>544.89364244316403</v>
      </c>
      <c r="I53" s="27">
        <v>734</v>
      </c>
      <c r="J53" s="27">
        <v>244</v>
      </c>
      <c r="K53" s="30">
        <v>149</v>
      </c>
      <c r="L53" s="30">
        <v>0.38303878079885462</v>
      </c>
      <c r="M53" s="30">
        <v>1.4264178428305516</v>
      </c>
      <c r="N53" s="30">
        <v>500</v>
      </c>
      <c r="O53" s="10">
        <v>590</v>
      </c>
      <c r="P53" s="10">
        <v>480</v>
      </c>
      <c r="Q53" s="1">
        <f t="shared" si="0"/>
        <v>472</v>
      </c>
      <c r="R53" s="16">
        <f t="shared" si="1"/>
        <v>0.59</v>
      </c>
      <c r="S53" s="16">
        <f t="shared" si="2"/>
        <v>0.48</v>
      </c>
      <c r="T53" s="35">
        <v>0.6</v>
      </c>
      <c r="U53" s="3">
        <v>0.5</v>
      </c>
    </row>
    <row r="54" spans="1:21">
      <c r="B54" s="17">
        <v>29</v>
      </c>
      <c r="C54" s="27">
        <v>105</v>
      </c>
      <c r="D54" s="27">
        <v>177.7</v>
      </c>
      <c r="E54" s="27">
        <v>46.5</v>
      </c>
      <c r="F54" s="27"/>
      <c r="G54" s="3">
        <v>0.2</v>
      </c>
      <c r="H54" s="27">
        <v>534.25556869785896</v>
      </c>
      <c r="I54" s="27">
        <v>754</v>
      </c>
      <c r="J54" s="27">
        <v>262.10000000000002</v>
      </c>
      <c r="K54" s="30">
        <v>137</v>
      </c>
      <c r="L54" s="30">
        <v>0.38303878079885462</v>
      </c>
      <c r="M54" s="30">
        <v>1.4264178428305516</v>
      </c>
      <c r="N54" s="30">
        <v>500</v>
      </c>
      <c r="O54" s="10">
        <v>560</v>
      </c>
      <c r="P54" s="10">
        <v>460</v>
      </c>
      <c r="Q54" s="1">
        <f t="shared" si="0"/>
        <v>448</v>
      </c>
      <c r="R54" s="16">
        <f t="shared" si="1"/>
        <v>0.56000000000000005</v>
      </c>
      <c r="S54" s="16">
        <f t="shared" si="2"/>
        <v>0.46</v>
      </c>
      <c r="T54" s="35">
        <v>0.63999999999999901</v>
      </c>
      <c r="U54" s="3">
        <v>0.66</v>
      </c>
    </row>
    <row r="55" spans="1:21">
      <c r="A55" s="7"/>
      <c r="B55" s="39">
        <v>36</v>
      </c>
      <c r="C55" s="41">
        <v>137</v>
      </c>
      <c r="D55" s="41">
        <v>161.1</v>
      </c>
      <c r="E55" s="41">
        <v>45</v>
      </c>
      <c r="F55" s="41"/>
      <c r="G55" s="9" t="s">
        <v>22</v>
      </c>
      <c r="H55" s="41">
        <v>304.61613268257901</v>
      </c>
      <c r="I55" s="41">
        <v>755.6</v>
      </c>
      <c r="J55" s="41">
        <v>273</v>
      </c>
      <c r="K55" s="40">
        <v>137</v>
      </c>
      <c r="L55" s="40">
        <v>0.38303878079885501</v>
      </c>
      <c r="M55" s="40">
        <v>1.4264178428305516</v>
      </c>
      <c r="N55" s="40">
        <v>2</v>
      </c>
      <c r="O55" s="49">
        <v>550</v>
      </c>
      <c r="P55" s="49">
        <v>450</v>
      </c>
      <c r="Q55" s="42">
        <f>O55*0.8</f>
        <v>440</v>
      </c>
      <c r="R55" s="37">
        <f t="shared" si="1"/>
        <v>0.55000000000000004</v>
      </c>
      <c r="S55" s="37">
        <f t="shared" si="2"/>
        <v>0.45</v>
      </c>
      <c r="T55" s="47">
        <v>0.90000000000000069</v>
      </c>
      <c r="U55" s="9">
        <v>0.62</v>
      </c>
    </row>
  </sheetData>
  <mergeCells count="4">
    <mergeCell ref="C1:H1"/>
    <mergeCell ref="I1:N1"/>
    <mergeCell ref="O1:P1"/>
    <mergeCell ref="R1:S1"/>
  </mergeCells>
  <phoneticPr fontId="9" type="noConversion"/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C482-B302-48FA-8541-D3192CC57F62}">
  <dimension ref="A1:D50"/>
  <sheetViews>
    <sheetView tabSelected="1" topLeftCell="A22" workbookViewId="0">
      <selection activeCell="G31" sqref="G31"/>
    </sheetView>
  </sheetViews>
  <sheetFormatPr baseColWidth="10" defaultRowHeight="15.5"/>
  <cols>
    <col min="3" max="3" width="13.83203125" style="1" bestFit="1" customWidth="1"/>
    <col min="4" max="4" width="12.83203125" style="1" bestFit="1" customWidth="1"/>
  </cols>
  <sheetData>
    <row r="1" spans="1:4">
      <c r="C1" s="59" t="s">
        <v>31</v>
      </c>
      <c r="D1" s="59"/>
    </row>
    <row r="2" spans="1:4">
      <c r="B2" s="2" t="s">
        <v>15</v>
      </c>
      <c r="C2" s="3" t="s">
        <v>32</v>
      </c>
      <c r="D2" t="s">
        <v>19</v>
      </c>
    </row>
    <row r="3" spans="1:4">
      <c r="A3" s="4" t="s">
        <v>20</v>
      </c>
      <c r="B3" s="5">
        <v>0</v>
      </c>
      <c r="C3" s="6">
        <v>2.72</v>
      </c>
      <c r="D3" s="6">
        <v>0.202072594216369</v>
      </c>
    </row>
    <row r="4" spans="1:4">
      <c r="B4" s="2">
        <v>3</v>
      </c>
      <c r="C4" s="3">
        <v>2.12</v>
      </c>
      <c r="D4" s="3">
        <v>0.12583057392117916</v>
      </c>
    </row>
    <row r="5" spans="1:4">
      <c r="B5" s="2">
        <v>7</v>
      </c>
      <c r="C5" s="3">
        <v>1.78</v>
      </c>
      <c r="D5" s="3">
        <v>0.29297326385411521</v>
      </c>
    </row>
    <row r="6" spans="1:4">
      <c r="B6" s="2">
        <v>8</v>
      </c>
      <c r="C6" s="3">
        <v>1</v>
      </c>
      <c r="D6" s="3">
        <v>0.12858201014657239</v>
      </c>
    </row>
    <row r="7" spans="1:4">
      <c r="B7" s="2">
        <v>9</v>
      </c>
      <c r="C7" s="3">
        <v>1</v>
      </c>
      <c r="D7" s="3">
        <v>7.4999999999999997E-2</v>
      </c>
    </row>
    <row r="8" spans="1:4">
      <c r="B8" s="2">
        <v>10</v>
      </c>
      <c r="C8" s="3">
        <v>0.88300000000000001</v>
      </c>
      <c r="D8" s="3">
        <v>0.1464866319270576</v>
      </c>
    </row>
    <row r="9" spans="1:4">
      <c r="B9" s="2">
        <v>11</v>
      </c>
      <c r="C9" s="3">
        <v>0.93300000000000005</v>
      </c>
      <c r="D9" s="3">
        <v>0.13768926368215223</v>
      </c>
    </row>
    <row r="10" spans="1:4">
      <c r="B10" s="2">
        <v>12</v>
      </c>
      <c r="C10" s="3">
        <v>0.71699999999999997</v>
      </c>
      <c r="D10" s="3">
        <v>8.7797114607106153E-2</v>
      </c>
    </row>
    <row r="11" spans="1:4">
      <c r="B11" s="2">
        <v>15</v>
      </c>
      <c r="C11" s="3">
        <v>0.52500000000000002</v>
      </c>
      <c r="D11" s="3">
        <v>0.16393596310755001</v>
      </c>
    </row>
    <row r="12" spans="1:4">
      <c r="B12" s="2">
        <v>22</v>
      </c>
      <c r="C12" s="3">
        <v>0.52500000000000002</v>
      </c>
      <c r="D12" s="3">
        <v>0.1</v>
      </c>
    </row>
    <row r="13" spans="1:4">
      <c r="B13" s="2">
        <v>29</v>
      </c>
      <c r="C13" s="3">
        <v>0.442</v>
      </c>
      <c r="D13" s="3">
        <v>6.2915286960589414E-2</v>
      </c>
    </row>
    <row r="14" spans="1:4">
      <c r="A14" s="7"/>
      <c r="B14" s="8">
        <v>36</v>
      </c>
      <c r="C14" s="9">
        <v>0.34200000000000003</v>
      </c>
      <c r="D14" s="9">
        <v>3.8188130791298666E-2</v>
      </c>
    </row>
    <row r="15" spans="1:4">
      <c r="A15" t="s">
        <v>16</v>
      </c>
      <c r="B15" s="2">
        <v>0</v>
      </c>
      <c r="C15" s="3">
        <v>2.67</v>
      </c>
      <c r="D15" s="3">
        <v>0.14433756729740643</v>
      </c>
    </row>
    <row r="16" spans="1:4">
      <c r="B16" s="2">
        <v>3</v>
      </c>
      <c r="C16" s="3">
        <v>2.0499999999999998</v>
      </c>
      <c r="D16" s="3">
        <v>0.18027756377319948</v>
      </c>
    </row>
    <row r="17" spans="1:4">
      <c r="B17" s="2">
        <v>7</v>
      </c>
      <c r="C17" s="3">
        <v>1.68</v>
      </c>
      <c r="D17" s="3">
        <v>0.22546248764114507</v>
      </c>
    </row>
    <row r="18" spans="1:4">
      <c r="B18" s="2">
        <v>8</v>
      </c>
      <c r="C18" s="3">
        <v>1.17</v>
      </c>
      <c r="D18" s="3">
        <v>0.15069284433354241</v>
      </c>
    </row>
    <row r="19" spans="1:4">
      <c r="B19" s="2">
        <v>9</v>
      </c>
      <c r="C19" s="3">
        <v>1.04</v>
      </c>
      <c r="D19" s="3">
        <v>8.7797114607106153E-2</v>
      </c>
    </row>
    <row r="20" spans="1:4">
      <c r="B20" s="2">
        <v>10</v>
      </c>
      <c r="C20" s="3">
        <v>1.05</v>
      </c>
      <c r="D20" s="3">
        <v>0.16393596310755001</v>
      </c>
    </row>
    <row r="21" spans="1:4">
      <c r="B21" s="2">
        <v>11</v>
      </c>
      <c r="C21" s="3">
        <v>1</v>
      </c>
      <c r="D21" s="3">
        <v>0.15</v>
      </c>
    </row>
    <row r="22" spans="1:4">
      <c r="B22" s="2">
        <v>12</v>
      </c>
      <c r="C22" s="3">
        <v>0.75</v>
      </c>
      <c r="D22" s="3">
        <v>0.18874586088176873</v>
      </c>
    </row>
    <row r="23" spans="1:4">
      <c r="B23" s="2">
        <v>15</v>
      </c>
      <c r="C23" s="3">
        <v>0.35</v>
      </c>
      <c r="D23" s="3">
        <v>0.05</v>
      </c>
    </row>
    <row r="24" spans="1:4">
      <c r="B24" s="2">
        <v>22</v>
      </c>
      <c r="C24" s="3">
        <v>0.123</v>
      </c>
      <c r="D24" s="3">
        <v>1.3919410907075056E-2</v>
      </c>
    </row>
    <row r="25" spans="1:4">
      <c r="B25" s="2">
        <v>29</v>
      </c>
      <c r="C25" s="3">
        <v>5.2499999999999998E-2</v>
      </c>
      <c r="D25" s="3">
        <v>4.3301270189221933E-3</v>
      </c>
    </row>
    <row r="26" spans="1:4">
      <c r="B26" s="2">
        <v>36</v>
      </c>
      <c r="C26" s="3">
        <v>3.6700000000000003E-2</v>
      </c>
      <c r="D26" s="3">
        <v>2.8867513459481287E-2</v>
      </c>
    </row>
    <row r="27" spans="1:4">
      <c r="A27" s="4" t="s">
        <v>17</v>
      </c>
      <c r="B27" s="5">
        <v>0</v>
      </c>
      <c r="C27" s="6">
        <v>2.72</v>
      </c>
      <c r="D27" s="6">
        <v>0.202072594216369</v>
      </c>
    </row>
    <row r="28" spans="1:4">
      <c r="B28" s="2">
        <v>3</v>
      </c>
      <c r="C28" s="3">
        <v>2.2200000000000002</v>
      </c>
      <c r="D28" s="3">
        <v>0.30138568866708482</v>
      </c>
    </row>
    <row r="29" spans="1:4">
      <c r="B29" s="2">
        <v>7</v>
      </c>
      <c r="C29" s="3">
        <v>1.68</v>
      </c>
      <c r="D29" s="3">
        <v>0.22546248764114507</v>
      </c>
    </row>
    <row r="30" spans="1:4">
      <c r="B30" s="2">
        <v>8</v>
      </c>
      <c r="C30" s="3">
        <v>0.92500000000000004</v>
      </c>
      <c r="D30" s="3">
        <v>0.19525624189766635</v>
      </c>
    </row>
    <row r="31" spans="1:4">
      <c r="B31" s="2">
        <v>9</v>
      </c>
      <c r="C31" s="3">
        <v>0.92500000000000004</v>
      </c>
      <c r="D31" s="3">
        <v>0.1984313483298443</v>
      </c>
    </row>
    <row r="32" spans="1:4">
      <c r="B32" s="2">
        <v>10</v>
      </c>
      <c r="C32" s="3">
        <v>0.92500000000000004</v>
      </c>
      <c r="D32" s="3">
        <v>0.125</v>
      </c>
    </row>
    <row r="33" spans="1:4">
      <c r="B33" s="2">
        <v>11</v>
      </c>
      <c r="C33" s="3">
        <v>0.66700000000000004</v>
      </c>
      <c r="D33" s="3">
        <v>8.7797114607106402E-2</v>
      </c>
    </row>
    <row r="34" spans="1:4">
      <c r="B34" s="2">
        <v>12</v>
      </c>
      <c r="C34" s="3">
        <v>0.6</v>
      </c>
      <c r="D34" s="3">
        <v>9.0138781886599739E-2</v>
      </c>
    </row>
    <row r="35" spans="1:4">
      <c r="B35" s="2">
        <v>15</v>
      </c>
      <c r="C35" s="3">
        <v>0.38300000000000001</v>
      </c>
      <c r="D35" s="3">
        <v>3.8188130791298666E-2</v>
      </c>
    </row>
    <row r="36" spans="1:4">
      <c r="B36" s="2">
        <v>22</v>
      </c>
      <c r="C36" s="3">
        <v>0.11600000000000001</v>
      </c>
      <c r="D36" s="3">
        <v>1.941863366288504E-2</v>
      </c>
    </row>
    <row r="37" spans="1:4">
      <c r="B37" s="2">
        <v>29</v>
      </c>
      <c r="C37" s="3">
        <v>5.0799999999999998E-2</v>
      </c>
      <c r="D37" s="3">
        <v>6.2915286960589711E-3</v>
      </c>
    </row>
    <row r="38" spans="1:4">
      <c r="A38" s="7"/>
      <c r="B38" s="8">
        <v>36</v>
      </c>
      <c r="C38" s="9">
        <v>3.5799999999999998E-2</v>
      </c>
      <c r="D38" s="9">
        <v>6.2915286960589512E-3</v>
      </c>
    </row>
    <row r="39" spans="1:4">
      <c r="A39" t="s">
        <v>18</v>
      </c>
      <c r="B39" s="2">
        <v>0</v>
      </c>
      <c r="C39" s="3">
        <v>2.72</v>
      </c>
      <c r="D39" s="3">
        <v>0.202072594216369</v>
      </c>
    </row>
    <row r="40" spans="1:4">
      <c r="B40" s="2">
        <v>3</v>
      </c>
      <c r="C40" s="3">
        <v>2.2200000000000002</v>
      </c>
      <c r="D40" s="3">
        <v>0.30138568866708482</v>
      </c>
    </row>
    <row r="41" spans="1:4">
      <c r="B41" s="2">
        <v>7</v>
      </c>
      <c r="C41" s="3">
        <v>1.68</v>
      </c>
      <c r="D41" s="3">
        <v>0.22546248764114507</v>
      </c>
    </row>
    <row r="42" spans="1:4">
      <c r="B42" s="2">
        <v>8</v>
      </c>
      <c r="C42" s="3">
        <v>1.17</v>
      </c>
      <c r="D42" s="3">
        <v>0.1010362971081845</v>
      </c>
    </row>
    <row r="43" spans="1:4">
      <c r="B43" s="2">
        <v>9</v>
      </c>
      <c r="C43" s="3">
        <v>0.98299999999999998</v>
      </c>
      <c r="D43" s="3">
        <v>7.6376261582597332E-2</v>
      </c>
    </row>
    <row r="44" spans="1:4">
      <c r="B44" s="2">
        <v>10</v>
      </c>
      <c r="C44" s="3">
        <v>0.86699999999999999</v>
      </c>
      <c r="D44" s="3">
        <v>7.6376261582597332E-2</v>
      </c>
    </row>
    <row r="45" spans="1:4">
      <c r="B45" s="2">
        <v>11</v>
      </c>
      <c r="C45" s="3">
        <v>0.85</v>
      </c>
      <c r="D45" s="3">
        <v>0.05</v>
      </c>
    </row>
    <row r="46" spans="1:4">
      <c r="B46" s="2">
        <v>12</v>
      </c>
      <c r="C46" s="3">
        <v>1</v>
      </c>
      <c r="D46" s="3">
        <v>0.13228756555322951</v>
      </c>
    </row>
    <row r="47" spans="1:4">
      <c r="B47" s="2">
        <v>15</v>
      </c>
      <c r="C47" s="3">
        <v>0.54200000000000004</v>
      </c>
      <c r="D47" s="3">
        <v>0.2402255884233262</v>
      </c>
    </row>
    <row r="48" spans="1:4">
      <c r="B48" s="2">
        <v>22</v>
      </c>
      <c r="C48" s="3">
        <v>0.60799999999999998</v>
      </c>
      <c r="D48" s="3">
        <v>0.12332207155790609</v>
      </c>
    </row>
    <row r="49" spans="2:4">
      <c r="B49" s="2">
        <v>29</v>
      </c>
      <c r="C49" s="3">
        <v>1.31</v>
      </c>
      <c r="D49" s="3">
        <v>3.5000000000000003E-2</v>
      </c>
    </row>
    <row r="50" spans="2:4">
      <c r="B50" s="2">
        <v>36</v>
      </c>
      <c r="C50" s="3">
        <v>4.33</v>
      </c>
      <c r="D50" s="3">
        <v>0.23793819225448726</v>
      </c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experimentales</vt:lpstr>
      <vt:lpstr>cell count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javiera collao</dc:creator>
  <cp:lastModifiedBy>D-85</cp:lastModifiedBy>
  <dcterms:created xsi:type="dcterms:W3CDTF">2021-03-11T19:18:05Z</dcterms:created>
  <dcterms:modified xsi:type="dcterms:W3CDTF">2025-07-27T01:40:25Z</dcterms:modified>
</cp:coreProperties>
</file>