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a/Documents/UVA/Manuscritos/Photocatalysis/Revisión 3/"/>
    </mc:Choice>
  </mc:AlternateContent>
  <xr:revisionPtr revIDLastSave="0" documentId="13_ncr:1_{A1802582-2184-0F46-A170-8C210D341C47}" xr6:coauthVersionLast="47" xr6:coauthVersionMax="47" xr10:uidLastSave="{00000000-0000-0000-0000-000000000000}"/>
  <bookViews>
    <workbookView xWindow="11900" yWindow="500" windowWidth="15420" windowHeight="13400" activeTab="3" xr2:uid="{00000000-000D-0000-FFFF-FFFF00000000}"/>
  </bookViews>
  <sheets>
    <sheet name="TET cinética Ruben" sheetId="16" r:id="rId1"/>
    <sheet name="CIP cinética Ruben" sheetId="17" r:id="rId2"/>
    <sheet name="SDZ cinética Ruben" sheetId="19" r:id="rId3"/>
    <sheet name="SMX cinética Ruben" sheetId="21" r:id="rId4"/>
    <sheet name="Tetra" sheetId="3" r:id="rId5"/>
    <sheet name="Cipro" sheetId="2" r:id="rId6"/>
    <sheet name="Sulfadi" sheetId="4" r:id="rId7"/>
    <sheet name="Sulfame" sheetId="1" r:id="rId8"/>
  </sheets>
  <externalReferences>
    <externalReference r:id="rId9"/>
    <externalReference r:id="rId10"/>
  </externalReferences>
  <definedNames>
    <definedName name="solver_adj" localSheetId="1" hidden="1">'CIP cinética Ruben'!$G$30:$G$31</definedName>
    <definedName name="solver_adj" localSheetId="2" hidden="1">'SDZ cinética Ruben'!$G$40:$G$41</definedName>
    <definedName name="solver_adj" localSheetId="3" hidden="1">'SMX cinética Ruben'!$G$43:$G$44</definedName>
    <definedName name="solver_adj" localSheetId="0" hidden="1">'TET cinética Ruben'!$G$32:$G$33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0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0" hidden="1">2147483647</definedName>
    <definedName name="solver_lin" localSheetId="1" hidden="1">2</definedName>
    <definedName name="solver_lin" localSheetId="2" hidden="1">2</definedName>
    <definedName name="solver_lin" localSheetId="3" hidden="1">2</definedName>
    <definedName name="solver_lin" localSheetId="0" hidden="1">2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0" hidden="1">0</definedName>
    <definedName name="solver_opt" localSheetId="1" hidden="1">'CIP cinética Ruben'!$J$26</definedName>
    <definedName name="solver_opt" localSheetId="2" hidden="1">'SDZ cinética Ruben'!$J$36</definedName>
    <definedName name="solver_opt" localSheetId="3" hidden="1">'SMX cinética Ruben'!$J$39</definedName>
    <definedName name="solver_opt" localSheetId="0" hidden="1">'TET cinética Ruben'!$J$28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0" hidden="1">1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0" hidden="1">0.01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0" hidden="1">0</definedName>
    <definedName name="solver_ver" localSheetId="1" hidden="1">2</definedName>
    <definedName name="solver_ver" localSheetId="2" hidden="1">2</definedName>
    <definedName name="solver_ver" localSheetId="3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1" l="1"/>
  <c r="E14" i="21"/>
  <c r="F14" i="21"/>
  <c r="H14" i="21"/>
  <c r="J14" i="21" s="1"/>
  <c r="D15" i="21"/>
  <c r="E15" i="21" s="1"/>
  <c r="F15" i="21"/>
  <c r="H15" i="21"/>
  <c r="J15" i="21" s="1"/>
  <c r="D16" i="21"/>
  <c r="E16" i="21"/>
  <c r="F16" i="21"/>
  <c r="H16" i="21"/>
  <c r="J16" i="21" s="1"/>
  <c r="D17" i="21"/>
  <c r="E17" i="21"/>
  <c r="F17" i="21"/>
  <c r="H17" i="21"/>
  <c r="J17" i="21" s="1"/>
  <c r="D18" i="21"/>
  <c r="E18" i="21"/>
  <c r="F18" i="21"/>
  <c r="H18" i="21"/>
  <c r="J18" i="21" s="1"/>
  <c r="D19" i="21"/>
  <c r="E19" i="21" s="1"/>
  <c r="F19" i="21"/>
  <c r="H19" i="21"/>
  <c r="J19" i="21" s="1"/>
  <c r="D20" i="21"/>
  <c r="E20" i="21"/>
  <c r="F20" i="21"/>
  <c r="H20" i="21"/>
  <c r="J20" i="21" s="1"/>
  <c r="D21" i="21"/>
  <c r="E21" i="21"/>
  <c r="F21" i="21"/>
  <c r="H21" i="21"/>
  <c r="J21" i="21" s="1"/>
  <c r="D22" i="21"/>
  <c r="E22" i="21"/>
  <c r="F22" i="21"/>
  <c r="H22" i="21"/>
  <c r="J22" i="21" s="1"/>
  <c r="D23" i="21"/>
  <c r="E23" i="21" s="1"/>
  <c r="F23" i="21"/>
  <c r="H23" i="21"/>
  <c r="J23" i="21" s="1"/>
  <c r="D23" i="19"/>
  <c r="E23" i="19"/>
  <c r="F23" i="19"/>
  <c r="H23" i="19"/>
  <c r="J23" i="19" s="1"/>
  <c r="D11" i="16"/>
  <c r="E11" i="16" s="1"/>
  <c r="F11" i="16"/>
  <c r="H11" i="16"/>
  <c r="J11" i="16" s="1"/>
  <c r="D12" i="16"/>
  <c r="E12" i="16"/>
  <c r="F12" i="16"/>
  <c r="H12" i="16"/>
  <c r="J12" i="16" s="1"/>
  <c r="D13" i="16"/>
  <c r="E13" i="16"/>
  <c r="F13" i="16"/>
  <c r="H13" i="16"/>
  <c r="J13" i="16" s="1"/>
  <c r="D14" i="16"/>
  <c r="E14" i="16" s="1"/>
  <c r="F14" i="16"/>
  <c r="H14" i="16"/>
  <c r="J14" i="16" s="1"/>
  <c r="D15" i="16"/>
  <c r="E15" i="16" s="1"/>
  <c r="F15" i="16"/>
  <c r="H15" i="16"/>
  <c r="J15" i="16" s="1"/>
  <c r="D16" i="16"/>
  <c r="E16" i="16"/>
  <c r="F16" i="16"/>
  <c r="H16" i="16"/>
  <c r="J16" i="16" s="1"/>
  <c r="D17" i="16"/>
  <c r="E17" i="16"/>
  <c r="F17" i="16"/>
  <c r="H17" i="16"/>
  <c r="J17" i="16" s="1"/>
  <c r="D18" i="16"/>
  <c r="E18" i="16" s="1"/>
  <c r="F18" i="16"/>
  <c r="H18" i="16"/>
  <c r="J18" i="16" s="1"/>
  <c r="D19" i="16"/>
  <c r="E19" i="16" s="1"/>
  <c r="F19" i="16"/>
  <c r="H19" i="16"/>
  <c r="J19" i="16" s="1"/>
  <c r="D20" i="16"/>
  <c r="E20" i="16"/>
  <c r="F20" i="16"/>
  <c r="H20" i="16"/>
  <c r="J20" i="16" s="1"/>
  <c r="H27" i="16"/>
  <c r="J27" i="16" s="1"/>
  <c r="D21" i="16"/>
  <c r="E21" i="16" s="1"/>
  <c r="F21" i="16"/>
  <c r="H21" i="16"/>
  <c r="J21" i="16" s="1"/>
  <c r="D22" i="16"/>
  <c r="E22" i="16" s="1"/>
  <c r="F22" i="16"/>
  <c r="H22" i="16"/>
  <c r="J22" i="16" s="1"/>
  <c r="D23" i="16"/>
  <c r="E23" i="16"/>
  <c r="F23" i="16"/>
  <c r="H23" i="16"/>
  <c r="J23" i="16" s="1"/>
  <c r="D24" i="16"/>
  <c r="E24" i="16"/>
  <c r="F24" i="16"/>
  <c r="H24" i="16"/>
  <c r="J24" i="16" s="1"/>
  <c r="D25" i="16"/>
  <c r="E25" i="16" s="1"/>
  <c r="F25" i="16"/>
  <c r="H25" i="16"/>
  <c r="J25" i="16" s="1"/>
  <c r="D26" i="16"/>
  <c r="E26" i="16" s="1"/>
  <c r="F26" i="16"/>
  <c r="H26" i="16"/>
  <c r="J26" i="16" s="1"/>
  <c r="D27" i="16"/>
  <c r="E27" i="16"/>
  <c r="F27" i="16"/>
  <c r="H5" i="16"/>
  <c r="H6" i="16"/>
  <c r="H7" i="16"/>
  <c r="H8" i="16"/>
  <c r="H9" i="16"/>
  <c r="H10" i="16"/>
  <c r="D5" i="21" l="1"/>
  <c r="E5" i="21" s="1"/>
  <c r="F5" i="21"/>
  <c r="H5" i="21"/>
  <c r="J5" i="21" s="1"/>
  <c r="D6" i="21"/>
  <c r="E6" i="21" s="1"/>
  <c r="F6" i="21"/>
  <c r="H6" i="21"/>
  <c r="J6" i="21" s="1"/>
  <c r="D7" i="21"/>
  <c r="E7" i="21" s="1"/>
  <c r="F7" i="21"/>
  <c r="H7" i="21"/>
  <c r="J7" i="21" s="1"/>
  <c r="D8" i="21"/>
  <c r="E8" i="21" s="1"/>
  <c r="F8" i="21"/>
  <c r="H8" i="21"/>
  <c r="J8" i="21" s="1"/>
  <c r="D9" i="21"/>
  <c r="E9" i="21"/>
  <c r="F9" i="21"/>
  <c r="H9" i="21"/>
  <c r="J9" i="21" s="1"/>
  <c r="D10" i="21"/>
  <c r="E10" i="21" s="1"/>
  <c r="F10" i="21"/>
  <c r="H10" i="21"/>
  <c r="J10" i="21" s="1"/>
  <c r="D11" i="21"/>
  <c r="E11" i="21" s="1"/>
  <c r="F11" i="21"/>
  <c r="H11" i="21"/>
  <c r="J11" i="21" s="1"/>
  <c r="D12" i="21"/>
  <c r="E12" i="21" s="1"/>
  <c r="F12" i="21"/>
  <c r="H12" i="21"/>
  <c r="J12" i="21" s="1"/>
  <c r="D13" i="21"/>
  <c r="E13" i="21" s="1"/>
  <c r="F13" i="21"/>
  <c r="H13" i="21"/>
  <c r="J13" i="21" s="1"/>
  <c r="D24" i="21"/>
  <c r="E24" i="21" s="1"/>
  <c r="F24" i="21"/>
  <c r="H24" i="21"/>
  <c r="J24" i="21" s="1"/>
  <c r="D25" i="21"/>
  <c r="E25" i="21" s="1"/>
  <c r="F25" i="21"/>
  <c r="H25" i="21"/>
  <c r="J25" i="21" s="1"/>
  <c r="D26" i="21"/>
  <c r="E26" i="21" s="1"/>
  <c r="F26" i="21"/>
  <c r="H26" i="21"/>
  <c r="J26" i="21" s="1"/>
  <c r="D27" i="21"/>
  <c r="E27" i="21" s="1"/>
  <c r="F27" i="21"/>
  <c r="H27" i="21"/>
  <c r="J27" i="21" s="1"/>
  <c r="D28" i="21"/>
  <c r="E28" i="21" s="1"/>
  <c r="F28" i="21"/>
  <c r="H28" i="21"/>
  <c r="J28" i="21" s="1"/>
  <c r="D29" i="21"/>
  <c r="E29" i="21"/>
  <c r="F29" i="21"/>
  <c r="H29" i="21"/>
  <c r="J29" i="21" s="1"/>
  <c r="D30" i="21"/>
  <c r="E30" i="21" s="1"/>
  <c r="F30" i="21"/>
  <c r="H30" i="21"/>
  <c r="J30" i="21" s="1"/>
  <c r="D31" i="21"/>
  <c r="E31" i="21" s="1"/>
  <c r="F31" i="21"/>
  <c r="H31" i="21"/>
  <c r="J31" i="21" s="1"/>
  <c r="D32" i="21"/>
  <c r="E32" i="21" s="1"/>
  <c r="F32" i="21"/>
  <c r="H32" i="21"/>
  <c r="J32" i="21" s="1"/>
  <c r="D33" i="21"/>
  <c r="E33" i="21" s="1"/>
  <c r="F33" i="21"/>
  <c r="H33" i="21"/>
  <c r="J33" i="21" s="1"/>
  <c r="D34" i="21"/>
  <c r="E34" i="21" s="1"/>
  <c r="F34" i="21"/>
  <c r="H34" i="21"/>
  <c r="J34" i="21" s="1"/>
  <c r="D35" i="21"/>
  <c r="E35" i="21" s="1"/>
  <c r="F35" i="21"/>
  <c r="H35" i="21"/>
  <c r="J35" i="21" s="1"/>
  <c r="D36" i="21"/>
  <c r="E36" i="21" s="1"/>
  <c r="F36" i="21"/>
  <c r="H36" i="21"/>
  <c r="J36" i="21" s="1"/>
  <c r="D37" i="21"/>
  <c r="E37" i="21"/>
  <c r="F37" i="21"/>
  <c r="H37" i="21"/>
  <c r="J37" i="21" s="1"/>
  <c r="D38" i="21"/>
  <c r="E38" i="21" s="1"/>
  <c r="F38" i="21"/>
  <c r="H38" i="21"/>
  <c r="J38" i="21" s="1"/>
  <c r="D5" i="19"/>
  <c r="E5" i="19" s="1"/>
  <c r="F5" i="19"/>
  <c r="H5" i="19"/>
  <c r="J5" i="19" s="1"/>
  <c r="D6" i="19"/>
  <c r="E6" i="19" s="1"/>
  <c r="F6" i="19"/>
  <c r="H6" i="19"/>
  <c r="J6" i="19" s="1"/>
  <c r="D7" i="19"/>
  <c r="E7" i="19" s="1"/>
  <c r="F7" i="19"/>
  <c r="H7" i="19"/>
  <c r="J7" i="19" s="1"/>
  <c r="D8" i="19"/>
  <c r="E8" i="19" s="1"/>
  <c r="F8" i="19"/>
  <c r="H8" i="19"/>
  <c r="J8" i="19" s="1"/>
  <c r="D9" i="19"/>
  <c r="E9" i="19" s="1"/>
  <c r="F9" i="19"/>
  <c r="H9" i="19"/>
  <c r="J9" i="19" s="1"/>
  <c r="D10" i="19"/>
  <c r="E10" i="19" s="1"/>
  <c r="F10" i="19"/>
  <c r="H10" i="19"/>
  <c r="J10" i="19" s="1"/>
  <c r="D11" i="19"/>
  <c r="E11" i="19"/>
  <c r="F11" i="19"/>
  <c r="H11" i="19"/>
  <c r="J11" i="19" s="1"/>
  <c r="D12" i="19"/>
  <c r="E12" i="19" s="1"/>
  <c r="F12" i="19"/>
  <c r="H12" i="19"/>
  <c r="J12" i="19" s="1"/>
  <c r="D13" i="19"/>
  <c r="E13" i="19" s="1"/>
  <c r="F13" i="19"/>
  <c r="H13" i="19"/>
  <c r="J13" i="19" s="1"/>
  <c r="D14" i="19"/>
  <c r="E14" i="19" s="1"/>
  <c r="F14" i="19"/>
  <c r="H14" i="19"/>
  <c r="J14" i="19" s="1"/>
  <c r="D15" i="19"/>
  <c r="E15" i="19" s="1"/>
  <c r="F15" i="19"/>
  <c r="H15" i="19"/>
  <c r="J15" i="19" s="1"/>
  <c r="D16" i="19"/>
  <c r="E16" i="19" s="1"/>
  <c r="F16" i="19"/>
  <c r="H16" i="19"/>
  <c r="J16" i="19" s="1"/>
  <c r="D17" i="19"/>
  <c r="E17" i="19" s="1"/>
  <c r="F17" i="19"/>
  <c r="H17" i="19"/>
  <c r="J17" i="19" s="1"/>
  <c r="D18" i="19"/>
  <c r="E18" i="19" s="1"/>
  <c r="F18" i="19"/>
  <c r="H18" i="19"/>
  <c r="J18" i="19" s="1"/>
  <c r="D19" i="19"/>
  <c r="E19" i="19"/>
  <c r="F19" i="19"/>
  <c r="H19" i="19"/>
  <c r="J19" i="19" s="1"/>
  <c r="D20" i="19"/>
  <c r="E20" i="19" s="1"/>
  <c r="F20" i="19"/>
  <c r="H20" i="19"/>
  <c r="J20" i="19" s="1"/>
  <c r="D21" i="19"/>
  <c r="E21" i="19" s="1"/>
  <c r="F21" i="19"/>
  <c r="H21" i="19"/>
  <c r="J21" i="19" s="1"/>
  <c r="D22" i="19"/>
  <c r="E22" i="19" s="1"/>
  <c r="F22" i="19"/>
  <c r="H22" i="19"/>
  <c r="J22" i="19" s="1"/>
  <c r="D24" i="19"/>
  <c r="E24" i="19" s="1"/>
  <c r="F24" i="19"/>
  <c r="H24" i="19"/>
  <c r="J24" i="19" s="1"/>
  <c r="D25" i="19"/>
  <c r="E25" i="19"/>
  <c r="F25" i="19"/>
  <c r="H25" i="19"/>
  <c r="J25" i="19" s="1"/>
  <c r="D26" i="19"/>
  <c r="E26" i="19"/>
  <c r="F26" i="19"/>
  <c r="H26" i="19"/>
  <c r="J26" i="19" s="1"/>
  <c r="D27" i="19"/>
  <c r="E27" i="19"/>
  <c r="F27" i="19"/>
  <c r="H27" i="19"/>
  <c r="J27" i="19" s="1"/>
  <c r="D28" i="19"/>
  <c r="E28" i="19" s="1"/>
  <c r="F28" i="19"/>
  <c r="H28" i="19"/>
  <c r="J28" i="19" s="1"/>
  <c r="D29" i="19"/>
  <c r="E29" i="19" s="1"/>
  <c r="F29" i="19"/>
  <c r="H29" i="19"/>
  <c r="J29" i="19" s="1"/>
  <c r="D30" i="19"/>
  <c r="E30" i="19" s="1"/>
  <c r="F30" i="19"/>
  <c r="H30" i="19"/>
  <c r="J30" i="19" s="1"/>
  <c r="D31" i="19"/>
  <c r="E31" i="19"/>
  <c r="F31" i="19"/>
  <c r="H31" i="19"/>
  <c r="J31" i="19" s="1"/>
  <c r="D32" i="19"/>
  <c r="E32" i="19" s="1"/>
  <c r="F32" i="19"/>
  <c r="H32" i="19"/>
  <c r="J32" i="19" s="1"/>
  <c r="D33" i="19"/>
  <c r="E33" i="19" s="1"/>
  <c r="F33" i="19"/>
  <c r="H33" i="19"/>
  <c r="J33" i="19" s="1"/>
  <c r="D34" i="19"/>
  <c r="E34" i="19" s="1"/>
  <c r="F34" i="19"/>
  <c r="H34" i="19"/>
  <c r="J34" i="19" s="1"/>
  <c r="D35" i="19"/>
  <c r="E35" i="19"/>
  <c r="F35" i="19"/>
  <c r="H35" i="19"/>
  <c r="J35" i="19" s="1"/>
  <c r="H11" i="17"/>
  <c r="J11" i="17" s="1"/>
  <c r="H12" i="17"/>
  <c r="J12" i="17" s="1"/>
  <c r="H13" i="17"/>
  <c r="J13" i="17" s="1"/>
  <c r="H14" i="17"/>
  <c r="J14" i="17" s="1"/>
  <c r="H15" i="17"/>
  <c r="J15" i="17" s="1"/>
  <c r="H16" i="17"/>
  <c r="J16" i="17" s="1"/>
  <c r="H17" i="17"/>
  <c r="J17" i="17" s="1"/>
  <c r="H18" i="17"/>
  <c r="J18" i="17" s="1"/>
  <c r="D11" i="17"/>
  <c r="E11" i="17" s="1"/>
  <c r="D12" i="17"/>
  <c r="E12" i="17" s="1"/>
  <c r="D13" i="17"/>
  <c r="E13" i="17" s="1"/>
  <c r="D14" i="17"/>
  <c r="E14" i="17" s="1"/>
  <c r="D15" i="17"/>
  <c r="E15" i="17" s="1"/>
  <c r="D16" i="17"/>
  <c r="E16" i="17" s="1"/>
  <c r="D17" i="17"/>
  <c r="E17" i="17" s="1"/>
  <c r="D18" i="17"/>
  <c r="E18" i="17" s="1"/>
  <c r="H25" i="17"/>
  <c r="J25" i="17" s="1"/>
  <c r="F25" i="17"/>
  <c r="D25" i="17"/>
  <c r="E25" i="17" s="1"/>
  <c r="H24" i="17"/>
  <c r="J24" i="17" s="1"/>
  <c r="F24" i="17"/>
  <c r="D24" i="17"/>
  <c r="E24" i="17" s="1"/>
  <c r="H23" i="17"/>
  <c r="J23" i="17" s="1"/>
  <c r="F23" i="17"/>
  <c r="D23" i="17"/>
  <c r="E23" i="17" s="1"/>
  <c r="H22" i="17"/>
  <c r="J22" i="17" s="1"/>
  <c r="F22" i="17"/>
  <c r="D22" i="17"/>
  <c r="E22" i="17" s="1"/>
  <c r="H21" i="17"/>
  <c r="J21" i="17" s="1"/>
  <c r="F21" i="17"/>
  <c r="D21" i="17"/>
  <c r="E21" i="17" s="1"/>
  <c r="H20" i="17"/>
  <c r="J20" i="17" s="1"/>
  <c r="F20" i="17"/>
  <c r="D20" i="17"/>
  <c r="E20" i="17" s="1"/>
  <c r="H19" i="17"/>
  <c r="J19" i="17" s="1"/>
  <c r="F19" i="17"/>
  <c r="D19" i="17"/>
  <c r="E19" i="17" s="1"/>
  <c r="F18" i="17"/>
  <c r="F17" i="17"/>
  <c r="F16" i="17"/>
  <c r="F15" i="17"/>
  <c r="F14" i="17"/>
  <c r="F13" i="17"/>
  <c r="F12" i="17"/>
  <c r="F11" i="17"/>
  <c r="H10" i="17"/>
  <c r="J10" i="17" s="1"/>
  <c r="F10" i="17"/>
  <c r="D10" i="17"/>
  <c r="E10" i="17" s="1"/>
  <c r="H9" i="17"/>
  <c r="J9" i="17" s="1"/>
  <c r="F9" i="17"/>
  <c r="D9" i="17"/>
  <c r="E9" i="17" s="1"/>
  <c r="H8" i="17"/>
  <c r="J8" i="17" s="1"/>
  <c r="F8" i="17"/>
  <c r="D8" i="17"/>
  <c r="E8" i="17" s="1"/>
  <c r="H7" i="17"/>
  <c r="J7" i="17" s="1"/>
  <c r="F7" i="17"/>
  <c r="D7" i="17"/>
  <c r="E7" i="17" s="1"/>
  <c r="H6" i="17"/>
  <c r="J6" i="17" s="1"/>
  <c r="F6" i="17"/>
  <c r="D6" i="17"/>
  <c r="E6" i="17" s="1"/>
  <c r="H5" i="17"/>
  <c r="J5" i="17" s="1"/>
  <c r="F5" i="17"/>
  <c r="D5" i="17"/>
  <c r="E5" i="17" s="1"/>
  <c r="E10" i="16"/>
  <c r="D5" i="16"/>
  <c r="E5" i="16" s="1"/>
  <c r="D6" i="16"/>
  <c r="E6" i="16" s="1"/>
  <c r="D7" i="16"/>
  <c r="E7" i="16" s="1"/>
  <c r="D8" i="16"/>
  <c r="E8" i="16" s="1"/>
  <c r="D9" i="16"/>
  <c r="E9" i="16" s="1"/>
  <c r="D10" i="16"/>
  <c r="J10" i="16"/>
  <c r="F10" i="16"/>
  <c r="J9" i="16"/>
  <c r="F9" i="16"/>
  <c r="J8" i="16"/>
  <c r="F8" i="16"/>
  <c r="J7" i="16"/>
  <c r="F7" i="16"/>
  <c r="J6" i="16"/>
  <c r="F6" i="16"/>
  <c r="J5" i="16"/>
  <c r="F5" i="16"/>
  <c r="J28" i="16" l="1"/>
  <c r="J36" i="19"/>
  <c r="G38" i="19"/>
  <c r="G28" i="17"/>
  <c r="J26" i="17"/>
  <c r="G30" i="16"/>
  <c r="Y51" i="1"/>
  <c r="Z51" i="1" s="1"/>
  <c r="X51" i="1"/>
  <c r="X50" i="1"/>
  <c r="Y50" i="1" s="1"/>
  <c r="Z50" i="1" s="1"/>
  <c r="Y49" i="1"/>
  <c r="Z49" i="1" s="1"/>
  <c r="X49" i="1"/>
  <c r="X48" i="1"/>
  <c r="Y48" i="1" s="1"/>
  <c r="Z48" i="1" s="1"/>
  <c r="Y47" i="1"/>
  <c r="Z47" i="1" s="1"/>
  <c r="X47" i="1"/>
  <c r="X46" i="1"/>
  <c r="Y46" i="1" s="1"/>
  <c r="Z46" i="1" s="1"/>
  <c r="Y45" i="1"/>
  <c r="Z45" i="1" s="1"/>
  <c r="X45" i="1"/>
  <c r="X44" i="1"/>
  <c r="Y44" i="1" s="1"/>
  <c r="Z44" i="1" s="1"/>
  <c r="Y43" i="1"/>
  <c r="Z43" i="1" s="1"/>
  <c r="X43" i="1"/>
  <c r="X42" i="1"/>
  <c r="Y42" i="1" s="1"/>
  <c r="Z42" i="1" s="1"/>
  <c r="Y38" i="1"/>
  <c r="Z38" i="1" s="1"/>
  <c r="X38" i="1"/>
  <c r="X37" i="1"/>
  <c r="Y37" i="1" s="1"/>
  <c r="Z37" i="1" s="1"/>
  <c r="Y36" i="1"/>
  <c r="Z36" i="1" s="1"/>
  <c r="X36" i="1"/>
  <c r="X35" i="1"/>
  <c r="Y35" i="1" s="1"/>
  <c r="Z35" i="1" s="1"/>
  <c r="Y34" i="1"/>
  <c r="Z34" i="1" s="1"/>
  <c r="X34" i="1"/>
  <c r="X33" i="1"/>
  <c r="Y33" i="1" s="1"/>
  <c r="Z33" i="1" s="1"/>
  <c r="Y32" i="1"/>
  <c r="Z32" i="1" s="1"/>
  <c r="X32" i="1"/>
  <c r="X31" i="1"/>
  <c r="Y31" i="1" s="1"/>
  <c r="Z31" i="1" s="1"/>
  <c r="Y30" i="1"/>
  <c r="Z30" i="1" s="1"/>
  <c r="X30" i="1"/>
  <c r="X29" i="1"/>
  <c r="Y29" i="1" s="1"/>
  <c r="Z29" i="1" s="1"/>
  <c r="Y25" i="1"/>
  <c r="Z25" i="1" s="1"/>
  <c r="X25" i="1"/>
  <c r="X24" i="1"/>
  <c r="Y24" i="1" s="1"/>
  <c r="Z24" i="1" s="1"/>
  <c r="Y23" i="1"/>
  <c r="Z23" i="1" s="1"/>
  <c r="X23" i="1"/>
  <c r="X22" i="1"/>
  <c r="Y22" i="1" s="1"/>
  <c r="Z22" i="1" s="1"/>
  <c r="Y21" i="1"/>
  <c r="Z21" i="1" s="1"/>
  <c r="X21" i="1"/>
  <c r="X20" i="1"/>
  <c r="Y20" i="1" s="1"/>
  <c r="Z20" i="1" s="1"/>
  <c r="Y19" i="1"/>
  <c r="Z19" i="1" s="1"/>
  <c r="X19" i="1"/>
  <c r="X18" i="1"/>
  <c r="Y18" i="1" s="1"/>
  <c r="Z18" i="1" s="1"/>
  <c r="Y17" i="1"/>
  <c r="Z17" i="1" s="1"/>
  <c r="X17" i="1"/>
  <c r="X16" i="1"/>
  <c r="Y16" i="1" s="1"/>
  <c r="Z16" i="1" s="1"/>
  <c r="Y12" i="1"/>
  <c r="Z12" i="1" s="1"/>
  <c r="X12" i="1"/>
  <c r="X11" i="1"/>
  <c r="Y11" i="1" s="1"/>
  <c r="Z11" i="1" s="1"/>
  <c r="Y10" i="1"/>
  <c r="Z10" i="1" s="1"/>
  <c r="X10" i="1"/>
  <c r="X9" i="1"/>
  <c r="Y9" i="1" s="1"/>
  <c r="Z9" i="1" s="1"/>
  <c r="Y8" i="1"/>
  <c r="Z8" i="1" s="1"/>
  <c r="X8" i="1"/>
  <c r="X7" i="1"/>
  <c r="Y7" i="1" s="1"/>
  <c r="Z7" i="1" s="1"/>
  <c r="Y6" i="1"/>
  <c r="Z6" i="1" s="1"/>
  <c r="X6" i="1"/>
  <c r="X5" i="1"/>
  <c r="Y5" i="1" s="1"/>
  <c r="Z5" i="1" s="1"/>
  <c r="Y4" i="1"/>
  <c r="Z4" i="1" s="1"/>
  <c r="X4" i="1"/>
  <c r="X3" i="1"/>
  <c r="Y3" i="1" s="1"/>
  <c r="Z3" i="1" s="1"/>
  <c r="Y51" i="4"/>
  <c r="Z51" i="4" s="1"/>
  <c r="X51" i="4"/>
  <c r="X50" i="4"/>
  <c r="Y50" i="4" s="1"/>
  <c r="Z50" i="4" s="1"/>
  <c r="Y49" i="4"/>
  <c r="Z49" i="4" s="1"/>
  <c r="X49" i="4"/>
  <c r="X48" i="4"/>
  <c r="Y48" i="4" s="1"/>
  <c r="Z48" i="4" s="1"/>
  <c r="Y47" i="4"/>
  <c r="Z47" i="4" s="1"/>
  <c r="X47" i="4"/>
  <c r="X46" i="4"/>
  <c r="Y46" i="4" s="1"/>
  <c r="Z46" i="4" s="1"/>
  <c r="Y45" i="4"/>
  <c r="Z45" i="4" s="1"/>
  <c r="X45" i="4"/>
  <c r="X44" i="4"/>
  <c r="Y44" i="4" s="1"/>
  <c r="Z44" i="4" s="1"/>
  <c r="Y43" i="4"/>
  <c r="Z43" i="4" s="1"/>
  <c r="X43" i="4"/>
  <c r="X42" i="4"/>
  <c r="Y42" i="4" s="1"/>
  <c r="Z42" i="4" s="1"/>
  <c r="Y38" i="4"/>
  <c r="Z38" i="4" s="1"/>
  <c r="X38" i="4"/>
  <c r="X37" i="4"/>
  <c r="Y37" i="4" s="1"/>
  <c r="Z37" i="4" s="1"/>
  <c r="Y36" i="4"/>
  <c r="Z36" i="4" s="1"/>
  <c r="X36" i="4"/>
  <c r="X35" i="4"/>
  <c r="Y35" i="4" s="1"/>
  <c r="Z35" i="4" s="1"/>
  <c r="Y34" i="4"/>
  <c r="Z34" i="4" s="1"/>
  <c r="X34" i="4"/>
  <c r="X33" i="4"/>
  <c r="Y33" i="4" s="1"/>
  <c r="Z33" i="4" s="1"/>
  <c r="Y32" i="4"/>
  <c r="Z32" i="4" s="1"/>
  <c r="X32" i="4"/>
  <c r="X31" i="4"/>
  <c r="Y31" i="4" s="1"/>
  <c r="Z31" i="4" s="1"/>
  <c r="Y30" i="4"/>
  <c r="Z30" i="4" s="1"/>
  <c r="X30" i="4"/>
  <c r="X29" i="4"/>
  <c r="Y29" i="4" s="1"/>
  <c r="Z29" i="4" s="1"/>
  <c r="Y25" i="4"/>
  <c r="Z25" i="4" s="1"/>
  <c r="X25" i="4"/>
  <c r="X24" i="4"/>
  <c r="Y24" i="4" s="1"/>
  <c r="Z24" i="4" s="1"/>
  <c r="Y23" i="4"/>
  <c r="Z23" i="4" s="1"/>
  <c r="X23" i="4"/>
  <c r="X22" i="4"/>
  <c r="Y22" i="4" s="1"/>
  <c r="Z22" i="4" s="1"/>
  <c r="Y21" i="4"/>
  <c r="Z21" i="4" s="1"/>
  <c r="X21" i="4"/>
  <c r="X20" i="4"/>
  <c r="Y20" i="4" s="1"/>
  <c r="Z20" i="4" s="1"/>
  <c r="Y19" i="4"/>
  <c r="Z19" i="4" s="1"/>
  <c r="X19" i="4"/>
  <c r="X18" i="4"/>
  <c r="Y18" i="4" s="1"/>
  <c r="Z18" i="4" s="1"/>
  <c r="Y17" i="4"/>
  <c r="Z17" i="4" s="1"/>
  <c r="X17" i="4"/>
  <c r="X16" i="4"/>
  <c r="Y16" i="4" s="1"/>
  <c r="Z16" i="4" s="1"/>
  <c r="Y12" i="4"/>
  <c r="Z12" i="4" s="1"/>
  <c r="X12" i="4"/>
  <c r="X11" i="4"/>
  <c r="Y11" i="4" s="1"/>
  <c r="Z11" i="4" s="1"/>
  <c r="Y10" i="4"/>
  <c r="Z10" i="4" s="1"/>
  <c r="X10" i="4"/>
  <c r="X9" i="4"/>
  <c r="Y9" i="4" s="1"/>
  <c r="Z9" i="4" s="1"/>
  <c r="Y8" i="4"/>
  <c r="Z8" i="4" s="1"/>
  <c r="X8" i="4"/>
  <c r="X7" i="4"/>
  <c r="Y7" i="4" s="1"/>
  <c r="Z7" i="4" s="1"/>
  <c r="Y6" i="4"/>
  <c r="Z6" i="4" s="1"/>
  <c r="X6" i="4"/>
  <c r="X5" i="4"/>
  <c r="Y5" i="4" s="1"/>
  <c r="Z5" i="4" s="1"/>
  <c r="Y4" i="4"/>
  <c r="Z4" i="4" s="1"/>
  <c r="X4" i="4"/>
  <c r="X3" i="4"/>
  <c r="Y3" i="4" s="1"/>
  <c r="Z3" i="4" s="1"/>
  <c r="Y51" i="2"/>
  <c r="Z51" i="2" s="1"/>
  <c r="X51" i="2"/>
  <c r="X50" i="2"/>
  <c r="Y50" i="2" s="1"/>
  <c r="Z50" i="2" s="1"/>
  <c r="X49" i="2"/>
  <c r="Y49" i="2" s="1"/>
  <c r="Z49" i="2" s="1"/>
  <c r="X48" i="2"/>
  <c r="Y48" i="2" s="1"/>
  <c r="Z48" i="2" s="1"/>
  <c r="Y47" i="2"/>
  <c r="Z47" i="2" s="1"/>
  <c r="X47" i="2"/>
  <c r="X46" i="2"/>
  <c r="Y46" i="2" s="1"/>
  <c r="Z46" i="2" s="1"/>
  <c r="X45" i="2"/>
  <c r="Y45" i="2" s="1"/>
  <c r="Z45" i="2" s="1"/>
  <c r="X44" i="2"/>
  <c r="Y44" i="2" s="1"/>
  <c r="Z44" i="2" s="1"/>
  <c r="Y43" i="2"/>
  <c r="Z43" i="2" s="1"/>
  <c r="X43" i="2"/>
  <c r="X42" i="2"/>
  <c r="Y42" i="2" s="1"/>
  <c r="Z42" i="2" s="1"/>
  <c r="X38" i="2"/>
  <c r="Y38" i="2" s="1"/>
  <c r="Z38" i="2" s="1"/>
  <c r="X37" i="2"/>
  <c r="Y37" i="2" s="1"/>
  <c r="Z37" i="2" s="1"/>
  <c r="Y36" i="2"/>
  <c r="Z36" i="2" s="1"/>
  <c r="X36" i="2"/>
  <c r="X35" i="2"/>
  <c r="Y35" i="2" s="1"/>
  <c r="Z35" i="2" s="1"/>
  <c r="X34" i="2"/>
  <c r="Y34" i="2" s="1"/>
  <c r="Z34" i="2" s="1"/>
  <c r="X33" i="2"/>
  <c r="Y33" i="2" s="1"/>
  <c r="Z33" i="2" s="1"/>
  <c r="Y32" i="2"/>
  <c r="Z32" i="2" s="1"/>
  <c r="X32" i="2"/>
  <c r="X31" i="2"/>
  <c r="Y31" i="2" s="1"/>
  <c r="Z31" i="2" s="1"/>
  <c r="X30" i="2"/>
  <c r="Y30" i="2" s="1"/>
  <c r="Z30" i="2" s="1"/>
  <c r="X29" i="2"/>
  <c r="Y29" i="2" s="1"/>
  <c r="Z29" i="2" s="1"/>
  <c r="Y25" i="2"/>
  <c r="Z25" i="2" s="1"/>
  <c r="X25" i="2"/>
  <c r="X24" i="2"/>
  <c r="Y24" i="2" s="1"/>
  <c r="Z24" i="2" s="1"/>
  <c r="X23" i="2"/>
  <c r="Y23" i="2" s="1"/>
  <c r="Z23" i="2" s="1"/>
  <c r="X22" i="2"/>
  <c r="Y22" i="2" s="1"/>
  <c r="Z22" i="2" s="1"/>
  <c r="Y21" i="2"/>
  <c r="Z21" i="2" s="1"/>
  <c r="X21" i="2"/>
  <c r="X20" i="2"/>
  <c r="Y20" i="2" s="1"/>
  <c r="Z20" i="2" s="1"/>
  <c r="X19" i="2"/>
  <c r="Y19" i="2" s="1"/>
  <c r="Z19" i="2" s="1"/>
  <c r="X18" i="2"/>
  <c r="Y18" i="2" s="1"/>
  <c r="Z18" i="2" s="1"/>
  <c r="Y17" i="2"/>
  <c r="Z17" i="2" s="1"/>
  <c r="X17" i="2"/>
  <c r="X16" i="2"/>
  <c r="Y16" i="2" s="1"/>
  <c r="Z16" i="2" s="1"/>
  <c r="X12" i="2"/>
  <c r="Y12" i="2" s="1"/>
  <c r="Z12" i="2" s="1"/>
  <c r="X11" i="2"/>
  <c r="Y11" i="2" s="1"/>
  <c r="Z11" i="2" s="1"/>
  <c r="Y10" i="2"/>
  <c r="Z10" i="2" s="1"/>
  <c r="X10" i="2"/>
  <c r="X9" i="2"/>
  <c r="Y9" i="2" s="1"/>
  <c r="Z9" i="2" s="1"/>
  <c r="X8" i="2"/>
  <c r="Y8" i="2" s="1"/>
  <c r="Z8" i="2" s="1"/>
  <c r="X7" i="2"/>
  <c r="Y7" i="2" s="1"/>
  <c r="Z7" i="2" s="1"/>
  <c r="Y6" i="2"/>
  <c r="Z6" i="2" s="1"/>
  <c r="X6" i="2"/>
  <c r="X5" i="2"/>
  <c r="Y5" i="2" s="1"/>
  <c r="Z5" i="2" s="1"/>
  <c r="X4" i="2"/>
  <c r="Y4" i="2" s="1"/>
  <c r="Z4" i="2" s="1"/>
  <c r="X3" i="2"/>
  <c r="Y3" i="2" s="1"/>
  <c r="Z3" i="2" s="1"/>
  <c r="Y51" i="3"/>
  <c r="Z51" i="3" s="1"/>
  <c r="X51" i="3"/>
  <c r="Y50" i="3"/>
  <c r="Z50" i="3" s="1"/>
  <c r="X50" i="3"/>
  <c r="Y49" i="3"/>
  <c r="Z49" i="3" s="1"/>
  <c r="X49" i="3"/>
  <c r="X48" i="3"/>
  <c r="Y48" i="3" s="1"/>
  <c r="Z48" i="3" s="1"/>
  <c r="Y47" i="3"/>
  <c r="Z47" i="3" s="1"/>
  <c r="X47" i="3"/>
  <c r="X46" i="3"/>
  <c r="Y46" i="3" s="1"/>
  <c r="Z46" i="3" s="1"/>
  <c r="Y45" i="3"/>
  <c r="Z45" i="3" s="1"/>
  <c r="X45" i="3"/>
  <c r="X44" i="3"/>
  <c r="Y44" i="3" s="1"/>
  <c r="Z44" i="3" s="1"/>
  <c r="Y43" i="3"/>
  <c r="Z43" i="3" s="1"/>
  <c r="X43" i="3"/>
  <c r="X42" i="3"/>
  <c r="Y42" i="3" s="1"/>
  <c r="Z42" i="3" s="1"/>
  <c r="Y38" i="3"/>
  <c r="Z38" i="3" s="1"/>
  <c r="X38" i="3"/>
  <c r="X37" i="3"/>
  <c r="Y37" i="3" s="1"/>
  <c r="Z37" i="3" s="1"/>
  <c r="Y36" i="3"/>
  <c r="Z36" i="3" s="1"/>
  <c r="X36" i="3"/>
  <c r="X35" i="3"/>
  <c r="Y35" i="3" s="1"/>
  <c r="Z35" i="3" s="1"/>
  <c r="Y34" i="3"/>
  <c r="Z34" i="3" s="1"/>
  <c r="X34" i="3"/>
  <c r="X33" i="3"/>
  <c r="Y33" i="3" s="1"/>
  <c r="Z33" i="3" s="1"/>
  <c r="Y32" i="3"/>
  <c r="Z32" i="3" s="1"/>
  <c r="X32" i="3"/>
  <c r="X31" i="3"/>
  <c r="Y31" i="3" s="1"/>
  <c r="Z31" i="3" s="1"/>
  <c r="Y30" i="3"/>
  <c r="Z30" i="3" s="1"/>
  <c r="X30" i="3"/>
  <c r="X29" i="3"/>
  <c r="Y29" i="3" s="1"/>
  <c r="Z29" i="3" s="1"/>
  <c r="Y25" i="3"/>
  <c r="Z25" i="3" s="1"/>
  <c r="X25" i="3"/>
  <c r="X24" i="3"/>
  <c r="Y24" i="3" s="1"/>
  <c r="Z24" i="3" s="1"/>
  <c r="Y23" i="3"/>
  <c r="Z23" i="3" s="1"/>
  <c r="X23" i="3"/>
  <c r="X22" i="3"/>
  <c r="Y22" i="3" s="1"/>
  <c r="Z22" i="3" s="1"/>
  <c r="Y21" i="3"/>
  <c r="Z21" i="3" s="1"/>
  <c r="X21" i="3"/>
  <c r="X20" i="3"/>
  <c r="Y20" i="3" s="1"/>
  <c r="Z20" i="3" s="1"/>
  <c r="Y19" i="3"/>
  <c r="Z19" i="3" s="1"/>
  <c r="X19" i="3"/>
  <c r="X18" i="3"/>
  <c r="Y18" i="3" s="1"/>
  <c r="Z18" i="3" s="1"/>
  <c r="Y17" i="3"/>
  <c r="Z17" i="3" s="1"/>
  <c r="X17" i="3"/>
  <c r="X16" i="3"/>
  <c r="Y16" i="3" s="1"/>
  <c r="Z16" i="3" s="1"/>
  <c r="Y12" i="3"/>
  <c r="Z12" i="3" s="1"/>
  <c r="X12" i="3"/>
  <c r="X11" i="3"/>
  <c r="Y11" i="3" s="1"/>
  <c r="Z11" i="3" s="1"/>
  <c r="Y10" i="3"/>
  <c r="Z10" i="3" s="1"/>
  <c r="X10" i="3"/>
  <c r="X9" i="3"/>
  <c r="Y9" i="3" s="1"/>
  <c r="Z9" i="3" s="1"/>
  <c r="Y8" i="3"/>
  <c r="Z8" i="3" s="1"/>
  <c r="X8" i="3"/>
  <c r="X7" i="3"/>
  <c r="Y7" i="3" s="1"/>
  <c r="Z7" i="3" s="1"/>
  <c r="Y6" i="3"/>
  <c r="Z6" i="3" s="1"/>
  <c r="X6" i="3"/>
  <c r="X5" i="3"/>
  <c r="Y5" i="3" s="1"/>
  <c r="Z5" i="3" s="1"/>
  <c r="Y4" i="3"/>
  <c r="Z4" i="3" s="1"/>
  <c r="X4" i="3"/>
  <c r="X3" i="3"/>
  <c r="Y3" i="3" s="1"/>
  <c r="Z3" i="3" s="1"/>
  <c r="V51" i="1"/>
  <c r="V50" i="1"/>
  <c r="V49" i="1"/>
  <c r="V48" i="1"/>
  <c r="V47" i="1"/>
  <c r="V46" i="1"/>
  <c r="V45" i="1"/>
  <c r="V44" i="1"/>
  <c r="V43" i="1"/>
  <c r="V42" i="1"/>
  <c r="V38" i="1"/>
  <c r="V37" i="1"/>
  <c r="V36" i="1"/>
  <c r="V35" i="1"/>
  <c r="V34" i="1"/>
  <c r="V33" i="1"/>
  <c r="V32" i="1"/>
  <c r="V31" i="1"/>
  <c r="V30" i="1"/>
  <c r="V29" i="1"/>
  <c r="V25" i="1"/>
  <c r="V24" i="1"/>
  <c r="V23" i="1"/>
  <c r="V22" i="1"/>
  <c r="V21" i="1"/>
  <c r="V20" i="1"/>
  <c r="V19" i="1"/>
  <c r="V18" i="1"/>
  <c r="V17" i="1"/>
  <c r="V16" i="1"/>
  <c r="V12" i="1"/>
  <c r="V11" i="1"/>
  <c r="V10" i="1"/>
  <c r="V9" i="1"/>
  <c r="V8" i="1"/>
  <c r="V7" i="1"/>
  <c r="V6" i="1"/>
  <c r="V5" i="1"/>
  <c r="V4" i="1"/>
  <c r="V3" i="1"/>
  <c r="V51" i="4"/>
  <c r="V50" i="4"/>
  <c r="V49" i="4"/>
  <c r="V48" i="4"/>
  <c r="V47" i="4"/>
  <c r="V46" i="4"/>
  <c r="V45" i="4"/>
  <c r="V44" i="4"/>
  <c r="V43" i="4"/>
  <c r="V42" i="4"/>
  <c r="V38" i="4"/>
  <c r="V37" i="4"/>
  <c r="V36" i="4"/>
  <c r="V35" i="4"/>
  <c r="V34" i="4"/>
  <c r="V33" i="4"/>
  <c r="V32" i="4"/>
  <c r="V31" i="4"/>
  <c r="V30" i="4"/>
  <c r="V29" i="4"/>
  <c r="V25" i="4"/>
  <c r="V24" i="4"/>
  <c r="V23" i="4"/>
  <c r="V22" i="4"/>
  <c r="V21" i="4"/>
  <c r="V20" i="4"/>
  <c r="V19" i="4"/>
  <c r="V18" i="4"/>
  <c r="V17" i="4"/>
  <c r="V16" i="4"/>
  <c r="V12" i="4"/>
  <c r="V11" i="4"/>
  <c r="V10" i="4"/>
  <c r="V9" i="4"/>
  <c r="V8" i="4"/>
  <c r="V7" i="4"/>
  <c r="V6" i="4"/>
  <c r="V5" i="4"/>
  <c r="V4" i="4"/>
  <c r="V3" i="4"/>
  <c r="V51" i="2"/>
  <c r="V50" i="2"/>
  <c r="V49" i="2"/>
  <c r="V48" i="2"/>
  <c r="V47" i="2"/>
  <c r="V46" i="2"/>
  <c r="V45" i="2"/>
  <c r="V44" i="2"/>
  <c r="V43" i="2"/>
  <c r="V42" i="2"/>
  <c r="V38" i="2"/>
  <c r="V37" i="2"/>
  <c r="V36" i="2"/>
  <c r="V35" i="2"/>
  <c r="V34" i="2"/>
  <c r="V33" i="2"/>
  <c r="V32" i="2"/>
  <c r="V31" i="2"/>
  <c r="V30" i="2"/>
  <c r="V29" i="2"/>
  <c r="V25" i="2"/>
  <c r="V24" i="2"/>
  <c r="V23" i="2"/>
  <c r="V22" i="2"/>
  <c r="V21" i="2"/>
  <c r="V20" i="2"/>
  <c r="V19" i="2"/>
  <c r="V18" i="2"/>
  <c r="V17" i="2"/>
  <c r="V16" i="2"/>
  <c r="V12" i="2"/>
  <c r="V11" i="2"/>
  <c r="V10" i="2"/>
  <c r="V9" i="2"/>
  <c r="V8" i="2"/>
  <c r="V7" i="2"/>
  <c r="V6" i="2"/>
  <c r="V5" i="2"/>
  <c r="V4" i="2"/>
  <c r="V3" i="2"/>
  <c r="V51" i="3"/>
  <c r="V50" i="3"/>
  <c r="V49" i="3"/>
  <c r="V48" i="3"/>
  <c r="V47" i="3"/>
  <c r="V46" i="3"/>
  <c r="V45" i="3"/>
  <c r="V44" i="3"/>
  <c r="V43" i="3"/>
  <c r="V42" i="3"/>
  <c r="V38" i="3"/>
  <c r="V37" i="3"/>
  <c r="V36" i="3"/>
  <c r="V35" i="3"/>
  <c r="V34" i="3"/>
  <c r="V33" i="3"/>
  <c r="V32" i="3"/>
  <c r="V31" i="3"/>
  <c r="V30" i="3"/>
  <c r="V29" i="3"/>
  <c r="V25" i="3"/>
  <c r="V24" i="3"/>
  <c r="V23" i="3"/>
  <c r="V22" i="3"/>
  <c r="V21" i="3"/>
  <c r="V20" i="3"/>
  <c r="V19" i="3"/>
  <c r="V18" i="3"/>
  <c r="V17" i="3"/>
  <c r="V16" i="3"/>
  <c r="V12" i="3"/>
  <c r="V11" i="3"/>
  <c r="V10" i="3"/>
  <c r="V9" i="3"/>
  <c r="V8" i="3"/>
  <c r="V7" i="3"/>
  <c r="V6" i="3"/>
  <c r="V5" i="3"/>
  <c r="V4" i="3"/>
  <c r="V3" i="3"/>
  <c r="W3" i="3" l="1"/>
  <c r="U3" i="3"/>
  <c r="W4" i="3"/>
  <c r="W29" i="4" l="1"/>
  <c r="J39" i="21" l="1"/>
  <c r="T50" i="4"/>
  <c r="T49" i="4"/>
  <c r="T48" i="4"/>
  <c r="S43" i="4"/>
  <c r="S44" i="4"/>
  <c r="S45" i="4"/>
  <c r="S46" i="4"/>
  <c r="S47" i="4"/>
  <c r="S48" i="4"/>
  <c r="S49" i="4"/>
  <c r="S50" i="4"/>
  <c r="S51" i="4"/>
  <c r="R50" i="4"/>
  <c r="W50" i="4" s="1"/>
  <c r="R49" i="4"/>
  <c r="R48" i="4"/>
  <c r="G41" i="21" l="1"/>
  <c r="U49" i="4"/>
  <c r="W49" i="4"/>
  <c r="U48" i="4"/>
  <c r="W48" i="4"/>
  <c r="U50" i="4"/>
  <c r="T18" i="2"/>
  <c r="D3" i="3" l="1"/>
  <c r="J6" i="3" l="1"/>
  <c r="R3" i="3" l="1"/>
  <c r="L3" i="3"/>
  <c r="T51" i="1" l="1"/>
  <c r="S51" i="1"/>
  <c r="R51" i="1"/>
  <c r="T50" i="1"/>
  <c r="S50" i="1"/>
  <c r="R50" i="1"/>
  <c r="T49" i="1"/>
  <c r="S49" i="1"/>
  <c r="R49" i="1"/>
  <c r="W49" i="1" s="1"/>
  <c r="T48" i="1"/>
  <c r="S48" i="1"/>
  <c r="R48" i="1"/>
  <c r="T47" i="1"/>
  <c r="S47" i="1"/>
  <c r="R47" i="1"/>
  <c r="T46" i="1"/>
  <c r="S46" i="1"/>
  <c r="R46" i="1"/>
  <c r="T45" i="1"/>
  <c r="S45" i="1"/>
  <c r="R45" i="1"/>
  <c r="W45" i="1" s="1"/>
  <c r="T44" i="1"/>
  <c r="S44" i="1"/>
  <c r="R44" i="1"/>
  <c r="T43" i="1"/>
  <c r="S43" i="1"/>
  <c r="R43" i="1"/>
  <c r="T42" i="1"/>
  <c r="S42" i="1"/>
  <c r="R42" i="1"/>
  <c r="T38" i="1"/>
  <c r="S38" i="1"/>
  <c r="R38" i="1"/>
  <c r="W38" i="1" s="1"/>
  <c r="T37" i="1"/>
  <c r="S37" i="1"/>
  <c r="R37" i="1"/>
  <c r="T36" i="1"/>
  <c r="S36" i="1"/>
  <c r="R36" i="1"/>
  <c r="T35" i="1"/>
  <c r="S35" i="1"/>
  <c r="R35" i="1"/>
  <c r="T34" i="1"/>
  <c r="S34" i="1"/>
  <c r="R34" i="1"/>
  <c r="W34" i="1" s="1"/>
  <c r="T33" i="1"/>
  <c r="S33" i="1"/>
  <c r="R33" i="1"/>
  <c r="T32" i="1"/>
  <c r="S32" i="1"/>
  <c r="R32" i="1"/>
  <c r="T31" i="1"/>
  <c r="S31" i="1"/>
  <c r="R31" i="1"/>
  <c r="T30" i="1"/>
  <c r="S30" i="1"/>
  <c r="R30" i="1"/>
  <c r="W30" i="1" s="1"/>
  <c r="T29" i="1"/>
  <c r="S29" i="1"/>
  <c r="R29" i="1"/>
  <c r="T25" i="1"/>
  <c r="S25" i="1"/>
  <c r="R25" i="1"/>
  <c r="T24" i="1"/>
  <c r="S24" i="1"/>
  <c r="R24" i="1"/>
  <c r="T23" i="1"/>
  <c r="S23" i="1"/>
  <c r="R23" i="1"/>
  <c r="W23" i="1" s="1"/>
  <c r="T22" i="1"/>
  <c r="S22" i="1"/>
  <c r="R22" i="1"/>
  <c r="T21" i="1"/>
  <c r="S21" i="1"/>
  <c r="R21" i="1"/>
  <c r="T20" i="1"/>
  <c r="S20" i="1"/>
  <c r="R20" i="1"/>
  <c r="T19" i="1"/>
  <c r="S19" i="1"/>
  <c r="R19" i="1"/>
  <c r="W19" i="1" s="1"/>
  <c r="T18" i="1"/>
  <c r="S18" i="1"/>
  <c r="R18" i="1"/>
  <c r="T17" i="1"/>
  <c r="S17" i="1"/>
  <c r="R17" i="1"/>
  <c r="T16" i="1"/>
  <c r="S16" i="1"/>
  <c r="R16" i="1"/>
  <c r="T12" i="1"/>
  <c r="S12" i="1"/>
  <c r="R12" i="1"/>
  <c r="W12" i="1" s="1"/>
  <c r="T11" i="1"/>
  <c r="S11" i="1"/>
  <c r="R11" i="1"/>
  <c r="T10" i="1"/>
  <c r="S10" i="1"/>
  <c r="R10" i="1"/>
  <c r="T9" i="1"/>
  <c r="S9" i="1"/>
  <c r="R9" i="1"/>
  <c r="T8" i="1"/>
  <c r="S8" i="1"/>
  <c r="R8" i="1"/>
  <c r="W8" i="1" s="1"/>
  <c r="T7" i="1"/>
  <c r="S7" i="1"/>
  <c r="R7" i="1"/>
  <c r="W7" i="1" s="1"/>
  <c r="T6" i="1"/>
  <c r="S6" i="1"/>
  <c r="R6" i="1"/>
  <c r="T5" i="1"/>
  <c r="S5" i="1"/>
  <c r="R5" i="1"/>
  <c r="T4" i="1"/>
  <c r="S4" i="1"/>
  <c r="R4" i="1"/>
  <c r="W4" i="1" s="1"/>
  <c r="T3" i="1"/>
  <c r="S3" i="1"/>
  <c r="R3" i="1"/>
  <c r="W3" i="1" s="1"/>
  <c r="T51" i="4"/>
  <c r="R51" i="4"/>
  <c r="W51" i="4" s="1"/>
  <c r="T47" i="4"/>
  <c r="R47" i="4"/>
  <c r="W47" i="4" s="1"/>
  <c r="T46" i="4"/>
  <c r="R46" i="4"/>
  <c r="W46" i="4" s="1"/>
  <c r="T45" i="4"/>
  <c r="R45" i="4"/>
  <c r="W45" i="4" s="1"/>
  <c r="T44" i="4"/>
  <c r="R44" i="4"/>
  <c r="W44" i="4" s="1"/>
  <c r="T43" i="4"/>
  <c r="R43" i="4"/>
  <c r="W43" i="4" s="1"/>
  <c r="T42" i="4"/>
  <c r="S42" i="4"/>
  <c r="R42" i="4"/>
  <c r="T38" i="4"/>
  <c r="S38" i="4"/>
  <c r="R38" i="4"/>
  <c r="W38" i="4" s="1"/>
  <c r="T37" i="4"/>
  <c r="S37" i="4"/>
  <c r="R37" i="4"/>
  <c r="T36" i="4"/>
  <c r="S36" i="4"/>
  <c r="R36" i="4"/>
  <c r="T35" i="4"/>
  <c r="S35" i="4"/>
  <c r="R35" i="4"/>
  <c r="T34" i="4"/>
  <c r="S34" i="4"/>
  <c r="R34" i="4"/>
  <c r="W34" i="4" s="1"/>
  <c r="T33" i="4"/>
  <c r="S33" i="4"/>
  <c r="R33" i="4"/>
  <c r="T32" i="4"/>
  <c r="S32" i="4"/>
  <c r="R32" i="4"/>
  <c r="T31" i="4"/>
  <c r="S31" i="4"/>
  <c r="R31" i="4"/>
  <c r="T30" i="4"/>
  <c r="S30" i="4"/>
  <c r="R30" i="4"/>
  <c r="W30" i="4" s="1"/>
  <c r="T29" i="4"/>
  <c r="S29" i="4"/>
  <c r="R29" i="4"/>
  <c r="T25" i="4"/>
  <c r="S25" i="4"/>
  <c r="R25" i="4"/>
  <c r="T24" i="4"/>
  <c r="S24" i="4"/>
  <c r="R24" i="4"/>
  <c r="T23" i="4"/>
  <c r="S23" i="4"/>
  <c r="R23" i="4"/>
  <c r="W23" i="4" s="1"/>
  <c r="T22" i="4"/>
  <c r="S22" i="4"/>
  <c r="R22" i="4"/>
  <c r="T21" i="4"/>
  <c r="S21" i="4"/>
  <c r="R21" i="4"/>
  <c r="T20" i="4"/>
  <c r="S20" i="4"/>
  <c r="R20" i="4"/>
  <c r="T19" i="4"/>
  <c r="S19" i="4"/>
  <c r="R19" i="4"/>
  <c r="W19" i="4" s="1"/>
  <c r="T18" i="4"/>
  <c r="S18" i="4"/>
  <c r="R18" i="4"/>
  <c r="T17" i="4"/>
  <c r="S17" i="4"/>
  <c r="R17" i="4"/>
  <c r="T16" i="4"/>
  <c r="S16" i="4"/>
  <c r="R16" i="4"/>
  <c r="T12" i="4"/>
  <c r="S12" i="4"/>
  <c r="R12" i="4"/>
  <c r="W12" i="4" s="1"/>
  <c r="T11" i="4"/>
  <c r="S11" i="4"/>
  <c r="R11" i="4"/>
  <c r="T10" i="4"/>
  <c r="S10" i="4"/>
  <c r="R10" i="4"/>
  <c r="T9" i="4"/>
  <c r="S9" i="4"/>
  <c r="R9" i="4"/>
  <c r="T8" i="4"/>
  <c r="S8" i="4"/>
  <c r="R8" i="4"/>
  <c r="W8" i="4" s="1"/>
  <c r="T7" i="4"/>
  <c r="S7" i="4"/>
  <c r="R7" i="4"/>
  <c r="T6" i="4"/>
  <c r="S6" i="4"/>
  <c r="R6" i="4"/>
  <c r="T5" i="4"/>
  <c r="S5" i="4"/>
  <c r="R5" i="4"/>
  <c r="T4" i="4"/>
  <c r="S4" i="4"/>
  <c r="R4" i="4"/>
  <c r="W4" i="4" s="1"/>
  <c r="T3" i="4"/>
  <c r="S3" i="4"/>
  <c r="R3" i="4"/>
  <c r="T51" i="2"/>
  <c r="S51" i="2"/>
  <c r="R51" i="2"/>
  <c r="W51" i="2" s="1"/>
  <c r="T50" i="2"/>
  <c r="S50" i="2"/>
  <c r="R50" i="2"/>
  <c r="T49" i="2"/>
  <c r="S49" i="2"/>
  <c r="R49" i="2"/>
  <c r="T48" i="2"/>
  <c r="S48" i="2"/>
  <c r="R48" i="2"/>
  <c r="T47" i="2"/>
  <c r="S47" i="2"/>
  <c r="R47" i="2"/>
  <c r="W47" i="2" s="1"/>
  <c r="T46" i="2"/>
  <c r="S46" i="2"/>
  <c r="R46" i="2"/>
  <c r="T45" i="2"/>
  <c r="S45" i="2"/>
  <c r="R45" i="2"/>
  <c r="T44" i="2"/>
  <c r="S44" i="2"/>
  <c r="R44" i="2"/>
  <c r="T43" i="2"/>
  <c r="S43" i="2"/>
  <c r="R43" i="2"/>
  <c r="W43" i="2" s="1"/>
  <c r="T42" i="2"/>
  <c r="S42" i="2"/>
  <c r="R42" i="2"/>
  <c r="T38" i="2"/>
  <c r="S38" i="2"/>
  <c r="R38" i="2"/>
  <c r="T37" i="2"/>
  <c r="S37" i="2"/>
  <c r="R37" i="2"/>
  <c r="T36" i="2"/>
  <c r="S36" i="2"/>
  <c r="R36" i="2"/>
  <c r="W36" i="2" s="1"/>
  <c r="T35" i="2"/>
  <c r="S35" i="2"/>
  <c r="R35" i="2"/>
  <c r="T34" i="2"/>
  <c r="S34" i="2"/>
  <c r="R34" i="2"/>
  <c r="T33" i="2"/>
  <c r="S33" i="2"/>
  <c r="R33" i="2"/>
  <c r="W33" i="2" s="1"/>
  <c r="T32" i="2"/>
  <c r="S32" i="2"/>
  <c r="R32" i="2"/>
  <c r="W32" i="2" s="1"/>
  <c r="T31" i="2"/>
  <c r="S31" i="2"/>
  <c r="R31" i="2"/>
  <c r="T30" i="2"/>
  <c r="S30" i="2"/>
  <c r="R30" i="2"/>
  <c r="T29" i="2"/>
  <c r="S29" i="2"/>
  <c r="R29" i="2"/>
  <c r="W29" i="2" s="1"/>
  <c r="T25" i="2"/>
  <c r="S25" i="2"/>
  <c r="R25" i="2"/>
  <c r="W25" i="2" s="1"/>
  <c r="T24" i="2"/>
  <c r="S24" i="2"/>
  <c r="R24" i="2"/>
  <c r="T23" i="2"/>
  <c r="S23" i="2"/>
  <c r="R23" i="2"/>
  <c r="T22" i="2"/>
  <c r="S22" i="2"/>
  <c r="R22" i="2"/>
  <c r="W22" i="2" s="1"/>
  <c r="T21" i="2"/>
  <c r="S21" i="2"/>
  <c r="R21" i="2"/>
  <c r="W21" i="2" s="1"/>
  <c r="T20" i="2"/>
  <c r="S20" i="2"/>
  <c r="R20" i="2"/>
  <c r="T19" i="2"/>
  <c r="S19" i="2"/>
  <c r="R19" i="2"/>
  <c r="S18" i="2"/>
  <c r="R18" i="2"/>
  <c r="W18" i="2" s="1"/>
  <c r="T17" i="2"/>
  <c r="S17" i="2"/>
  <c r="R17" i="2"/>
  <c r="T16" i="2"/>
  <c r="S16" i="2"/>
  <c r="R16" i="2"/>
  <c r="T12" i="2"/>
  <c r="S12" i="2"/>
  <c r="R12" i="2"/>
  <c r="W12" i="2" s="1"/>
  <c r="T11" i="2"/>
  <c r="S11" i="2"/>
  <c r="R11" i="2"/>
  <c r="W11" i="2" s="1"/>
  <c r="T10" i="2"/>
  <c r="S10" i="2"/>
  <c r="R10" i="2"/>
  <c r="T9" i="2"/>
  <c r="S9" i="2"/>
  <c r="R9" i="2"/>
  <c r="T8" i="2"/>
  <c r="S8" i="2"/>
  <c r="R8" i="2"/>
  <c r="W8" i="2" s="1"/>
  <c r="T7" i="2"/>
  <c r="S7" i="2"/>
  <c r="R7" i="2"/>
  <c r="W7" i="2" s="1"/>
  <c r="T6" i="2"/>
  <c r="S6" i="2"/>
  <c r="R6" i="2"/>
  <c r="T5" i="2"/>
  <c r="S5" i="2"/>
  <c r="R5" i="2"/>
  <c r="T4" i="2"/>
  <c r="S4" i="2"/>
  <c r="R4" i="2"/>
  <c r="W4" i="2" s="1"/>
  <c r="T3" i="2"/>
  <c r="S3" i="2"/>
  <c r="R3" i="2"/>
  <c r="W3" i="2" s="1"/>
  <c r="T51" i="3"/>
  <c r="S51" i="3"/>
  <c r="R51" i="3"/>
  <c r="W51" i="3" s="1"/>
  <c r="T50" i="3"/>
  <c r="S50" i="3"/>
  <c r="R50" i="3"/>
  <c r="W50" i="3" s="1"/>
  <c r="T49" i="3"/>
  <c r="S49" i="3"/>
  <c r="R49" i="3"/>
  <c r="T48" i="3"/>
  <c r="S48" i="3"/>
  <c r="R48" i="3"/>
  <c r="T47" i="3"/>
  <c r="S47" i="3"/>
  <c r="R47" i="3"/>
  <c r="W47" i="3" s="1"/>
  <c r="T46" i="3"/>
  <c r="S46" i="3"/>
  <c r="R46" i="3"/>
  <c r="W46" i="3" s="1"/>
  <c r="T45" i="3"/>
  <c r="S45" i="3"/>
  <c r="R45" i="3"/>
  <c r="T44" i="3"/>
  <c r="S44" i="3"/>
  <c r="R44" i="3"/>
  <c r="T43" i="3"/>
  <c r="S43" i="3"/>
  <c r="R43" i="3"/>
  <c r="W43" i="3" s="1"/>
  <c r="T42" i="3"/>
  <c r="S42" i="3"/>
  <c r="R42" i="3"/>
  <c r="W42" i="3" s="1"/>
  <c r="T38" i="3"/>
  <c r="S38" i="3"/>
  <c r="R38" i="3"/>
  <c r="T37" i="3"/>
  <c r="S37" i="3"/>
  <c r="R37" i="3"/>
  <c r="T36" i="3"/>
  <c r="S36" i="3"/>
  <c r="R36" i="3"/>
  <c r="W36" i="3" s="1"/>
  <c r="T35" i="3"/>
  <c r="S35" i="3"/>
  <c r="R35" i="3"/>
  <c r="W35" i="3" s="1"/>
  <c r="T34" i="3"/>
  <c r="S34" i="3"/>
  <c r="R34" i="3"/>
  <c r="T33" i="3"/>
  <c r="S33" i="3"/>
  <c r="R33" i="3"/>
  <c r="T32" i="3"/>
  <c r="S32" i="3"/>
  <c r="R32" i="3"/>
  <c r="W32" i="3" s="1"/>
  <c r="T31" i="3"/>
  <c r="S31" i="3"/>
  <c r="R31" i="3"/>
  <c r="W31" i="3" s="1"/>
  <c r="T30" i="3"/>
  <c r="S30" i="3"/>
  <c r="R30" i="3"/>
  <c r="T29" i="3"/>
  <c r="S29" i="3"/>
  <c r="R29" i="3"/>
  <c r="T25" i="3"/>
  <c r="S25" i="3"/>
  <c r="R25" i="3"/>
  <c r="W25" i="3" s="1"/>
  <c r="T24" i="3"/>
  <c r="S24" i="3"/>
  <c r="R24" i="3"/>
  <c r="W24" i="3" s="1"/>
  <c r="T23" i="3"/>
  <c r="S23" i="3"/>
  <c r="R23" i="3"/>
  <c r="T22" i="3"/>
  <c r="S22" i="3"/>
  <c r="R22" i="3"/>
  <c r="T21" i="3"/>
  <c r="S21" i="3"/>
  <c r="R21" i="3"/>
  <c r="W21" i="3" s="1"/>
  <c r="T20" i="3"/>
  <c r="S20" i="3"/>
  <c r="R20" i="3"/>
  <c r="W20" i="3" s="1"/>
  <c r="T19" i="3"/>
  <c r="S19" i="3"/>
  <c r="R19" i="3"/>
  <c r="T18" i="3"/>
  <c r="S18" i="3"/>
  <c r="R18" i="3"/>
  <c r="T17" i="3"/>
  <c r="S17" i="3"/>
  <c r="R17" i="3"/>
  <c r="W17" i="3" s="1"/>
  <c r="T16" i="3"/>
  <c r="S16" i="3"/>
  <c r="R16" i="3"/>
  <c r="W16" i="3" s="1"/>
  <c r="R4" i="3"/>
  <c r="S4" i="3"/>
  <c r="T4" i="3"/>
  <c r="R5" i="3"/>
  <c r="S5" i="3"/>
  <c r="T5" i="3"/>
  <c r="R6" i="3"/>
  <c r="S6" i="3"/>
  <c r="T6" i="3"/>
  <c r="R7" i="3"/>
  <c r="S7" i="3"/>
  <c r="T7" i="3"/>
  <c r="R8" i="3"/>
  <c r="W8" i="3" s="1"/>
  <c r="S8" i="3"/>
  <c r="T8" i="3"/>
  <c r="R9" i="3"/>
  <c r="S9" i="3"/>
  <c r="T9" i="3"/>
  <c r="R10" i="3"/>
  <c r="S10" i="3"/>
  <c r="T10" i="3"/>
  <c r="R11" i="3"/>
  <c r="S11" i="3"/>
  <c r="T11" i="3"/>
  <c r="R12" i="3"/>
  <c r="W12" i="3" s="1"/>
  <c r="S12" i="3"/>
  <c r="T12" i="3"/>
  <c r="J3" i="3"/>
  <c r="T3" i="3"/>
  <c r="S3" i="3"/>
  <c r="W6" i="1" l="1"/>
  <c r="W10" i="1"/>
  <c r="W17" i="1"/>
  <c r="W21" i="1"/>
  <c r="W25" i="1"/>
  <c r="W32" i="1"/>
  <c r="W36" i="1"/>
  <c r="W43" i="1"/>
  <c r="W47" i="1"/>
  <c r="W51" i="1"/>
  <c r="W5" i="1"/>
  <c r="W9" i="1"/>
  <c r="W16" i="1"/>
  <c r="U17" i="1"/>
  <c r="W20" i="1"/>
  <c r="W24" i="1"/>
  <c r="W31" i="1"/>
  <c r="W35" i="1"/>
  <c r="W42" i="1"/>
  <c r="W46" i="1"/>
  <c r="W50" i="1"/>
  <c r="W11" i="1"/>
  <c r="W18" i="1"/>
  <c r="W22" i="1"/>
  <c r="W29" i="1"/>
  <c r="W33" i="1"/>
  <c r="W37" i="1"/>
  <c r="W44" i="1"/>
  <c r="W48" i="1"/>
  <c r="W3" i="4"/>
  <c r="W7" i="4"/>
  <c r="W11" i="4"/>
  <c r="W18" i="4"/>
  <c r="W22" i="4"/>
  <c r="W33" i="4"/>
  <c r="W37" i="4"/>
  <c r="W6" i="4"/>
  <c r="W10" i="4"/>
  <c r="W17" i="4"/>
  <c r="W21" i="4"/>
  <c r="W25" i="4"/>
  <c r="W32" i="4"/>
  <c r="W36" i="4"/>
  <c r="W5" i="4"/>
  <c r="W9" i="4"/>
  <c r="W16" i="4"/>
  <c r="W20" i="4"/>
  <c r="W24" i="4"/>
  <c r="W31" i="4"/>
  <c r="W35" i="4"/>
  <c r="W42" i="4"/>
  <c r="W37" i="2"/>
  <c r="W44" i="2"/>
  <c r="W48" i="2"/>
  <c r="W6" i="2"/>
  <c r="W10" i="2"/>
  <c r="W17" i="2"/>
  <c r="W20" i="2"/>
  <c r="W24" i="2"/>
  <c r="W31" i="2"/>
  <c r="W35" i="2"/>
  <c r="W42" i="2"/>
  <c r="W46" i="2"/>
  <c r="W50" i="2"/>
  <c r="W5" i="2"/>
  <c r="W9" i="2"/>
  <c r="W16" i="2"/>
  <c r="W19" i="2"/>
  <c r="W23" i="2"/>
  <c r="W30" i="2"/>
  <c r="W34" i="2"/>
  <c r="W38" i="2"/>
  <c r="W45" i="2"/>
  <c r="W49" i="2"/>
  <c r="W9" i="3"/>
  <c r="W5" i="3"/>
  <c r="W10" i="3"/>
  <c r="W6" i="3"/>
  <c r="W19" i="3"/>
  <c r="W23" i="3"/>
  <c r="W30" i="3"/>
  <c r="W34" i="3"/>
  <c r="W38" i="3"/>
  <c r="W45" i="3"/>
  <c r="W49" i="3"/>
  <c r="W11" i="3"/>
  <c r="W7" i="3"/>
  <c r="W18" i="3"/>
  <c r="W22" i="3"/>
  <c r="W29" i="3"/>
  <c r="W33" i="3"/>
  <c r="W37" i="3"/>
  <c r="W44" i="3"/>
  <c r="W48" i="3"/>
  <c r="U12" i="3"/>
  <c r="U24" i="3"/>
  <c r="U20" i="3"/>
  <c r="U25" i="1"/>
  <c r="U36" i="1"/>
  <c r="U47" i="1"/>
  <c r="U12" i="4"/>
  <c r="U4" i="4"/>
  <c r="U42" i="2"/>
  <c r="U45" i="2"/>
  <c r="U4" i="2"/>
  <c r="U12" i="2"/>
  <c r="U23" i="2"/>
  <c r="U34" i="2"/>
  <c r="U38" i="2"/>
  <c r="U11" i="3"/>
  <c r="U25" i="3"/>
  <c r="U32" i="3"/>
  <c r="U43" i="3"/>
  <c r="U7" i="3"/>
  <c r="U16" i="4"/>
  <c r="U20" i="4"/>
  <c r="U35" i="4"/>
  <c r="U42" i="4"/>
  <c r="U8" i="2"/>
  <c r="U30" i="3"/>
  <c r="U38" i="3"/>
  <c r="U8" i="3"/>
  <c r="U6" i="1"/>
  <c r="U21" i="1"/>
  <c r="U12" i="1"/>
  <c r="U43" i="1"/>
  <c r="U51" i="1"/>
  <c r="U34" i="1"/>
  <c r="U23" i="4"/>
  <c r="U34" i="4"/>
  <c r="U38" i="4"/>
  <c r="U45" i="4"/>
  <c r="U21" i="2"/>
  <c r="U43" i="2"/>
  <c r="U23" i="3"/>
  <c r="U19" i="3"/>
  <c r="U9" i="3"/>
  <c r="U5" i="3"/>
  <c r="U17" i="3"/>
  <c r="U10" i="3"/>
  <c r="U6" i="3"/>
  <c r="U4" i="3"/>
  <c r="U37" i="3"/>
  <c r="U42" i="3"/>
  <c r="U47" i="3"/>
  <c r="U3" i="2"/>
  <c r="U9" i="2"/>
  <c r="U10" i="2"/>
  <c r="U17" i="2"/>
  <c r="U22" i="2"/>
  <c r="U31" i="2"/>
  <c r="U32" i="2"/>
  <c r="U44" i="2"/>
  <c r="U50" i="2"/>
  <c r="U6" i="4"/>
  <c r="U9" i="4"/>
  <c r="U11" i="4"/>
  <c r="U25" i="4"/>
  <c r="U31" i="4"/>
  <c r="U33" i="4"/>
  <c r="U47" i="4"/>
  <c r="U3" i="1"/>
  <c r="U4" i="1"/>
  <c r="U16" i="1"/>
  <c r="U22" i="1"/>
  <c r="U23" i="1"/>
  <c r="U35" i="1"/>
  <c r="U44" i="1"/>
  <c r="U45" i="1"/>
  <c r="U21" i="3"/>
  <c r="U34" i="3"/>
  <c r="U36" i="3"/>
  <c r="U46" i="3"/>
  <c r="U50" i="3"/>
  <c r="U7" i="2"/>
  <c r="U16" i="2"/>
  <c r="U19" i="2"/>
  <c r="U29" i="2"/>
  <c r="U35" i="2"/>
  <c r="U36" i="2"/>
  <c r="U48" i="2"/>
  <c r="U8" i="4"/>
  <c r="U10" i="4"/>
  <c r="U18" i="4"/>
  <c r="U30" i="4"/>
  <c r="U32" i="4"/>
  <c r="U37" i="4"/>
  <c r="U51" i="4"/>
  <c r="U7" i="1"/>
  <c r="U8" i="1"/>
  <c r="U10" i="1"/>
  <c r="U20" i="1"/>
  <c r="U29" i="1"/>
  <c r="U30" i="1"/>
  <c r="U32" i="1"/>
  <c r="U42" i="1"/>
  <c r="U48" i="1"/>
  <c r="U49" i="1"/>
  <c r="U16" i="3"/>
  <c r="U18" i="3"/>
  <c r="U31" i="3"/>
  <c r="U45" i="3"/>
  <c r="U49" i="3"/>
  <c r="U11" i="2"/>
  <c r="U20" i="2"/>
  <c r="U33" i="2"/>
  <c r="U3" i="4"/>
  <c r="U17" i="4"/>
  <c r="U22" i="4"/>
  <c r="U36" i="4"/>
  <c r="U44" i="4"/>
  <c r="U5" i="1"/>
  <c r="U11" i="1"/>
  <c r="U24" i="1"/>
  <c r="U33" i="1"/>
  <c r="U46" i="1"/>
  <c r="U22" i="3"/>
  <c r="U33" i="3"/>
  <c r="U35" i="3"/>
  <c r="U44" i="3"/>
  <c r="U48" i="3"/>
  <c r="U51" i="3"/>
  <c r="U29" i="3"/>
  <c r="U5" i="2"/>
  <c r="U6" i="2"/>
  <c r="U18" i="2"/>
  <c r="U24" i="2"/>
  <c r="U25" i="2"/>
  <c r="U30" i="2"/>
  <c r="U37" i="2"/>
  <c r="U46" i="2"/>
  <c r="U47" i="2"/>
  <c r="U49" i="2"/>
  <c r="U51" i="2"/>
  <c r="U5" i="4"/>
  <c r="U7" i="4"/>
  <c r="U19" i="4"/>
  <c r="U21" i="4"/>
  <c r="U24" i="4"/>
  <c r="U29" i="4"/>
  <c r="U43" i="4"/>
  <c r="U46" i="4"/>
  <c r="U9" i="1"/>
  <c r="U18" i="1"/>
  <c r="U19" i="1"/>
  <c r="U31" i="1"/>
  <c r="U37" i="1"/>
  <c r="U38" i="1"/>
  <c r="U50" i="1"/>
  <c r="D4" i="3" l="1"/>
  <c r="D51" i="1" l="1"/>
  <c r="L51" i="1" s="1"/>
  <c r="D50" i="1"/>
  <c r="L50" i="1" s="1"/>
  <c r="D49" i="1"/>
  <c r="L49" i="1" s="1"/>
  <c r="D48" i="1"/>
  <c r="L48" i="1" s="1"/>
  <c r="D47" i="1"/>
  <c r="L47" i="1" s="1"/>
  <c r="D46" i="1"/>
  <c r="L46" i="1" s="1"/>
  <c r="D45" i="1"/>
  <c r="L45" i="1" s="1"/>
  <c r="D44" i="1"/>
  <c r="L44" i="1" s="1"/>
  <c r="D43" i="1"/>
  <c r="L43" i="1" s="1"/>
  <c r="D42" i="1"/>
  <c r="L42" i="1" s="1"/>
  <c r="D38" i="1"/>
  <c r="L38" i="1" s="1"/>
  <c r="D37" i="1"/>
  <c r="L37" i="1" s="1"/>
  <c r="D36" i="1"/>
  <c r="L36" i="1" s="1"/>
  <c r="D35" i="1"/>
  <c r="L35" i="1" s="1"/>
  <c r="D34" i="1"/>
  <c r="L34" i="1" s="1"/>
  <c r="D33" i="1"/>
  <c r="L33" i="1" s="1"/>
  <c r="D32" i="1"/>
  <c r="L32" i="1" s="1"/>
  <c r="D31" i="1"/>
  <c r="L31" i="1" s="1"/>
  <c r="D30" i="1"/>
  <c r="L30" i="1" s="1"/>
  <c r="D29" i="1"/>
  <c r="L29" i="1" s="1"/>
  <c r="D25" i="1"/>
  <c r="L25" i="1" s="1"/>
  <c r="D24" i="1"/>
  <c r="L24" i="1" s="1"/>
  <c r="D23" i="1"/>
  <c r="L23" i="1" s="1"/>
  <c r="D22" i="1"/>
  <c r="L22" i="1" s="1"/>
  <c r="D21" i="1"/>
  <c r="L21" i="1" s="1"/>
  <c r="D20" i="1"/>
  <c r="L20" i="1" s="1"/>
  <c r="D19" i="1"/>
  <c r="L19" i="1" s="1"/>
  <c r="D18" i="1"/>
  <c r="L18" i="1" s="1"/>
  <c r="D17" i="1"/>
  <c r="L17" i="1" s="1"/>
  <c r="D16" i="1"/>
  <c r="L16" i="1" s="1"/>
  <c r="D12" i="1"/>
  <c r="L12" i="1" s="1"/>
  <c r="D11" i="1"/>
  <c r="L11" i="1" s="1"/>
  <c r="D10" i="1"/>
  <c r="L10" i="1" s="1"/>
  <c r="D9" i="1"/>
  <c r="L9" i="1" s="1"/>
  <c r="D8" i="1"/>
  <c r="L8" i="1" s="1"/>
  <c r="D7" i="1"/>
  <c r="L7" i="1" s="1"/>
  <c r="D6" i="1"/>
  <c r="L6" i="1" s="1"/>
  <c r="D5" i="1"/>
  <c r="L5" i="1" s="1"/>
  <c r="D4" i="1"/>
  <c r="L4" i="1" s="1"/>
  <c r="D3" i="1"/>
  <c r="L3" i="1" s="1"/>
  <c r="G51" i="1"/>
  <c r="M51" i="1" s="1"/>
  <c r="G50" i="1"/>
  <c r="M50" i="1" s="1"/>
  <c r="G49" i="1"/>
  <c r="M49" i="1" s="1"/>
  <c r="G48" i="1"/>
  <c r="M48" i="1" s="1"/>
  <c r="G47" i="1"/>
  <c r="M47" i="1" s="1"/>
  <c r="G46" i="1"/>
  <c r="M46" i="1" s="1"/>
  <c r="G45" i="1"/>
  <c r="M45" i="1" s="1"/>
  <c r="G44" i="1"/>
  <c r="M44" i="1" s="1"/>
  <c r="G43" i="1"/>
  <c r="M43" i="1" s="1"/>
  <c r="G42" i="1"/>
  <c r="M42" i="1" s="1"/>
  <c r="G38" i="1"/>
  <c r="M38" i="1" s="1"/>
  <c r="G37" i="1"/>
  <c r="M37" i="1" s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9" i="1"/>
  <c r="M29" i="1" s="1"/>
  <c r="G25" i="1"/>
  <c r="M25" i="1" s="1"/>
  <c r="G24" i="1"/>
  <c r="M24" i="1" s="1"/>
  <c r="G23" i="1"/>
  <c r="M23" i="1" s="1"/>
  <c r="G22" i="1"/>
  <c r="M22" i="1" s="1"/>
  <c r="G21" i="1"/>
  <c r="M21" i="1" s="1"/>
  <c r="G20" i="1"/>
  <c r="M20" i="1" s="1"/>
  <c r="G19" i="1"/>
  <c r="M19" i="1" s="1"/>
  <c r="G18" i="1"/>
  <c r="M18" i="1" s="1"/>
  <c r="G17" i="1"/>
  <c r="M17" i="1" s="1"/>
  <c r="G16" i="1"/>
  <c r="M16" i="1" s="1"/>
  <c r="G12" i="1"/>
  <c r="M12" i="1" s="1"/>
  <c r="G11" i="1"/>
  <c r="M11" i="1" s="1"/>
  <c r="G10" i="1"/>
  <c r="M10" i="1" s="1"/>
  <c r="G9" i="1"/>
  <c r="M9" i="1" s="1"/>
  <c r="G8" i="1"/>
  <c r="M8" i="1" s="1"/>
  <c r="G7" i="1"/>
  <c r="M7" i="1" s="1"/>
  <c r="G6" i="1"/>
  <c r="M6" i="1" s="1"/>
  <c r="G5" i="1"/>
  <c r="M5" i="1" s="1"/>
  <c r="G4" i="1"/>
  <c r="M4" i="1" s="1"/>
  <c r="G3" i="1"/>
  <c r="M3" i="1" s="1"/>
  <c r="J51" i="1"/>
  <c r="N51" i="1" s="1"/>
  <c r="O51" i="1" s="1"/>
  <c r="J50" i="1"/>
  <c r="N50" i="1" s="1"/>
  <c r="J49" i="1"/>
  <c r="N49" i="1" s="1"/>
  <c r="O49" i="1" s="1"/>
  <c r="J48" i="1"/>
  <c r="N48" i="1" s="1"/>
  <c r="J47" i="1"/>
  <c r="N47" i="1" s="1"/>
  <c r="O47" i="1" s="1"/>
  <c r="J46" i="1"/>
  <c r="N46" i="1" s="1"/>
  <c r="J45" i="1"/>
  <c r="N45" i="1" s="1"/>
  <c r="O45" i="1" s="1"/>
  <c r="J44" i="1"/>
  <c r="N44" i="1" s="1"/>
  <c r="J43" i="1"/>
  <c r="N43" i="1" s="1"/>
  <c r="O43" i="1" s="1"/>
  <c r="J42" i="1"/>
  <c r="N42" i="1" s="1"/>
  <c r="J38" i="1"/>
  <c r="N38" i="1" s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O29" i="1" s="1"/>
  <c r="J25" i="1"/>
  <c r="N25" i="1" s="1"/>
  <c r="J24" i="1"/>
  <c r="N24" i="1" s="1"/>
  <c r="O24" i="1" s="1"/>
  <c r="J23" i="1"/>
  <c r="N23" i="1" s="1"/>
  <c r="J22" i="1"/>
  <c r="N22" i="1" s="1"/>
  <c r="O22" i="1" s="1"/>
  <c r="J21" i="1"/>
  <c r="N21" i="1" s="1"/>
  <c r="J20" i="1"/>
  <c r="N20" i="1" s="1"/>
  <c r="O20" i="1" s="1"/>
  <c r="J19" i="1"/>
  <c r="N19" i="1" s="1"/>
  <c r="J18" i="1"/>
  <c r="N18" i="1" s="1"/>
  <c r="O18" i="1" s="1"/>
  <c r="J17" i="1"/>
  <c r="N17" i="1" s="1"/>
  <c r="J16" i="1"/>
  <c r="N16" i="1" s="1"/>
  <c r="J12" i="1"/>
  <c r="N12" i="1" s="1"/>
  <c r="J11" i="1"/>
  <c r="N11" i="1" s="1"/>
  <c r="J10" i="1"/>
  <c r="N10" i="1" s="1"/>
  <c r="J9" i="1"/>
  <c r="N9" i="1" s="1"/>
  <c r="J8" i="1"/>
  <c r="N8" i="1" s="1"/>
  <c r="J7" i="1"/>
  <c r="N7" i="1" s="1"/>
  <c r="J6" i="1"/>
  <c r="N6" i="1" s="1"/>
  <c r="J5" i="1"/>
  <c r="N5" i="1" s="1"/>
  <c r="J4" i="1"/>
  <c r="N4" i="1" s="1"/>
  <c r="J3" i="1"/>
  <c r="N3" i="1" s="1"/>
  <c r="J51" i="4"/>
  <c r="N51" i="4" s="1"/>
  <c r="J50" i="4"/>
  <c r="N50" i="4" s="1"/>
  <c r="J49" i="4"/>
  <c r="N49" i="4" s="1"/>
  <c r="J48" i="4"/>
  <c r="N48" i="4" s="1"/>
  <c r="J47" i="4"/>
  <c r="N47" i="4" s="1"/>
  <c r="J46" i="4"/>
  <c r="N46" i="4" s="1"/>
  <c r="J45" i="4"/>
  <c r="N45" i="4" s="1"/>
  <c r="J44" i="4"/>
  <c r="N44" i="4" s="1"/>
  <c r="J43" i="4"/>
  <c r="N43" i="4" s="1"/>
  <c r="J42" i="4"/>
  <c r="N42" i="4" s="1"/>
  <c r="J38" i="4"/>
  <c r="N38" i="4" s="1"/>
  <c r="J37" i="4"/>
  <c r="N37" i="4" s="1"/>
  <c r="J36" i="4"/>
  <c r="N36" i="4" s="1"/>
  <c r="J35" i="4"/>
  <c r="N35" i="4" s="1"/>
  <c r="J34" i="4"/>
  <c r="N34" i="4" s="1"/>
  <c r="J33" i="4"/>
  <c r="N33" i="4" s="1"/>
  <c r="J32" i="4"/>
  <c r="N32" i="4" s="1"/>
  <c r="J31" i="4"/>
  <c r="N31" i="4" s="1"/>
  <c r="J30" i="4"/>
  <c r="N30" i="4" s="1"/>
  <c r="J29" i="4"/>
  <c r="N29" i="4" s="1"/>
  <c r="J25" i="4"/>
  <c r="N25" i="4" s="1"/>
  <c r="J24" i="4"/>
  <c r="N24" i="4" s="1"/>
  <c r="J23" i="4"/>
  <c r="N23" i="4" s="1"/>
  <c r="J22" i="4"/>
  <c r="N22" i="4" s="1"/>
  <c r="J21" i="4"/>
  <c r="N21" i="4" s="1"/>
  <c r="J20" i="4"/>
  <c r="N20" i="4" s="1"/>
  <c r="J19" i="4"/>
  <c r="N19" i="4" s="1"/>
  <c r="J18" i="4"/>
  <c r="N18" i="4" s="1"/>
  <c r="J17" i="4"/>
  <c r="N17" i="4" s="1"/>
  <c r="J16" i="4"/>
  <c r="N16" i="4" s="1"/>
  <c r="J12" i="4"/>
  <c r="N12" i="4" s="1"/>
  <c r="J11" i="4"/>
  <c r="N11" i="4" s="1"/>
  <c r="J10" i="4"/>
  <c r="N10" i="4" s="1"/>
  <c r="J9" i="4"/>
  <c r="N9" i="4" s="1"/>
  <c r="J8" i="4"/>
  <c r="N8" i="4" s="1"/>
  <c r="J7" i="4"/>
  <c r="N7" i="4" s="1"/>
  <c r="J6" i="4"/>
  <c r="N6" i="4" s="1"/>
  <c r="J5" i="4"/>
  <c r="N5" i="4" s="1"/>
  <c r="J4" i="4"/>
  <c r="N4" i="4" s="1"/>
  <c r="J3" i="4"/>
  <c r="N3" i="4" s="1"/>
  <c r="G51" i="4"/>
  <c r="M51" i="4" s="1"/>
  <c r="G50" i="4"/>
  <c r="M50" i="4" s="1"/>
  <c r="G49" i="4"/>
  <c r="M49" i="4" s="1"/>
  <c r="G48" i="4"/>
  <c r="M48" i="4" s="1"/>
  <c r="G47" i="4"/>
  <c r="M47" i="4" s="1"/>
  <c r="G46" i="4"/>
  <c r="M46" i="4" s="1"/>
  <c r="G45" i="4"/>
  <c r="M45" i="4" s="1"/>
  <c r="G44" i="4"/>
  <c r="M44" i="4" s="1"/>
  <c r="G43" i="4"/>
  <c r="M43" i="4" s="1"/>
  <c r="G42" i="4"/>
  <c r="M42" i="4" s="1"/>
  <c r="G38" i="4"/>
  <c r="M38" i="4" s="1"/>
  <c r="G37" i="4"/>
  <c r="M37" i="4" s="1"/>
  <c r="G36" i="4"/>
  <c r="M36" i="4" s="1"/>
  <c r="G35" i="4"/>
  <c r="M35" i="4" s="1"/>
  <c r="G34" i="4"/>
  <c r="M34" i="4" s="1"/>
  <c r="G33" i="4"/>
  <c r="M33" i="4" s="1"/>
  <c r="G32" i="4"/>
  <c r="M32" i="4" s="1"/>
  <c r="G31" i="4"/>
  <c r="M31" i="4" s="1"/>
  <c r="G30" i="4"/>
  <c r="M30" i="4" s="1"/>
  <c r="G29" i="4"/>
  <c r="M29" i="4" s="1"/>
  <c r="G25" i="4"/>
  <c r="M25" i="4" s="1"/>
  <c r="G24" i="4"/>
  <c r="M24" i="4" s="1"/>
  <c r="G23" i="4"/>
  <c r="M23" i="4" s="1"/>
  <c r="G22" i="4"/>
  <c r="M22" i="4" s="1"/>
  <c r="G21" i="4"/>
  <c r="M21" i="4" s="1"/>
  <c r="G20" i="4"/>
  <c r="M20" i="4" s="1"/>
  <c r="G19" i="4"/>
  <c r="M19" i="4" s="1"/>
  <c r="G18" i="4"/>
  <c r="M18" i="4" s="1"/>
  <c r="G17" i="4"/>
  <c r="M17" i="4" s="1"/>
  <c r="G16" i="4"/>
  <c r="M16" i="4" s="1"/>
  <c r="G12" i="4"/>
  <c r="M12" i="4" s="1"/>
  <c r="G11" i="4"/>
  <c r="M11" i="4" s="1"/>
  <c r="G10" i="4"/>
  <c r="M10" i="4" s="1"/>
  <c r="G9" i="4"/>
  <c r="M9" i="4" s="1"/>
  <c r="G8" i="4"/>
  <c r="M8" i="4" s="1"/>
  <c r="G7" i="4"/>
  <c r="M7" i="4" s="1"/>
  <c r="G6" i="4"/>
  <c r="M6" i="4" s="1"/>
  <c r="G5" i="4"/>
  <c r="M5" i="4" s="1"/>
  <c r="G4" i="4"/>
  <c r="M4" i="4" s="1"/>
  <c r="G3" i="4"/>
  <c r="M3" i="4" s="1"/>
  <c r="D51" i="4"/>
  <c r="L51" i="4" s="1"/>
  <c r="P51" i="4" s="1"/>
  <c r="D50" i="4"/>
  <c r="L50" i="4" s="1"/>
  <c r="D49" i="4"/>
  <c r="L49" i="4" s="1"/>
  <c r="P49" i="4" s="1"/>
  <c r="D48" i="4"/>
  <c r="L48" i="4" s="1"/>
  <c r="O48" i="4" s="1"/>
  <c r="D47" i="4"/>
  <c r="L47" i="4" s="1"/>
  <c r="P47" i="4" s="1"/>
  <c r="D46" i="4"/>
  <c r="L46" i="4" s="1"/>
  <c r="O46" i="4" s="1"/>
  <c r="D45" i="4"/>
  <c r="L45" i="4" s="1"/>
  <c r="P45" i="4" s="1"/>
  <c r="D44" i="4"/>
  <c r="L44" i="4" s="1"/>
  <c r="O44" i="4" s="1"/>
  <c r="D43" i="4"/>
  <c r="L43" i="4" s="1"/>
  <c r="P43" i="4" s="1"/>
  <c r="D42" i="4"/>
  <c r="L42" i="4" s="1"/>
  <c r="D38" i="4"/>
  <c r="L38" i="4" s="1"/>
  <c r="P38" i="4" s="1"/>
  <c r="D37" i="4"/>
  <c r="L37" i="4" s="1"/>
  <c r="D36" i="4"/>
  <c r="L36" i="4" s="1"/>
  <c r="P36" i="4" s="1"/>
  <c r="D35" i="4"/>
  <c r="L35" i="4" s="1"/>
  <c r="D34" i="4"/>
  <c r="L34" i="4" s="1"/>
  <c r="P34" i="4" s="1"/>
  <c r="D33" i="4"/>
  <c r="L33" i="4" s="1"/>
  <c r="D32" i="4"/>
  <c r="L32" i="4" s="1"/>
  <c r="P32" i="4" s="1"/>
  <c r="D31" i="4"/>
  <c r="L31" i="4" s="1"/>
  <c r="D30" i="4"/>
  <c r="L30" i="4" s="1"/>
  <c r="D29" i="4"/>
  <c r="L29" i="4" s="1"/>
  <c r="P29" i="4" s="1"/>
  <c r="D25" i="4"/>
  <c r="L25" i="4" s="1"/>
  <c r="O25" i="4" s="1"/>
  <c r="D24" i="4"/>
  <c r="L24" i="4" s="1"/>
  <c r="P24" i="4" s="1"/>
  <c r="D23" i="4"/>
  <c r="L23" i="4" s="1"/>
  <c r="D22" i="4"/>
  <c r="L22" i="4" s="1"/>
  <c r="P22" i="4" s="1"/>
  <c r="D21" i="4"/>
  <c r="L21" i="4" s="1"/>
  <c r="O21" i="4" s="1"/>
  <c r="D20" i="4"/>
  <c r="L20" i="4" s="1"/>
  <c r="P20" i="4" s="1"/>
  <c r="D19" i="4"/>
  <c r="L19" i="4" s="1"/>
  <c r="O19" i="4" s="1"/>
  <c r="D18" i="4"/>
  <c r="L18" i="4" s="1"/>
  <c r="P18" i="4" s="1"/>
  <c r="D17" i="4"/>
  <c r="L17" i="4" s="1"/>
  <c r="D16" i="4"/>
  <c r="L16" i="4" s="1"/>
  <c r="P16" i="4" s="1"/>
  <c r="D12" i="4"/>
  <c r="L12" i="4" s="1"/>
  <c r="D11" i="4"/>
  <c r="L11" i="4" s="1"/>
  <c r="P11" i="4" s="1"/>
  <c r="D10" i="4"/>
  <c r="L10" i="4" s="1"/>
  <c r="D9" i="4"/>
  <c r="L9" i="4" s="1"/>
  <c r="P9" i="4" s="1"/>
  <c r="D8" i="4"/>
  <c r="L8" i="4" s="1"/>
  <c r="D7" i="4"/>
  <c r="L7" i="4" s="1"/>
  <c r="P7" i="4" s="1"/>
  <c r="D6" i="4"/>
  <c r="L6" i="4" s="1"/>
  <c r="D5" i="4"/>
  <c r="L5" i="4" s="1"/>
  <c r="P5" i="4" s="1"/>
  <c r="D4" i="4"/>
  <c r="L4" i="4" s="1"/>
  <c r="D3" i="4"/>
  <c r="L3" i="4" s="1"/>
  <c r="P3" i="4" s="1"/>
  <c r="J51" i="2"/>
  <c r="N51" i="2" s="1"/>
  <c r="J50" i="2"/>
  <c r="N50" i="2" s="1"/>
  <c r="J49" i="2"/>
  <c r="N49" i="2" s="1"/>
  <c r="J48" i="2"/>
  <c r="N48" i="2" s="1"/>
  <c r="J47" i="2"/>
  <c r="N47" i="2" s="1"/>
  <c r="J46" i="2"/>
  <c r="N46" i="2" s="1"/>
  <c r="J45" i="2"/>
  <c r="N45" i="2" s="1"/>
  <c r="J44" i="2"/>
  <c r="N44" i="2" s="1"/>
  <c r="J43" i="2"/>
  <c r="N43" i="2" s="1"/>
  <c r="J42" i="2"/>
  <c r="N42" i="2" s="1"/>
  <c r="J38" i="2"/>
  <c r="N38" i="2" s="1"/>
  <c r="J37" i="2"/>
  <c r="N37" i="2" s="1"/>
  <c r="J36" i="2"/>
  <c r="N36" i="2" s="1"/>
  <c r="J35" i="2"/>
  <c r="N35" i="2" s="1"/>
  <c r="J34" i="2"/>
  <c r="N34" i="2" s="1"/>
  <c r="J33" i="2"/>
  <c r="N33" i="2" s="1"/>
  <c r="J32" i="2"/>
  <c r="N32" i="2" s="1"/>
  <c r="J31" i="2"/>
  <c r="N31" i="2" s="1"/>
  <c r="J30" i="2"/>
  <c r="N30" i="2" s="1"/>
  <c r="J29" i="2"/>
  <c r="N29" i="2" s="1"/>
  <c r="J25" i="2"/>
  <c r="N25" i="2" s="1"/>
  <c r="J24" i="2"/>
  <c r="N24" i="2" s="1"/>
  <c r="J23" i="2"/>
  <c r="N23" i="2" s="1"/>
  <c r="J22" i="2"/>
  <c r="N22" i="2" s="1"/>
  <c r="J21" i="2"/>
  <c r="N21" i="2" s="1"/>
  <c r="J20" i="2"/>
  <c r="N20" i="2" s="1"/>
  <c r="J19" i="2"/>
  <c r="N19" i="2" s="1"/>
  <c r="J18" i="2"/>
  <c r="N18" i="2" s="1"/>
  <c r="J17" i="2"/>
  <c r="N17" i="2" s="1"/>
  <c r="J16" i="2"/>
  <c r="N16" i="2" s="1"/>
  <c r="J12" i="2"/>
  <c r="N12" i="2" s="1"/>
  <c r="J11" i="2"/>
  <c r="N11" i="2" s="1"/>
  <c r="J10" i="2"/>
  <c r="N10" i="2" s="1"/>
  <c r="J9" i="2"/>
  <c r="N9" i="2" s="1"/>
  <c r="J8" i="2"/>
  <c r="N8" i="2" s="1"/>
  <c r="J7" i="2"/>
  <c r="N7" i="2" s="1"/>
  <c r="J6" i="2"/>
  <c r="N6" i="2" s="1"/>
  <c r="J5" i="2"/>
  <c r="N5" i="2" s="1"/>
  <c r="J4" i="2"/>
  <c r="N4" i="2" s="1"/>
  <c r="J3" i="2"/>
  <c r="N3" i="2" s="1"/>
  <c r="G51" i="2"/>
  <c r="M51" i="2" s="1"/>
  <c r="G50" i="2"/>
  <c r="M50" i="2" s="1"/>
  <c r="G49" i="2"/>
  <c r="M49" i="2" s="1"/>
  <c r="G48" i="2"/>
  <c r="M48" i="2" s="1"/>
  <c r="G47" i="2"/>
  <c r="M47" i="2" s="1"/>
  <c r="G46" i="2"/>
  <c r="M46" i="2" s="1"/>
  <c r="G45" i="2"/>
  <c r="M45" i="2" s="1"/>
  <c r="G44" i="2"/>
  <c r="M44" i="2" s="1"/>
  <c r="G43" i="2"/>
  <c r="M43" i="2" s="1"/>
  <c r="G42" i="2"/>
  <c r="M42" i="2" s="1"/>
  <c r="G38" i="2"/>
  <c r="M38" i="2" s="1"/>
  <c r="G37" i="2"/>
  <c r="M37" i="2" s="1"/>
  <c r="G36" i="2"/>
  <c r="M36" i="2" s="1"/>
  <c r="G35" i="2"/>
  <c r="M35" i="2" s="1"/>
  <c r="G34" i="2"/>
  <c r="M34" i="2" s="1"/>
  <c r="G33" i="2"/>
  <c r="M33" i="2" s="1"/>
  <c r="G32" i="2"/>
  <c r="M32" i="2" s="1"/>
  <c r="G31" i="2"/>
  <c r="M31" i="2" s="1"/>
  <c r="G30" i="2"/>
  <c r="M30" i="2" s="1"/>
  <c r="G29" i="2"/>
  <c r="M29" i="2" s="1"/>
  <c r="G25" i="2"/>
  <c r="M25" i="2" s="1"/>
  <c r="G24" i="2"/>
  <c r="M24" i="2" s="1"/>
  <c r="G23" i="2"/>
  <c r="M23" i="2" s="1"/>
  <c r="G22" i="2"/>
  <c r="M22" i="2" s="1"/>
  <c r="G21" i="2"/>
  <c r="M21" i="2" s="1"/>
  <c r="G20" i="2"/>
  <c r="M20" i="2" s="1"/>
  <c r="G19" i="2"/>
  <c r="M19" i="2" s="1"/>
  <c r="G18" i="2"/>
  <c r="M18" i="2" s="1"/>
  <c r="G17" i="2"/>
  <c r="M17" i="2" s="1"/>
  <c r="G16" i="2"/>
  <c r="M16" i="2" s="1"/>
  <c r="G12" i="2"/>
  <c r="M12" i="2" s="1"/>
  <c r="G11" i="2"/>
  <c r="M11" i="2" s="1"/>
  <c r="G10" i="2"/>
  <c r="M10" i="2" s="1"/>
  <c r="G9" i="2"/>
  <c r="M9" i="2" s="1"/>
  <c r="G8" i="2"/>
  <c r="M8" i="2" s="1"/>
  <c r="G7" i="2"/>
  <c r="M7" i="2" s="1"/>
  <c r="G6" i="2"/>
  <c r="M6" i="2" s="1"/>
  <c r="G5" i="2"/>
  <c r="M5" i="2" s="1"/>
  <c r="G4" i="2"/>
  <c r="M4" i="2" s="1"/>
  <c r="G3" i="2"/>
  <c r="M3" i="2" s="1"/>
  <c r="D51" i="2"/>
  <c r="L51" i="2" s="1"/>
  <c r="P51" i="2" s="1"/>
  <c r="D50" i="2"/>
  <c r="L50" i="2" s="1"/>
  <c r="D49" i="2"/>
  <c r="L49" i="2" s="1"/>
  <c r="D48" i="2"/>
  <c r="L48" i="2" s="1"/>
  <c r="D47" i="2"/>
  <c r="L47" i="2" s="1"/>
  <c r="D46" i="2"/>
  <c r="L46" i="2" s="1"/>
  <c r="D45" i="2"/>
  <c r="L45" i="2" s="1"/>
  <c r="D44" i="2"/>
  <c r="L44" i="2" s="1"/>
  <c r="D43" i="2"/>
  <c r="L43" i="2" s="1"/>
  <c r="D42" i="2"/>
  <c r="L42" i="2" s="1"/>
  <c r="D38" i="2"/>
  <c r="L38" i="2" s="1"/>
  <c r="D37" i="2"/>
  <c r="L37" i="2" s="1"/>
  <c r="D36" i="2"/>
  <c r="L36" i="2" s="1"/>
  <c r="P36" i="2" s="1"/>
  <c r="D35" i="2"/>
  <c r="L35" i="2" s="1"/>
  <c r="D34" i="2"/>
  <c r="L34" i="2" s="1"/>
  <c r="P34" i="2" s="1"/>
  <c r="D33" i="2"/>
  <c r="L33" i="2" s="1"/>
  <c r="D32" i="2"/>
  <c r="L32" i="2" s="1"/>
  <c r="D31" i="2"/>
  <c r="L31" i="2" s="1"/>
  <c r="D30" i="2"/>
  <c r="L30" i="2" s="1"/>
  <c r="D29" i="2"/>
  <c r="L29" i="2" s="1"/>
  <c r="D25" i="2"/>
  <c r="L25" i="2" s="1"/>
  <c r="D24" i="2"/>
  <c r="L24" i="2" s="1"/>
  <c r="P24" i="2" s="1"/>
  <c r="D23" i="2"/>
  <c r="L23" i="2" s="1"/>
  <c r="D22" i="2"/>
  <c r="L22" i="2" s="1"/>
  <c r="D21" i="2"/>
  <c r="L21" i="2" s="1"/>
  <c r="O21" i="2" s="1"/>
  <c r="D20" i="2"/>
  <c r="L20" i="2" s="1"/>
  <c r="D19" i="2"/>
  <c r="L19" i="2" s="1"/>
  <c r="D18" i="2"/>
  <c r="L18" i="2" s="1"/>
  <c r="D17" i="2"/>
  <c r="L17" i="2" s="1"/>
  <c r="O17" i="2" s="1"/>
  <c r="D16" i="2"/>
  <c r="L16" i="2" s="1"/>
  <c r="D12" i="2"/>
  <c r="L12" i="2" s="1"/>
  <c r="D11" i="2"/>
  <c r="L11" i="2" s="1"/>
  <c r="D10" i="2"/>
  <c r="L10" i="2" s="1"/>
  <c r="D9" i="2"/>
  <c r="L9" i="2" s="1"/>
  <c r="D8" i="2"/>
  <c r="L8" i="2" s="1"/>
  <c r="D7" i="2"/>
  <c r="L7" i="2" s="1"/>
  <c r="P7" i="2" s="1"/>
  <c r="D6" i="2"/>
  <c r="L6" i="2" s="1"/>
  <c r="D5" i="2"/>
  <c r="L5" i="2" s="1"/>
  <c r="D4" i="2"/>
  <c r="L4" i="2" s="1"/>
  <c r="D3" i="2"/>
  <c r="L3" i="2" s="1"/>
  <c r="J43" i="3"/>
  <c r="N43" i="3" s="1"/>
  <c r="J44" i="3"/>
  <c r="N44" i="3" s="1"/>
  <c r="J45" i="3"/>
  <c r="N45" i="3" s="1"/>
  <c r="J46" i="3"/>
  <c r="N46" i="3" s="1"/>
  <c r="J47" i="3"/>
  <c r="N47" i="3" s="1"/>
  <c r="J48" i="3"/>
  <c r="N48" i="3" s="1"/>
  <c r="J49" i="3"/>
  <c r="N49" i="3" s="1"/>
  <c r="J50" i="3"/>
  <c r="N50" i="3" s="1"/>
  <c r="J51" i="3"/>
  <c r="N51" i="3" s="1"/>
  <c r="J42" i="3"/>
  <c r="N42" i="3" s="1"/>
  <c r="J33" i="3"/>
  <c r="N33" i="3" s="1"/>
  <c r="J30" i="3"/>
  <c r="N30" i="3" s="1"/>
  <c r="J31" i="3"/>
  <c r="N31" i="3" s="1"/>
  <c r="J32" i="3"/>
  <c r="N32" i="3" s="1"/>
  <c r="J34" i="3"/>
  <c r="N34" i="3" s="1"/>
  <c r="J35" i="3"/>
  <c r="N35" i="3" s="1"/>
  <c r="J36" i="3"/>
  <c r="N36" i="3" s="1"/>
  <c r="J37" i="3"/>
  <c r="N37" i="3" s="1"/>
  <c r="J38" i="3"/>
  <c r="N38" i="3" s="1"/>
  <c r="J29" i="3"/>
  <c r="N29" i="3" s="1"/>
  <c r="J17" i="3"/>
  <c r="N17" i="3" s="1"/>
  <c r="J18" i="3"/>
  <c r="N18" i="3" s="1"/>
  <c r="J19" i="3"/>
  <c r="N19" i="3" s="1"/>
  <c r="J20" i="3"/>
  <c r="N20" i="3" s="1"/>
  <c r="J21" i="3"/>
  <c r="N21" i="3" s="1"/>
  <c r="J22" i="3"/>
  <c r="N22" i="3" s="1"/>
  <c r="J23" i="3"/>
  <c r="N23" i="3" s="1"/>
  <c r="J24" i="3"/>
  <c r="N24" i="3" s="1"/>
  <c r="J25" i="3"/>
  <c r="N25" i="3" s="1"/>
  <c r="J16" i="3"/>
  <c r="N16" i="3" s="1"/>
  <c r="J4" i="3"/>
  <c r="N4" i="3" s="1"/>
  <c r="J5" i="3"/>
  <c r="N5" i="3" s="1"/>
  <c r="N6" i="3"/>
  <c r="J7" i="3"/>
  <c r="N7" i="3" s="1"/>
  <c r="J8" i="3"/>
  <c r="N8" i="3" s="1"/>
  <c r="J9" i="3"/>
  <c r="N9" i="3" s="1"/>
  <c r="J10" i="3"/>
  <c r="N10" i="3" s="1"/>
  <c r="J11" i="3"/>
  <c r="N11" i="3" s="1"/>
  <c r="J12" i="3"/>
  <c r="N12" i="3" s="1"/>
  <c r="N3" i="3"/>
  <c r="G43" i="3"/>
  <c r="M43" i="3" s="1"/>
  <c r="G44" i="3"/>
  <c r="M44" i="3" s="1"/>
  <c r="G45" i="3"/>
  <c r="M45" i="3" s="1"/>
  <c r="G46" i="3"/>
  <c r="M46" i="3" s="1"/>
  <c r="G47" i="3"/>
  <c r="M47" i="3" s="1"/>
  <c r="G48" i="3"/>
  <c r="M48" i="3" s="1"/>
  <c r="G49" i="3"/>
  <c r="M49" i="3" s="1"/>
  <c r="G50" i="3"/>
  <c r="M50" i="3" s="1"/>
  <c r="G51" i="3"/>
  <c r="M51" i="3" s="1"/>
  <c r="G42" i="3"/>
  <c r="M42" i="3" s="1"/>
  <c r="G30" i="3"/>
  <c r="M30" i="3" s="1"/>
  <c r="G31" i="3"/>
  <c r="M31" i="3" s="1"/>
  <c r="G32" i="3"/>
  <c r="M32" i="3" s="1"/>
  <c r="G33" i="3"/>
  <c r="M33" i="3" s="1"/>
  <c r="G34" i="3"/>
  <c r="M34" i="3" s="1"/>
  <c r="G35" i="3"/>
  <c r="M35" i="3" s="1"/>
  <c r="G36" i="3"/>
  <c r="M36" i="3" s="1"/>
  <c r="G37" i="3"/>
  <c r="M37" i="3" s="1"/>
  <c r="G38" i="3"/>
  <c r="M38" i="3" s="1"/>
  <c r="G29" i="3"/>
  <c r="M29" i="3" s="1"/>
  <c r="G17" i="3"/>
  <c r="M17" i="3" s="1"/>
  <c r="G18" i="3"/>
  <c r="M18" i="3" s="1"/>
  <c r="G19" i="3"/>
  <c r="M19" i="3" s="1"/>
  <c r="G20" i="3"/>
  <c r="M20" i="3" s="1"/>
  <c r="G21" i="3"/>
  <c r="M21" i="3" s="1"/>
  <c r="G22" i="3"/>
  <c r="M22" i="3" s="1"/>
  <c r="G23" i="3"/>
  <c r="M23" i="3" s="1"/>
  <c r="G24" i="3"/>
  <c r="M24" i="3" s="1"/>
  <c r="G25" i="3"/>
  <c r="M25" i="3" s="1"/>
  <c r="G16" i="3"/>
  <c r="M16" i="3" s="1"/>
  <c r="G4" i="3"/>
  <c r="M4" i="3" s="1"/>
  <c r="G5" i="3"/>
  <c r="M5" i="3" s="1"/>
  <c r="G6" i="3"/>
  <c r="M6" i="3" s="1"/>
  <c r="G7" i="3"/>
  <c r="M7" i="3" s="1"/>
  <c r="G8" i="3"/>
  <c r="M8" i="3" s="1"/>
  <c r="G9" i="3"/>
  <c r="M9" i="3" s="1"/>
  <c r="G10" i="3"/>
  <c r="M10" i="3" s="1"/>
  <c r="G11" i="3"/>
  <c r="M11" i="3" s="1"/>
  <c r="G12" i="3"/>
  <c r="M12" i="3" s="1"/>
  <c r="G3" i="3"/>
  <c r="M3" i="3" s="1"/>
  <c r="D43" i="3"/>
  <c r="L43" i="3" s="1"/>
  <c r="D44" i="3"/>
  <c r="L44" i="3" s="1"/>
  <c r="D45" i="3"/>
  <c r="L45" i="3" s="1"/>
  <c r="D46" i="3"/>
  <c r="L46" i="3" s="1"/>
  <c r="D47" i="3"/>
  <c r="L47" i="3" s="1"/>
  <c r="D48" i="3"/>
  <c r="L48" i="3" s="1"/>
  <c r="D49" i="3"/>
  <c r="L49" i="3" s="1"/>
  <c r="D50" i="3"/>
  <c r="L50" i="3" s="1"/>
  <c r="D51" i="3"/>
  <c r="L51" i="3" s="1"/>
  <c r="D42" i="3"/>
  <c r="L42" i="3" s="1"/>
  <c r="D30" i="3"/>
  <c r="L30" i="3" s="1"/>
  <c r="D31" i="3"/>
  <c r="L31" i="3" s="1"/>
  <c r="D32" i="3"/>
  <c r="L32" i="3" s="1"/>
  <c r="D33" i="3"/>
  <c r="L33" i="3" s="1"/>
  <c r="D34" i="3"/>
  <c r="L34" i="3" s="1"/>
  <c r="D35" i="3"/>
  <c r="L35" i="3" s="1"/>
  <c r="D36" i="3"/>
  <c r="L36" i="3" s="1"/>
  <c r="D37" i="3"/>
  <c r="L37" i="3" s="1"/>
  <c r="D38" i="3"/>
  <c r="L38" i="3" s="1"/>
  <c r="D29" i="3"/>
  <c r="L29" i="3" s="1"/>
  <c r="D17" i="3"/>
  <c r="L17" i="3" s="1"/>
  <c r="D18" i="3"/>
  <c r="L18" i="3" s="1"/>
  <c r="D19" i="3"/>
  <c r="L19" i="3" s="1"/>
  <c r="D20" i="3"/>
  <c r="L20" i="3" s="1"/>
  <c r="D21" i="3"/>
  <c r="L21" i="3" s="1"/>
  <c r="D22" i="3"/>
  <c r="L22" i="3" s="1"/>
  <c r="D23" i="3"/>
  <c r="L23" i="3" s="1"/>
  <c r="D24" i="3"/>
  <c r="L24" i="3" s="1"/>
  <c r="D25" i="3"/>
  <c r="L25" i="3" s="1"/>
  <c r="D16" i="3"/>
  <c r="L16" i="3" s="1"/>
  <c r="D5" i="3"/>
  <c r="L5" i="3" s="1"/>
  <c r="L4" i="3"/>
  <c r="O4" i="3" s="1"/>
  <c r="D6" i="3"/>
  <c r="L6" i="3" s="1"/>
  <c r="D7" i="3"/>
  <c r="L7" i="3" s="1"/>
  <c r="D8" i="3"/>
  <c r="L8" i="3" s="1"/>
  <c r="D9" i="3"/>
  <c r="L9" i="3" s="1"/>
  <c r="D10" i="3"/>
  <c r="L10" i="3" s="1"/>
  <c r="D11" i="3"/>
  <c r="L11" i="3" s="1"/>
  <c r="D12" i="3"/>
  <c r="L12" i="3" s="1"/>
  <c r="P30" i="2" l="1"/>
  <c r="O30" i="2"/>
  <c r="P45" i="2"/>
  <c r="O45" i="2"/>
  <c r="P31" i="2"/>
  <c r="O31" i="2"/>
  <c r="P42" i="2"/>
  <c r="O42" i="2"/>
  <c r="P46" i="2"/>
  <c r="O46" i="2"/>
  <c r="O32" i="2"/>
  <c r="P32" i="2"/>
  <c r="P43" i="2"/>
  <c r="O43" i="2"/>
  <c r="P47" i="2"/>
  <c r="O47" i="2"/>
  <c r="O29" i="2"/>
  <c r="P29" i="2"/>
  <c r="P44" i="2"/>
  <c r="O44" i="2"/>
  <c r="P48" i="2"/>
  <c r="O48" i="2"/>
  <c r="P29" i="3"/>
  <c r="O29" i="3"/>
  <c r="P30" i="3"/>
  <c r="O30" i="3"/>
  <c r="P49" i="3"/>
  <c r="O49" i="3"/>
  <c r="P45" i="3"/>
  <c r="O45" i="3"/>
  <c r="P42" i="3"/>
  <c r="O42" i="3"/>
  <c r="P48" i="3"/>
  <c r="O48" i="3"/>
  <c r="P44" i="3"/>
  <c r="O44" i="3"/>
  <c r="P47" i="3"/>
  <c r="O47" i="3"/>
  <c r="P43" i="3"/>
  <c r="O43" i="3"/>
  <c r="P31" i="3"/>
  <c r="O31" i="3"/>
  <c r="P46" i="3"/>
  <c r="O46" i="3"/>
  <c r="P30" i="4"/>
  <c r="O23" i="2"/>
  <c r="P5" i="2"/>
  <c r="P16" i="2"/>
  <c r="P20" i="2"/>
  <c r="P3" i="2"/>
  <c r="P11" i="2"/>
  <c r="O19" i="2"/>
  <c r="P38" i="2"/>
  <c r="O50" i="2"/>
  <c r="P16" i="3"/>
  <c r="O3" i="1"/>
  <c r="O7" i="1"/>
  <c r="O11" i="1"/>
  <c r="P3" i="1"/>
  <c r="P7" i="1"/>
  <c r="P11" i="1"/>
  <c r="P18" i="1"/>
  <c r="P22" i="1"/>
  <c r="P29" i="1"/>
  <c r="P33" i="1"/>
  <c r="O33" i="1"/>
  <c r="P37" i="1"/>
  <c r="O37" i="1"/>
  <c r="O44" i="1"/>
  <c r="O48" i="1"/>
  <c r="O30" i="1"/>
  <c r="O34" i="1"/>
  <c r="O38" i="1"/>
  <c r="P4" i="1"/>
  <c r="O4" i="1"/>
  <c r="P8" i="1"/>
  <c r="O8" i="1"/>
  <c r="P12" i="1"/>
  <c r="O12" i="1"/>
  <c r="O19" i="1"/>
  <c r="O23" i="1"/>
  <c r="P30" i="1"/>
  <c r="P34" i="1"/>
  <c r="P38" i="1"/>
  <c r="P45" i="1"/>
  <c r="P49" i="1"/>
  <c r="O5" i="1"/>
  <c r="O9" i="1"/>
  <c r="O16" i="1"/>
  <c r="P5" i="1"/>
  <c r="P9" i="1"/>
  <c r="P16" i="1"/>
  <c r="P20" i="1"/>
  <c r="P24" i="1"/>
  <c r="P31" i="1"/>
  <c r="O31" i="1"/>
  <c r="P35" i="1"/>
  <c r="O35" i="1"/>
  <c r="P42" i="1"/>
  <c r="O42" i="1"/>
  <c r="O46" i="1"/>
  <c r="O50" i="1"/>
  <c r="O32" i="1"/>
  <c r="O36" i="1"/>
  <c r="P6" i="1"/>
  <c r="O6" i="1"/>
  <c r="P10" i="1"/>
  <c r="O10" i="1"/>
  <c r="O17" i="1"/>
  <c r="O21" i="1"/>
  <c r="O25" i="1"/>
  <c r="P32" i="1"/>
  <c r="P36" i="1"/>
  <c r="P43" i="1"/>
  <c r="P47" i="1"/>
  <c r="P51" i="1"/>
  <c r="P33" i="4"/>
  <c r="O33" i="4"/>
  <c r="P37" i="4"/>
  <c r="O37" i="4"/>
  <c r="O29" i="4"/>
  <c r="P4" i="4"/>
  <c r="O4" i="4"/>
  <c r="P8" i="4"/>
  <c r="O8" i="4"/>
  <c r="P12" i="4"/>
  <c r="O12" i="4"/>
  <c r="O23" i="4"/>
  <c r="P23" i="4"/>
  <c r="P31" i="4"/>
  <c r="O31" i="4"/>
  <c r="P35" i="4"/>
  <c r="O35" i="4"/>
  <c r="P42" i="4"/>
  <c r="O42" i="4"/>
  <c r="O50" i="4"/>
  <c r="P50" i="4"/>
  <c r="P6" i="4"/>
  <c r="O6" i="4"/>
  <c r="P10" i="4"/>
  <c r="O10" i="4"/>
  <c r="O17" i="4"/>
  <c r="P17" i="4"/>
  <c r="P4" i="2"/>
  <c r="O4" i="2"/>
  <c r="P12" i="2"/>
  <c r="O12" i="2"/>
  <c r="O8" i="2"/>
  <c r="P37" i="2"/>
  <c r="O37" i="2"/>
  <c r="P6" i="2"/>
  <c r="O6" i="2"/>
  <c r="P10" i="2"/>
  <c r="O10" i="2"/>
  <c r="O25" i="2"/>
  <c r="P25" i="2"/>
  <c r="P33" i="2"/>
  <c r="O33" i="2"/>
  <c r="P18" i="2"/>
  <c r="O38" i="2"/>
  <c r="P49" i="2"/>
  <c r="P9" i="2"/>
  <c r="P35" i="2"/>
  <c r="O35" i="2"/>
  <c r="P8" i="2"/>
  <c r="P22" i="2"/>
  <c r="O3" i="3"/>
  <c r="P3" i="3"/>
  <c r="P17" i="1"/>
  <c r="P19" i="1"/>
  <c r="P21" i="1"/>
  <c r="P23" i="1"/>
  <c r="P25" i="1"/>
  <c r="P44" i="1"/>
  <c r="P46" i="1"/>
  <c r="P48" i="1"/>
  <c r="P50" i="1"/>
  <c r="P21" i="4"/>
  <c r="P25" i="4"/>
  <c r="P46" i="4"/>
  <c r="P48" i="4"/>
  <c r="O18" i="4"/>
  <c r="O20" i="4"/>
  <c r="O22" i="4"/>
  <c r="O24" i="4"/>
  <c r="O43" i="4"/>
  <c r="O45" i="4"/>
  <c r="O47" i="4"/>
  <c r="O49" i="4"/>
  <c r="O51" i="4"/>
  <c r="P19" i="4"/>
  <c r="P44" i="4"/>
  <c r="O3" i="4"/>
  <c r="O5" i="4"/>
  <c r="O7" i="4"/>
  <c r="O9" i="4"/>
  <c r="O11" i="4"/>
  <c r="O16" i="4"/>
  <c r="O30" i="4"/>
  <c r="O32" i="4"/>
  <c r="O34" i="4"/>
  <c r="O36" i="4"/>
  <c r="O38" i="4"/>
  <c r="P50" i="2"/>
  <c r="P19" i="2"/>
  <c r="O18" i="2"/>
  <c r="O20" i="2"/>
  <c r="O22" i="2"/>
  <c r="O24" i="2"/>
  <c r="O49" i="2"/>
  <c r="O51" i="2"/>
  <c r="P21" i="2"/>
  <c r="P23" i="2"/>
  <c r="O3" i="2"/>
  <c r="O5" i="2"/>
  <c r="O7" i="2"/>
  <c r="O9" i="2"/>
  <c r="O11" i="2"/>
  <c r="O16" i="2"/>
  <c r="O34" i="2"/>
  <c r="O36" i="2"/>
  <c r="P17" i="2"/>
  <c r="O16" i="3"/>
  <c r="O22" i="3" l="1"/>
  <c r="P22" i="3"/>
  <c r="P17" i="3"/>
  <c r="O17" i="3"/>
  <c r="P25" i="3" l="1"/>
  <c r="O50" i="3"/>
  <c r="O32" i="3" l="1"/>
  <c r="P32" i="3"/>
  <c r="O35" i="3"/>
  <c r="P35" i="3"/>
  <c r="P33" i="3"/>
  <c r="O33" i="3"/>
  <c r="O34" i="3"/>
  <c r="P34" i="3"/>
  <c r="O37" i="3"/>
  <c r="P37" i="3"/>
  <c r="O36" i="3"/>
  <c r="P36" i="3"/>
  <c r="P50" i="3"/>
  <c r="O21" i="3"/>
  <c r="P21" i="3"/>
  <c r="O20" i="3"/>
  <c r="P20" i="3"/>
  <c r="P18" i="3"/>
  <c r="O18" i="3"/>
  <c r="O24" i="3"/>
  <c r="P24" i="3"/>
  <c r="P9" i="3"/>
  <c r="O19" i="3"/>
  <c r="P19" i="3"/>
  <c r="O23" i="3"/>
  <c r="P23" i="3"/>
  <c r="O6" i="3"/>
  <c r="P6" i="3"/>
  <c r="O5" i="3"/>
  <c r="P5" i="3"/>
  <c r="O10" i="3"/>
  <c r="P10" i="3"/>
  <c r="P4" i="3"/>
  <c r="P11" i="3"/>
  <c r="O11" i="3"/>
  <c r="P7" i="3"/>
  <c r="O7" i="3"/>
  <c r="O9" i="3"/>
  <c r="P8" i="3"/>
  <c r="O25" i="3"/>
  <c r="P51" i="3"/>
  <c r="O51" i="3"/>
  <c r="O38" i="3"/>
  <c r="P12" i="3"/>
  <c r="P38" i="3"/>
  <c r="O12" i="3"/>
  <c r="O8" i="3" l="1"/>
</calcChain>
</file>

<file path=xl/sharedStrings.xml><?xml version="1.0" encoding="utf-8"?>
<sst xmlns="http://schemas.openxmlformats.org/spreadsheetml/2006/main" count="269" uniqueCount="17">
  <si>
    <t>Time</t>
  </si>
  <si>
    <t>R1</t>
  </si>
  <si>
    <t>R2</t>
  </si>
  <si>
    <t>R3</t>
  </si>
  <si>
    <t>Prom</t>
  </si>
  <si>
    <t>Desv</t>
  </si>
  <si>
    <t>Ln(Co/ct)</t>
  </si>
  <si>
    <t>Ln(Co/ct) 1</t>
  </si>
  <si>
    <t>Ln(Co/ct) 2</t>
  </si>
  <si>
    <t>Ln(Co/ct) 3</t>
  </si>
  <si>
    <t>(ug/L)</t>
  </si>
  <si>
    <t>95% Niv.Conf</t>
  </si>
  <si>
    <t>1,96*s(&lt;Ct&gt;)</t>
  </si>
  <si>
    <t>K</t>
  </si>
  <si>
    <t>Ce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</si>
  <si>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</si>
  <si>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k·t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</si>
</sst>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0" xfId="1"/>
    <xf numFmtId="0" fontId="7" fillId="0" borderId="0" xfId="1" applyFont="1"/>
    <xf numFmtId="0" fontId="4" fillId="0" borderId="1" xfId="1" applyBorder="1"/>
    <xf numFmtId="0" fontId="4" fillId="0" borderId="2" xfId="1" applyBorder="1"/>
    <xf numFmtId="0" fontId="7" fillId="0" borderId="3" xfId="1" applyFont="1" applyBorder="1"/>
    <xf numFmtId="0" fontId="4" fillId="0" borderId="4" xfId="1" applyBorder="1"/>
    <xf numFmtId="0" fontId="7" fillId="0" borderId="5" xfId="1" applyFont="1" applyBorder="1"/>
    <xf numFmtId="0" fontId="3" fillId="3" borderId="6" xfId="1" applyFont="1" applyFill="1" applyBorder="1"/>
    <xf numFmtId="0" fontId="4" fillId="0" borderId="7" xfId="1" applyBorder="1"/>
    <xf numFmtId="2" fontId="3" fillId="3" borderId="6" xfId="1" applyNumberFormat="1" applyFont="1" applyFill="1" applyBorder="1" applyAlignment="1">
      <alignment horizontal="right"/>
    </xf>
    <xf numFmtId="0" fontId="4" fillId="3" borderId="4" xfId="1" applyFill="1" applyBorder="1"/>
    <xf numFmtId="0" fontId="4" fillId="3" borderId="0" xfId="1" applyFill="1" applyAlignment="1">
      <alignment horizontal="right"/>
    </xf>
    <xf numFmtId="0" fontId="9" fillId="0" borderId="0" xfId="1" applyFont="1"/>
    <xf numFmtId="2" fontId="10" fillId="0" borderId="0" xfId="0" applyNumberFormat="1" applyFont="1"/>
    <xf numFmtId="0" fontId="0" fillId="0" borderId="0" xfId="1" applyFont="1" applyAlignment="1">
      <alignment horizontal="center"/>
    </xf>
    <xf numFmtId="2" fontId="4" fillId="0" borderId="0" xfId="1" applyNumberFormat="1"/>
    <xf numFmtId="2" fontId="11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4" borderId="0" xfId="0" applyFont="1" applyFill="1"/>
    <xf numFmtId="0" fontId="15" fillId="5" borderId="0" xfId="0" applyFont="1" applyFill="1"/>
    <xf numFmtId="0" fontId="15" fillId="0" borderId="0" xfId="0" applyFont="1"/>
    <xf numFmtId="2" fontId="13" fillId="0" borderId="0" xfId="0" applyNumberFormat="1" applyFont="1"/>
    <xf numFmtId="2" fontId="12" fillId="0" borderId="0" xfId="0" applyNumberFormat="1" applyFont="1"/>
    <xf numFmtId="2" fontId="14" fillId="0" borderId="0" xfId="0" applyNumberFormat="1" applyFont="1"/>
    <xf numFmtId="2" fontId="15" fillId="4" borderId="0" xfId="0" applyNumberFormat="1" applyFont="1" applyFill="1"/>
    <xf numFmtId="2" fontId="15" fillId="5" borderId="0" xfId="0" applyNumberFormat="1" applyFont="1" applyFill="1"/>
  </cellXfs>
  <cellStyles count="2">
    <cellStyle name="Normal" xfId="0" builtinId="0"/>
    <cellStyle name="Normal 2" xfId="1" xr:uid="{9D9F54A7-A72A-B54C-A9A4-1620B1CE3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763-7540-83F0-FB528347AF6D}"/>
              </c:ext>
            </c:extLst>
          </c:dPt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[1]TET!$AF$5:$AF$55</c:f>
              <c:numCache>
                <c:formatCode>General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63-7540-83F0-FB528347AF6D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[1]TET!$AG$5:$AG$55</c:f>
              <c:numCache>
                <c:formatCode>General</c:formatCode>
                <c:ptCount val="51"/>
                <c:pt idx="0">
                  <c:v>12.530549327711157</c:v>
                </c:pt>
                <c:pt idx="1">
                  <c:v>13.089711661359624</c:v>
                </c:pt>
                <c:pt idx="2">
                  <c:v>13.378581383760277</c:v>
                </c:pt>
                <c:pt idx="3">
                  <c:v>13.525398114915502</c:v>
                </c:pt>
                <c:pt idx="4">
                  <c:v>13.673826014843321</c:v>
                </c:pt>
                <c:pt idx="5">
                  <c:v>13.823882764531392</c:v>
                </c:pt>
                <c:pt idx="6">
                  <c:v>13.97558623899881</c:v>
                </c:pt>
                <c:pt idx="7">
                  <c:v>14.128954509425316</c:v>
                </c:pt>
                <c:pt idx="8">
                  <c:v>14.284005845304076</c:v>
                </c:pt>
                <c:pt idx="9">
                  <c:v>14.696128472318174</c:v>
                </c:pt>
                <c:pt idx="10">
                  <c:v>18.281119510971077</c:v>
                </c:pt>
                <c:pt idx="11">
                  <c:v>26.302833411960446</c:v>
                </c:pt>
                <c:pt idx="12">
                  <c:v>54.450519485869577</c:v>
                </c:pt>
                <c:pt idx="13">
                  <c:v>73.559547369440921</c:v>
                </c:pt>
                <c:pt idx="14">
                  <c:v>76.842063330513724</c:v>
                </c:pt>
                <c:pt idx="15">
                  <c:v>78.537849003815055</c:v>
                </c:pt>
                <c:pt idx="16">
                  <c:v>79.399724409880065</c:v>
                </c:pt>
                <c:pt idx="17">
                  <c:v>80.271058048186049</c:v>
                </c:pt>
                <c:pt idx="18">
                  <c:v>81.151953713500077</c:v>
                </c:pt>
                <c:pt idx="19">
                  <c:v>82.042516339634574</c:v>
                </c:pt>
                <c:pt idx="20">
                  <c:v>82.942852011946968</c:v>
                </c:pt>
                <c:pt idx="21">
                  <c:v>83.8530679799768</c:v>
                </c:pt>
                <c:pt idx="22">
                  <c:v>84.256171880728246</c:v>
                </c:pt>
                <c:pt idx="23">
                  <c:v>112.7201402922957</c:v>
                </c:pt>
                <c:pt idx="24">
                  <c:v>162.18148295030616</c:v>
                </c:pt>
                <c:pt idx="25">
                  <c:v>233.34635091612122</c:v>
                </c:pt>
                <c:pt idx="26">
                  <c:v>335.73820201504577</c:v>
                </c:pt>
                <c:pt idx="27">
                  <c:v>415.17351481169857</c:v>
                </c:pt>
                <c:pt idx="28">
                  <c:v>433.70018793190667</c:v>
                </c:pt>
                <c:pt idx="29">
                  <c:v>443.27128133214046</c:v>
                </c:pt>
                <c:pt idx="30">
                  <c:v>448.13574630592075</c:v>
                </c:pt>
                <c:pt idx="31">
                  <c:v>453.05359398342597</c:v>
                </c:pt>
                <c:pt idx="32">
                  <c:v>458.0254101871613</c:v>
                </c:pt>
                <c:pt idx="33">
                  <c:v>463.05178716845586</c:v>
                </c:pt>
                <c:pt idx="34">
                  <c:v>468.13332367801263</c:v>
                </c:pt>
                <c:pt idx="35">
                  <c:v>473.27062503723323</c:v>
                </c:pt>
                <c:pt idx="36">
                  <c:v>449.15946675326177</c:v>
                </c:pt>
                <c:pt idx="37">
                  <c:v>483.05936583004086</c:v>
                </c:pt>
                <c:pt idx="38">
                  <c:v>519.517828718739</c:v>
                </c:pt>
                <c:pt idx="39">
                  <c:v>558.72796067801323</c:v>
                </c:pt>
                <c:pt idx="40">
                  <c:v>600.89744140892708</c:v>
                </c:pt>
                <c:pt idx="41">
                  <c:v>646.24962504763346</c:v>
                </c:pt>
                <c:pt idx="42">
                  <c:v>695.02472317899651</c:v>
                </c:pt>
                <c:pt idx="43">
                  <c:v>916.38940806390963</c:v>
                </c:pt>
                <c:pt idx="44">
                  <c:v>936.61270715305284</c:v>
                </c:pt>
                <c:pt idx="45">
                  <c:v>946.89110753633804</c:v>
                </c:pt>
                <c:pt idx="46">
                  <c:v>957.2823032229885</c:v>
                </c:pt>
                <c:pt idx="47">
                  <c:v>967.78753203017288</c:v>
                </c:pt>
                <c:pt idx="48">
                  <c:v>978.40804535888219</c:v>
                </c:pt>
                <c:pt idx="49">
                  <c:v>989.14510834299847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63-7540-83F0-FB528347A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3A-224E-A5E9-0CDC8F61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C5-5E4D-AB9E-EA634BED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C7-8D4C-8E18-71266118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BF-0B49-BF0B-8C2E057E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07-3344-9477-F01CA07F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8E-F149-81DA-9F21F17A4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07-0147-B408-CEFD3EB0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6F-BC4B-A121-A5010872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63-C543-BAC2-E1BD4E7C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82-DD4B-A54A-65B70340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8594858206394404E-2"/>
                  <c:y val="0.151562491253564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'TET cinética Ruben'!$G$5:$G$27</c:f>
                <c:numCache>
                  <c:formatCode>General</c:formatCode>
                  <c:ptCount val="23"/>
                  <c:pt idx="0">
                    <c:v>0.19063206448639725</c:v>
                  </c:pt>
                  <c:pt idx="1">
                    <c:v>0.24804645243268969</c:v>
                  </c:pt>
                  <c:pt idx="2">
                    <c:v>0.40736149919238074</c:v>
                  </c:pt>
                  <c:pt idx="3">
                    <c:v>0.16131688967012528</c:v>
                  </c:pt>
                  <c:pt idx="4">
                    <c:v>0.24399962797281172</c:v>
                  </c:pt>
                  <c:pt idx="5">
                    <c:v>0.26176733604034069</c:v>
                  </c:pt>
                  <c:pt idx="6">
                    <c:v>-9.8925645440717194</c:v>
                  </c:pt>
                  <c:pt idx="7">
                    <c:v>-8.8925645440717194</c:v>
                  </c:pt>
                  <c:pt idx="8">
                    <c:v>-7.8925645440717203</c:v>
                  </c:pt>
                  <c:pt idx="9">
                    <c:v>-6.8925645440717203</c:v>
                  </c:pt>
                  <c:pt idx="10">
                    <c:v>-5.8925645440717203</c:v>
                  </c:pt>
                  <c:pt idx="11">
                    <c:v>-4.8925645440717203</c:v>
                  </c:pt>
                  <c:pt idx="12">
                    <c:v>-3.8925645440717198</c:v>
                  </c:pt>
                  <c:pt idx="13">
                    <c:v>-2.8925645440717198</c:v>
                  </c:pt>
                  <c:pt idx="14">
                    <c:v>-1.89256454407172</c:v>
                  </c:pt>
                  <c:pt idx="15">
                    <c:v>-0.89256454407171604</c:v>
                  </c:pt>
                  <c:pt idx="16">
                    <c:v>0.10743545592828416</c:v>
                  </c:pt>
                  <c:pt idx="17">
                    <c:v>0.30143182477309816</c:v>
                  </c:pt>
                  <c:pt idx="18">
                    <c:v>0.15464568526952291</c:v>
                  </c:pt>
                  <c:pt idx="19">
                    <c:v>0.12440047920587317</c:v>
                  </c:pt>
                  <c:pt idx="20">
                    <c:v>0.14807431309557342</c:v>
                  </c:pt>
                  <c:pt idx="21">
                    <c:v>0.15427495196768565</c:v>
                  </c:pt>
                  <c:pt idx="22">
                    <c:v>0.12823659630078338</c:v>
                  </c:pt>
                </c:numCache>
              </c:numRef>
            </c:plus>
            <c:minus>
              <c:numRef>
                <c:f>'TET cinética Ruben'!$G$5:$G$27</c:f>
                <c:numCache>
                  <c:formatCode>General</c:formatCode>
                  <c:ptCount val="23"/>
                  <c:pt idx="0">
                    <c:v>0.19063206448639725</c:v>
                  </c:pt>
                  <c:pt idx="1">
                    <c:v>0.24804645243268969</c:v>
                  </c:pt>
                  <c:pt idx="2">
                    <c:v>0.40736149919238074</c:v>
                  </c:pt>
                  <c:pt idx="3">
                    <c:v>0.16131688967012528</c:v>
                  </c:pt>
                  <c:pt idx="4">
                    <c:v>0.24399962797281172</c:v>
                  </c:pt>
                  <c:pt idx="5">
                    <c:v>0.26176733604034069</c:v>
                  </c:pt>
                  <c:pt idx="6">
                    <c:v>-9.8925645440717194</c:v>
                  </c:pt>
                  <c:pt idx="7">
                    <c:v>-8.8925645440717194</c:v>
                  </c:pt>
                  <c:pt idx="8">
                    <c:v>-7.8925645440717203</c:v>
                  </c:pt>
                  <c:pt idx="9">
                    <c:v>-6.8925645440717203</c:v>
                  </c:pt>
                  <c:pt idx="10">
                    <c:v>-5.8925645440717203</c:v>
                  </c:pt>
                  <c:pt idx="11">
                    <c:v>-4.8925645440717203</c:v>
                  </c:pt>
                  <c:pt idx="12">
                    <c:v>-3.8925645440717198</c:v>
                  </c:pt>
                  <c:pt idx="13">
                    <c:v>-2.8925645440717198</c:v>
                  </c:pt>
                  <c:pt idx="14">
                    <c:v>-1.89256454407172</c:v>
                  </c:pt>
                  <c:pt idx="15">
                    <c:v>-0.89256454407171604</c:v>
                  </c:pt>
                  <c:pt idx="16">
                    <c:v>0.10743545592828416</c:v>
                  </c:pt>
                  <c:pt idx="17">
                    <c:v>0.30143182477309816</c:v>
                  </c:pt>
                  <c:pt idx="18">
                    <c:v>0.15464568526952291</c:v>
                  </c:pt>
                  <c:pt idx="19">
                    <c:v>0.12440047920587317</c:v>
                  </c:pt>
                  <c:pt idx="20">
                    <c:v>0.14807431309557342</c:v>
                  </c:pt>
                  <c:pt idx="21">
                    <c:v>0.15427495196768565</c:v>
                  </c:pt>
                  <c:pt idx="22">
                    <c:v>0.12823659630078338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'TET cinética Ruben'!$B$5:$B$27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cinética Ruben'!$E$5:$E$27</c:f>
              <c:numCache>
                <c:formatCode>0.00</c:formatCode>
                <c:ptCount val="23"/>
                <c:pt idx="0">
                  <c:v>6.0000335424747862</c:v>
                </c:pt>
                <c:pt idx="1">
                  <c:v>4.4438545794555369</c:v>
                </c:pt>
                <c:pt idx="2">
                  <c:v>5.1457553801599243</c:v>
                </c:pt>
                <c:pt idx="3">
                  <c:v>4.0823932446553641</c:v>
                </c:pt>
                <c:pt idx="4">
                  <c:v>3.8737411236898076</c:v>
                </c:pt>
                <c:pt idx="5">
                  <c:v>3.2432117675363354</c:v>
                </c:pt>
                <c:pt idx="6">
                  <c:v>3.09456003693073</c:v>
                </c:pt>
                <c:pt idx="7">
                  <c:v>2.8188507829867939</c:v>
                </c:pt>
                <c:pt idx="8">
                  <c:v>2.4766102151167808</c:v>
                </c:pt>
                <c:pt idx="9">
                  <c:v>2.4877889146529797</c:v>
                </c:pt>
                <c:pt idx="10">
                  <c:v>2.2861290728646053</c:v>
                </c:pt>
                <c:pt idx="11">
                  <c:v>2.1238923231403852</c:v>
                </c:pt>
                <c:pt idx="12">
                  <c:v>1.9102260078055673</c:v>
                </c:pt>
                <c:pt idx="13">
                  <c:v>1.6170288596169495</c:v>
                </c:pt>
                <c:pt idx="14">
                  <c:v>1.4711287249377725</c:v>
                </c:pt>
                <c:pt idx="15">
                  <c:v>1.3251210800292319</c:v>
                </c:pt>
                <c:pt idx="16">
                  <c:v>0.98797104539487168</c:v>
                </c:pt>
                <c:pt idx="17">
                  <c:v>0.83218061473970584</c:v>
                </c:pt>
                <c:pt idx="18">
                  <c:v>0.78731984313457148</c:v>
                </c:pt>
                <c:pt idx="19">
                  <c:v>0.60821806612523543</c:v>
                </c:pt>
                <c:pt idx="20">
                  <c:v>0.34851056224712712</c:v>
                </c:pt>
                <c:pt idx="21">
                  <c:v>0.22775562286954551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C9-C849-99EE-3DFD01193ACB}"/>
            </c:ext>
          </c:extLst>
        </c:ser>
        <c:ser>
          <c:idx val="1"/>
          <c:order val="1"/>
          <c:tx>
            <c:v>TET Cinética orden 1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'TET cinética Ruben'!$B$5:$B$27</c:f>
              <c:numCache>
                <c:formatCode>0.00</c:formatCode>
                <c:ptCount val="23"/>
                <c:pt idx="0">
                  <c:v>252.8293937332904</c:v>
                </c:pt>
                <c:pt idx="1">
                  <c:v>226.75423093046544</c:v>
                </c:pt>
                <c:pt idx="2">
                  <c:v>222.8293937332904</c:v>
                </c:pt>
                <c:pt idx="3">
                  <c:v>211.75423093046544</c:v>
                </c:pt>
                <c:pt idx="4">
                  <c:v>207.8293937332904</c:v>
                </c:pt>
                <c:pt idx="5">
                  <c:v>192.8293937332904</c:v>
                </c:pt>
                <c:pt idx="6">
                  <c:v>177.8293937332904</c:v>
                </c:pt>
                <c:pt idx="7">
                  <c:v>162.8293937332904</c:v>
                </c:pt>
                <c:pt idx="8">
                  <c:v>153.61954357704332</c:v>
                </c:pt>
                <c:pt idx="9">
                  <c:v>147.8293937332904</c:v>
                </c:pt>
                <c:pt idx="10">
                  <c:v>138.61954357704332</c:v>
                </c:pt>
                <c:pt idx="11">
                  <c:v>132.8293937332904</c:v>
                </c:pt>
                <c:pt idx="12">
                  <c:v>123.61954357704332</c:v>
                </c:pt>
                <c:pt idx="13">
                  <c:v>108.61954357704332</c:v>
                </c:pt>
                <c:pt idx="14">
                  <c:v>93.619543577043316</c:v>
                </c:pt>
                <c:pt idx="15">
                  <c:v>78.619543577043316</c:v>
                </c:pt>
                <c:pt idx="16" formatCode="General">
                  <c:v>75</c:v>
                </c:pt>
                <c:pt idx="17">
                  <c:v>63.619543577043309</c:v>
                </c:pt>
                <c:pt idx="18" formatCode="General">
                  <c:v>60</c:v>
                </c:pt>
                <c:pt idx="19" formatCode="General">
                  <c:v>45</c:v>
                </c:pt>
                <c:pt idx="20" formatCode="General">
                  <c:v>30</c:v>
                </c:pt>
                <c:pt idx="21" formatCode="General">
                  <c:v>15</c:v>
                </c:pt>
                <c:pt idx="22" formatCode="General">
                  <c:v>0</c:v>
                </c:pt>
              </c:numCache>
            </c:numRef>
          </c:xVal>
          <c:yVal>
            <c:numRef>
              <c:f>'TET cinética Ruben'!$F$5:$F$27</c:f>
              <c:numCache>
                <c:formatCode>0.00</c:formatCode>
                <c:ptCount val="23"/>
                <c:pt idx="0">
                  <c:v>3.7575099577879207</c:v>
                </c:pt>
                <c:pt idx="1">
                  <c:v>3.3699850642784557</c:v>
                </c:pt>
                <c:pt idx="2">
                  <c:v>3.3116547624361039</c:v>
                </c:pt>
                <c:pt idx="3">
                  <c:v>3.147057466602547</c:v>
                </c:pt>
                <c:pt idx="4">
                  <c:v>3.0887271647601953</c:v>
                </c:pt>
                <c:pt idx="5">
                  <c:v>2.8657995670842871</c:v>
                </c:pt>
                <c:pt idx="6">
                  <c:v>2.6428719694083784</c:v>
                </c:pt>
                <c:pt idx="7">
                  <c:v>2.4199443717324702</c:v>
                </c:pt>
                <c:pt idx="8">
                  <c:v>2.2830690537133198</c:v>
                </c:pt>
                <c:pt idx="9">
                  <c:v>2.1970167740565616</c:v>
                </c:pt>
                <c:pt idx="10">
                  <c:v>2.0601414560374116</c:v>
                </c:pt>
                <c:pt idx="11">
                  <c:v>1.9740891763806532</c:v>
                </c:pt>
                <c:pt idx="12">
                  <c:v>1.837213858361503</c:v>
                </c:pt>
                <c:pt idx="13">
                  <c:v>1.6142862606855946</c:v>
                </c:pt>
                <c:pt idx="14">
                  <c:v>1.3913586630096861</c:v>
                </c:pt>
                <c:pt idx="15">
                  <c:v>1.1684310653337777</c:v>
                </c:pt>
                <c:pt idx="16">
                  <c:v>1.1146379883795423</c:v>
                </c:pt>
                <c:pt idx="17">
                  <c:v>0.94550346765786908</c:v>
                </c:pt>
                <c:pt idx="18">
                  <c:v>0.89171039070363378</c:v>
                </c:pt>
                <c:pt idx="19">
                  <c:v>0.66878279302772536</c:v>
                </c:pt>
                <c:pt idx="20">
                  <c:v>0.44585519535181689</c:v>
                </c:pt>
                <c:pt idx="21">
                  <c:v>0.22292759767590845</c:v>
                </c:pt>
                <c:pt idx="2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C9-C849-99EE-3DFD01193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>
                    <a:effectLst/>
                  </a:rPr>
                  <a:t>- </a:t>
                </a:r>
                <a:r>
                  <a:rPr lang="es-ES" sz="1400" b="0" i="0">
                    <a:effectLst/>
                  </a:rPr>
                  <a:t>ln⁡(𝐶</a:t>
                </a:r>
                <a:r>
                  <a:rPr lang="es-ES" sz="1400" b="0" i="0" baseline="-25000">
                    <a:effectLst/>
                  </a:rPr>
                  <a:t>𝑡</a:t>
                </a:r>
                <a:r>
                  <a:rPr lang="es-ES" sz="1400">
                    <a:effectLst/>
                  </a:rPr>
                  <a:t>/C</a:t>
                </a:r>
                <a:r>
                  <a:rPr lang="es-ES" sz="1400" baseline="-25000">
                    <a:effectLst/>
                  </a:rPr>
                  <a:t>0</a:t>
                </a:r>
                <a:r>
                  <a:rPr lang="es-ES" sz="1400">
                    <a:effectLst/>
                  </a:rPr>
                  <a:t>)</a:t>
                </a:r>
                <a:endParaRPr lang="es-ES_tradnl" sz="1400"/>
              </a:p>
            </c:rich>
          </c:tx>
          <c:layout>
            <c:manualLayout>
              <c:xMode val="edge"/>
              <c:yMode val="edge"/>
              <c:x val="1.8038091905072482E-3"/>
              <c:y val="0.44671296353310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  <c:majorUnit val="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976779436461603"/>
          <c:y val="0.65799953203070694"/>
          <c:w val="0.18926546049118151"/>
          <c:h val="9.5973560854480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72-BE43-8B2B-99B52E59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17-724E-9C11-4B03631E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F0-2F4A-8344-0D12E484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[2]Tetra!$I$4:$I$12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F0-2249-ACBB-2E877431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Tetra!#REF!</c:f>
            </c:numRef>
          </c:xVal>
          <c:yVal>
            <c:numRef>
              <c:f>Tetra!#REF!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2F-944B-A6EE-99E52146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3941256267600799"/>
          <c:y val="0.66125431131851198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1F-C04C-B006-7462D261C380}"/>
              </c:ext>
            </c:extLst>
          </c:dPt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[1]TET!$AF$5:$AF$55</c:f>
              <c:numCache>
                <c:formatCode>General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1F-C04C-B006-7462D261C380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[1]TET!$AG$5:$AG$55</c:f>
              <c:numCache>
                <c:formatCode>General</c:formatCode>
                <c:ptCount val="51"/>
                <c:pt idx="0">
                  <c:v>12.530549327711157</c:v>
                </c:pt>
                <c:pt idx="1">
                  <c:v>13.089711661359624</c:v>
                </c:pt>
                <c:pt idx="2">
                  <c:v>13.378581383760277</c:v>
                </c:pt>
                <c:pt idx="3">
                  <c:v>13.525398114915502</c:v>
                </c:pt>
                <c:pt idx="4">
                  <c:v>13.673826014843321</c:v>
                </c:pt>
                <c:pt idx="5">
                  <c:v>13.823882764531392</c:v>
                </c:pt>
                <c:pt idx="6">
                  <c:v>13.97558623899881</c:v>
                </c:pt>
                <c:pt idx="7">
                  <c:v>14.128954509425316</c:v>
                </c:pt>
                <c:pt idx="8">
                  <c:v>14.284005845304076</c:v>
                </c:pt>
                <c:pt idx="9">
                  <c:v>14.696128472318174</c:v>
                </c:pt>
                <c:pt idx="10">
                  <c:v>18.281119510971077</c:v>
                </c:pt>
                <c:pt idx="11">
                  <c:v>26.302833411960446</c:v>
                </c:pt>
                <c:pt idx="12">
                  <c:v>54.450519485869577</c:v>
                </c:pt>
                <c:pt idx="13">
                  <c:v>73.559547369440921</c:v>
                </c:pt>
                <c:pt idx="14">
                  <c:v>76.842063330513724</c:v>
                </c:pt>
                <c:pt idx="15">
                  <c:v>78.537849003815055</c:v>
                </c:pt>
                <c:pt idx="16">
                  <c:v>79.399724409880065</c:v>
                </c:pt>
                <c:pt idx="17">
                  <c:v>80.271058048186049</c:v>
                </c:pt>
                <c:pt idx="18">
                  <c:v>81.151953713500077</c:v>
                </c:pt>
                <c:pt idx="19">
                  <c:v>82.042516339634574</c:v>
                </c:pt>
                <c:pt idx="20">
                  <c:v>82.942852011946968</c:v>
                </c:pt>
                <c:pt idx="21">
                  <c:v>83.8530679799768</c:v>
                </c:pt>
                <c:pt idx="22">
                  <c:v>84.256171880728246</c:v>
                </c:pt>
                <c:pt idx="23">
                  <c:v>112.7201402922957</c:v>
                </c:pt>
                <c:pt idx="24">
                  <c:v>162.18148295030616</c:v>
                </c:pt>
                <c:pt idx="25">
                  <c:v>233.34635091612122</c:v>
                </c:pt>
                <c:pt idx="26">
                  <c:v>335.73820201504577</c:v>
                </c:pt>
                <c:pt idx="27">
                  <c:v>415.17351481169857</c:v>
                </c:pt>
                <c:pt idx="28">
                  <c:v>433.70018793190667</c:v>
                </c:pt>
                <c:pt idx="29">
                  <c:v>443.27128133214046</c:v>
                </c:pt>
                <c:pt idx="30">
                  <c:v>448.13574630592075</c:v>
                </c:pt>
                <c:pt idx="31">
                  <c:v>453.05359398342597</c:v>
                </c:pt>
                <c:pt idx="32">
                  <c:v>458.0254101871613</c:v>
                </c:pt>
                <c:pt idx="33">
                  <c:v>463.05178716845586</c:v>
                </c:pt>
                <c:pt idx="34">
                  <c:v>468.13332367801263</c:v>
                </c:pt>
                <c:pt idx="35">
                  <c:v>473.27062503723323</c:v>
                </c:pt>
                <c:pt idx="36">
                  <c:v>449.15946675326177</c:v>
                </c:pt>
                <c:pt idx="37">
                  <c:v>483.05936583004086</c:v>
                </c:pt>
                <c:pt idx="38">
                  <c:v>519.517828718739</c:v>
                </c:pt>
                <c:pt idx="39">
                  <c:v>558.72796067801323</c:v>
                </c:pt>
                <c:pt idx="40">
                  <c:v>600.89744140892708</c:v>
                </c:pt>
                <c:pt idx="41">
                  <c:v>646.24962504763346</c:v>
                </c:pt>
                <c:pt idx="42">
                  <c:v>695.02472317899651</c:v>
                </c:pt>
                <c:pt idx="43">
                  <c:v>916.38940806390963</c:v>
                </c:pt>
                <c:pt idx="44">
                  <c:v>936.61270715305284</c:v>
                </c:pt>
                <c:pt idx="45">
                  <c:v>946.89110753633804</c:v>
                </c:pt>
                <c:pt idx="46">
                  <c:v>957.2823032229885</c:v>
                </c:pt>
                <c:pt idx="47">
                  <c:v>967.78753203017288</c:v>
                </c:pt>
                <c:pt idx="48">
                  <c:v>978.40804535888219</c:v>
                </c:pt>
                <c:pt idx="49">
                  <c:v>989.14510834299847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1F-C04C-B006-7462D261C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8594858206394404E-2"/>
                  <c:y val="0.151562491253564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'CIP cinética Ruben'!$G$5:$G$25</c:f>
                <c:numCache>
                  <c:formatCode>General</c:formatCode>
                  <c:ptCount val="21"/>
                  <c:pt idx="0">
                    <c:v>0.18180813013109123</c:v>
                  </c:pt>
                  <c:pt idx="1">
                    <c:v>0.4544494110997227</c:v>
                  </c:pt>
                  <c:pt idx="2">
                    <c:v>0.25975614000000002</c:v>
                  </c:pt>
                  <c:pt idx="3">
                    <c:v>7.8940204665434832E-2</c:v>
                  </c:pt>
                  <c:pt idx="4">
                    <c:v>0.38622402951309515</c:v>
                  </c:pt>
                  <c:pt idx="5">
                    <c:v>0.37739142062164155</c:v>
                  </c:pt>
                  <c:pt idx="6">
                    <c:v>0.38932556534156326</c:v>
                  </c:pt>
                  <c:pt idx="7">
                    <c:v>0.40338169423379194</c:v>
                  </c:pt>
                  <c:pt idx="8">
                    <c:v>0.14281874867452587</c:v>
                  </c:pt>
                  <c:pt idx="9">
                    <c:v>8.0368182410075401E-2</c:v>
                  </c:pt>
                  <c:pt idx="10">
                    <c:v>0.20424558917316815</c:v>
                  </c:pt>
                  <c:pt idx="11">
                    <c:v>0.4847017497366013</c:v>
                  </c:pt>
                  <c:pt idx="12">
                    <c:v>0.35978304496096769</c:v>
                  </c:pt>
                  <c:pt idx="13">
                    <c:v>0.27604853014105085</c:v>
                  </c:pt>
                  <c:pt idx="14">
                    <c:v>0.17747385096847351</c:v>
                  </c:pt>
                  <c:pt idx="15">
                    <c:v>0.28240938842536534</c:v>
                  </c:pt>
                  <c:pt idx="16">
                    <c:v>6.5086031638149869E-2</c:v>
                  </c:pt>
                  <c:pt idx="17">
                    <c:v>0.25188346601754602</c:v>
                  </c:pt>
                  <c:pt idx="18">
                    <c:v>0.30163690637591839</c:v>
                  </c:pt>
                  <c:pt idx="19">
                    <c:v>0.11976544878512507</c:v>
                  </c:pt>
                  <c:pt idx="20">
                    <c:v>8.8849749310642531E-2</c:v>
                  </c:pt>
                </c:numCache>
              </c:numRef>
            </c:plus>
            <c:minus>
              <c:numRef>
                <c:f>'CIP cinética Ruben'!$G$5:$G$25</c:f>
                <c:numCache>
                  <c:formatCode>General</c:formatCode>
                  <c:ptCount val="21"/>
                  <c:pt idx="0">
                    <c:v>0.18180813013109123</c:v>
                  </c:pt>
                  <c:pt idx="1">
                    <c:v>0.4544494110997227</c:v>
                  </c:pt>
                  <c:pt idx="2">
                    <c:v>0.25975614000000002</c:v>
                  </c:pt>
                  <c:pt idx="3">
                    <c:v>7.8940204665434832E-2</c:v>
                  </c:pt>
                  <c:pt idx="4">
                    <c:v>0.38622402951309515</c:v>
                  </c:pt>
                  <c:pt idx="5">
                    <c:v>0.37739142062164155</c:v>
                  </c:pt>
                  <c:pt idx="6">
                    <c:v>0.38932556534156326</c:v>
                  </c:pt>
                  <c:pt idx="7">
                    <c:v>0.40338169423379194</c:v>
                  </c:pt>
                  <c:pt idx="8">
                    <c:v>0.14281874867452587</c:v>
                  </c:pt>
                  <c:pt idx="9">
                    <c:v>8.0368182410075401E-2</c:v>
                  </c:pt>
                  <c:pt idx="10">
                    <c:v>0.20424558917316815</c:v>
                  </c:pt>
                  <c:pt idx="11">
                    <c:v>0.4847017497366013</c:v>
                  </c:pt>
                  <c:pt idx="12">
                    <c:v>0.35978304496096769</c:v>
                  </c:pt>
                  <c:pt idx="13">
                    <c:v>0.27604853014105085</c:v>
                  </c:pt>
                  <c:pt idx="14">
                    <c:v>0.17747385096847351</c:v>
                  </c:pt>
                  <c:pt idx="15">
                    <c:v>0.28240938842536534</c:v>
                  </c:pt>
                  <c:pt idx="16">
                    <c:v>6.5086031638149869E-2</c:v>
                  </c:pt>
                  <c:pt idx="17">
                    <c:v>0.25188346601754602</c:v>
                  </c:pt>
                  <c:pt idx="18">
                    <c:v>0.30163690637591839</c:v>
                  </c:pt>
                  <c:pt idx="19">
                    <c:v>0.11976544878512507</c:v>
                  </c:pt>
                  <c:pt idx="20">
                    <c:v>8.8849749310642531E-2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'CIP cinética Ruben'!$B$5:$B$25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cinética Ruben'!$E$5:$E$25</c:f>
              <c:numCache>
                <c:formatCode>0.00</c:formatCode>
                <c:ptCount val="21"/>
                <c:pt idx="0">
                  <c:v>6.9292848964718159</c:v>
                </c:pt>
                <c:pt idx="1">
                  <c:v>5.9761889629507055</c:v>
                </c:pt>
                <c:pt idx="2">
                  <c:v>4.5545473300424755</c:v>
                </c:pt>
                <c:pt idx="3">
                  <c:v>4.4409305127694827</c:v>
                </c:pt>
                <c:pt idx="4">
                  <c:v>4.1910130493760249</c:v>
                </c:pt>
                <c:pt idx="5">
                  <c:v>3.6812861481456314</c:v>
                </c:pt>
                <c:pt idx="6">
                  <c:v>2.7094154745806143</c:v>
                </c:pt>
                <c:pt idx="7">
                  <c:v>2.9187865026018187</c:v>
                </c:pt>
                <c:pt idx="8">
                  <c:v>2.4743991509499788</c:v>
                </c:pt>
                <c:pt idx="9">
                  <c:v>2.377516169837798</c:v>
                </c:pt>
                <c:pt idx="10">
                  <c:v>2.2181731815564287</c:v>
                </c:pt>
                <c:pt idx="11">
                  <c:v>2.2879840260257076</c:v>
                </c:pt>
                <c:pt idx="12">
                  <c:v>1.6191277050150508</c:v>
                </c:pt>
                <c:pt idx="13">
                  <c:v>1.8690218502569123</c:v>
                </c:pt>
                <c:pt idx="14">
                  <c:v>1.493831073092496</c:v>
                </c:pt>
                <c:pt idx="15">
                  <c:v>0.94668221532379226</c:v>
                </c:pt>
                <c:pt idx="16">
                  <c:v>0.89865830640753852</c:v>
                </c:pt>
                <c:pt idx="17">
                  <c:v>0.71171781883337104</c:v>
                </c:pt>
                <c:pt idx="18">
                  <c:v>0.65252647744912529</c:v>
                </c:pt>
                <c:pt idx="19">
                  <c:v>0.31600022332500172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05-CF4F-B216-5400F2835B55}"/>
            </c:ext>
          </c:extLst>
        </c:ser>
        <c:ser>
          <c:idx val="1"/>
          <c:order val="1"/>
          <c:tx>
            <c:v>TET Cinética orden 1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'CIP cinética Ruben'!$B$5:$B$25</c:f>
              <c:numCache>
                <c:formatCode>0.00</c:formatCode>
                <c:ptCount val="21"/>
                <c:pt idx="0">
                  <c:v>212.01709744260734</c:v>
                </c:pt>
                <c:pt idx="1">
                  <c:v>197.01709744260734</c:v>
                </c:pt>
                <c:pt idx="2">
                  <c:v>182.01709744260734</c:v>
                </c:pt>
                <c:pt idx="3">
                  <c:v>176.34294846431743</c:v>
                </c:pt>
                <c:pt idx="4">
                  <c:v>161.34294846431743</c:v>
                </c:pt>
                <c:pt idx="5">
                  <c:v>146.34294846431743</c:v>
                </c:pt>
                <c:pt idx="6">
                  <c:v>136.5680796253873</c:v>
                </c:pt>
                <c:pt idx="7">
                  <c:v>131.34294846431743</c:v>
                </c:pt>
                <c:pt idx="8">
                  <c:v>121.5680796253873</c:v>
                </c:pt>
                <c:pt idx="9">
                  <c:v>116.34294846431743</c:v>
                </c:pt>
                <c:pt idx="10">
                  <c:v>106.5680796253873</c:v>
                </c:pt>
                <c:pt idx="11">
                  <c:v>91.568079625387298</c:v>
                </c:pt>
                <c:pt idx="12" formatCode="General">
                  <c:v>90</c:v>
                </c:pt>
                <c:pt idx="13">
                  <c:v>76.568079625387298</c:v>
                </c:pt>
                <c:pt idx="14" formatCode="General">
                  <c:v>75</c:v>
                </c:pt>
                <c:pt idx="15">
                  <c:v>61.568079625387305</c:v>
                </c:pt>
                <c:pt idx="16" formatCode="General">
                  <c:v>60</c:v>
                </c:pt>
                <c:pt idx="17" formatCode="General">
                  <c:v>45</c:v>
                </c:pt>
                <c:pt idx="18" formatCode="General">
                  <c:v>30</c:v>
                </c:pt>
                <c:pt idx="19" formatCode="General">
                  <c:v>15</c:v>
                </c:pt>
                <c:pt idx="20" formatCode="General">
                  <c:v>0</c:v>
                </c:pt>
              </c:numCache>
            </c:numRef>
          </c:xVal>
          <c:yVal>
            <c:numRef>
              <c:f>'CIP cinética Ruben'!$F$5:$F$25</c:f>
              <c:numCache>
                <c:formatCode>0.00</c:formatCode>
                <c:ptCount val="21"/>
                <c:pt idx="0">
                  <c:v>4.1029098299553191</c:v>
                </c:pt>
                <c:pt idx="1">
                  <c:v>3.8126330164733799</c:v>
                </c:pt>
                <c:pt idx="2">
                  <c:v>3.5223562029914408</c:v>
                </c:pt>
                <c:pt idx="3">
                  <c:v>3.412551277348788</c:v>
                </c:pt>
                <c:pt idx="4">
                  <c:v>3.1222744638668494</c:v>
                </c:pt>
                <c:pt idx="5">
                  <c:v>2.8319976503849107</c:v>
                </c:pt>
                <c:pt idx="6">
                  <c:v>2.6428364651336747</c:v>
                </c:pt>
                <c:pt idx="7">
                  <c:v>2.5417208369029716</c:v>
                </c:pt>
                <c:pt idx="8">
                  <c:v>2.352559651651736</c:v>
                </c:pt>
                <c:pt idx="9">
                  <c:v>2.2514440234210329</c:v>
                </c:pt>
                <c:pt idx="10">
                  <c:v>2.0622828381697969</c:v>
                </c:pt>
                <c:pt idx="11">
                  <c:v>1.7720060246878582</c:v>
                </c:pt>
                <c:pt idx="12">
                  <c:v>1.741660880891633</c:v>
                </c:pt>
                <c:pt idx="13">
                  <c:v>1.4817292112059193</c:v>
                </c:pt>
                <c:pt idx="14">
                  <c:v>1.4513840674096941</c:v>
                </c:pt>
                <c:pt idx="15">
                  <c:v>1.1914523977239806</c:v>
                </c:pt>
                <c:pt idx="16">
                  <c:v>1.1611072539277554</c:v>
                </c:pt>
                <c:pt idx="17">
                  <c:v>0.87083044044581648</c:v>
                </c:pt>
                <c:pt idx="18">
                  <c:v>0.58055362696387769</c:v>
                </c:pt>
                <c:pt idx="19">
                  <c:v>0.29027681348193884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05-CF4F-B216-5400F2835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"/>
      </c:valAx>
      <c:valAx>
        <c:axId val="1320359279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>
                    <a:effectLst/>
                  </a:rPr>
                  <a:t>- </a:t>
                </a:r>
                <a:r>
                  <a:rPr lang="es-ES" sz="1400" b="0" i="0">
                    <a:effectLst/>
                  </a:rPr>
                  <a:t>ln⁡(𝐶</a:t>
                </a:r>
                <a:r>
                  <a:rPr lang="es-ES" sz="1400" b="0" i="0" baseline="-25000">
                    <a:effectLst/>
                  </a:rPr>
                  <a:t>𝑡</a:t>
                </a:r>
                <a:r>
                  <a:rPr lang="es-ES" sz="1400">
                    <a:effectLst/>
                  </a:rPr>
                  <a:t>/C</a:t>
                </a:r>
                <a:r>
                  <a:rPr lang="es-ES" sz="1400" baseline="-25000">
                    <a:effectLst/>
                  </a:rPr>
                  <a:t>0</a:t>
                </a:r>
                <a:r>
                  <a:rPr lang="es-ES" sz="1400">
                    <a:effectLst/>
                  </a:rPr>
                  <a:t>)</a:t>
                </a:r>
                <a:endParaRPr lang="es-ES_tradnl" sz="1400"/>
              </a:p>
            </c:rich>
          </c:tx>
          <c:layout>
            <c:manualLayout>
              <c:xMode val="edge"/>
              <c:yMode val="edge"/>
              <c:x val="1.8038091905072482E-3"/>
              <c:y val="0.44671296353310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  <c:majorUnit val="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976779436461603"/>
          <c:y val="0.65799953203070694"/>
          <c:w val="0.18926546049118151"/>
          <c:h val="9.5973560854480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605-D148-B76C-8A73620FAC20}"/>
              </c:ext>
            </c:extLst>
          </c:dPt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[1]TET!$AF$5:$AF$55</c:f>
              <c:numCache>
                <c:formatCode>General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05-D148-B76C-8A73620FAC20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[1]TET!$AG$5:$AG$55</c:f>
              <c:numCache>
                <c:formatCode>General</c:formatCode>
                <c:ptCount val="51"/>
                <c:pt idx="0">
                  <c:v>12.530549327711157</c:v>
                </c:pt>
                <c:pt idx="1">
                  <c:v>13.089711661359624</c:v>
                </c:pt>
                <c:pt idx="2">
                  <c:v>13.378581383760277</c:v>
                </c:pt>
                <c:pt idx="3">
                  <c:v>13.525398114915502</c:v>
                </c:pt>
                <c:pt idx="4">
                  <c:v>13.673826014843321</c:v>
                </c:pt>
                <c:pt idx="5">
                  <c:v>13.823882764531392</c:v>
                </c:pt>
                <c:pt idx="6">
                  <c:v>13.97558623899881</c:v>
                </c:pt>
                <c:pt idx="7">
                  <c:v>14.128954509425316</c:v>
                </c:pt>
                <c:pt idx="8">
                  <c:v>14.284005845304076</c:v>
                </c:pt>
                <c:pt idx="9">
                  <c:v>14.696128472318174</c:v>
                </c:pt>
                <c:pt idx="10">
                  <c:v>18.281119510971077</c:v>
                </c:pt>
                <c:pt idx="11">
                  <c:v>26.302833411960446</c:v>
                </c:pt>
                <c:pt idx="12">
                  <c:v>54.450519485869577</c:v>
                </c:pt>
                <c:pt idx="13">
                  <c:v>73.559547369440921</c:v>
                </c:pt>
                <c:pt idx="14">
                  <c:v>76.842063330513724</c:v>
                </c:pt>
                <c:pt idx="15">
                  <c:v>78.537849003815055</c:v>
                </c:pt>
                <c:pt idx="16">
                  <c:v>79.399724409880065</c:v>
                </c:pt>
                <c:pt idx="17">
                  <c:v>80.271058048186049</c:v>
                </c:pt>
                <c:pt idx="18">
                  <c:v>81.151953713500077</c:v>
                </c:pt>
                <c:pt idx="19">
                  <c:v>82.042516339634574</c:v>
                </c:pt>
                <c:pt idx="20">
                  <c:v>82.942852011946968</c:v>
                </c:pt>
                <c:pt idx="21">
                  <c:v>83.8530679799768</c:v>
                </c:pt>
                <c:pt idx="22">
                  <c:v>84.256171880728246</c:v>
                </c:pt>
                <c:pt idx="23">
                  <c:v>112.7201402922957</c:v>
                </c:pt>
                <c:pt idx="24">
                  <c:v>162.18148295030616</c:v>
                </c:pt>
                <c:pt idx="25">
                  <c:v>233.34635091612122</c:v>
                </c:pt>
                <c:pt idx="26">
                  <c:v>335.73820201504577</c:v>
                </c:pt>
                <c:pt idx="27">
                  <c:v>415.17351481169857</c:v>
                </c:pt>
                <c:pt idx="28">
                  <c:v>433.70018793190667</c:v>
                </c:pt>
                <c:pt idx="29">
                  <c:v>443.27128133214046</c:v>
                </c:pt>
                <c:pt idx="30">
                  <c:v>448.13574630592075</c:v>
                </c:pt>
                <c:pt idx="31">
                  <c:v>453.05359398342597</c:v>
                </c:pt>
                <c:pt idx="32">
                  <c:v>458.0254101871613</c:v>
                </c:pt>
                <c:pt idx="33">
                  <c:v>463.05178716845586</c:v>
                </c:pt>
                <c:pt idx="34">
                  <c:v>468.13332367801263</c:v>
                </c:pt>
                <c:pt idx="35">
                  <c:v>473.27062503723323</c:v>
                </c:pt>
                <c:pt idx="36">
                  <c:v>449.15946675326177</c:v>
                </c:pt>
                <c:pt idx="37">
                  <c:v>483.05936583004086</c:v>
                </c:pt>
                <c:pt idx="38">
                  <c:v>519.517828718739</c:v>
                </c:pt>
                <c:pt idx="39">
                  <c:v>558.72796067801323</c:v>
                </c:pt>
                <c:pt idx="40">
                  <c:v>600.89744140892708</c:v>
                </c:pt>
                <c:pt idx="41">
                  <c:v>646.24962504763346</c:v>
                </c:pt>
                <c:pt idx="42">
                  <c:v>695.02472317899651</c:v>
                </c:pt>
                <c:pt idx="43">
                  <c:v>916.38940806390963</c:v>
                </c:pt>
                <c:pt idx="44">
                  <c:v>936.61270715305284</c:v>
                </c:pt>
                <c:pt idx="45">
                  <c:v>946.89110753633804</c:v>
                </c:pt>
                <c:pt idx="46">
                  <c:v>957.2823032229885</c:v>
                </c:pt>
                <c:pt idx="47">
                  <c:v>967.78753203017288</c:v>
                </c:pt>
                <c:pt idx="48">
                  <c:v>978.40804535888219</c:v>
                </c:pt>
                <c:pt idx="49">
                  <c:v>989.14510834299847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05-D148-B76C-8A73620F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8594858206394404E-2"/>
                  <c:y val="0.151562491253564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'SDZ cinética Ruben'!$G$5:$G$35</c:f>
                <c:numCache>
                  <c:formatCode>General</c:formatCode>
                  <c:ptCount val="31"/>
                  <c:pt idx="0">
                    <c:v>7.1558378708293263E-2</c:v>
                  </c:pt>
                  <c:pt idx="1">
                    <c:v>0.16331121794575582</c:v>
                  </c:pt>
                  <c:pt idx="2">
                    <c:v>0.16944371408827499</c:v>
                  </c:pt>
                  <c:pt idx="3">
                    <c:v>8.280159743318713E-2</c:v>
                  </c:pt>
                  <c:pt idx="4">
                    <c:v>8.684974887861649E-2</c:v>
                  </c:pt>
                  <c:pt idx="5">
                    <c:v>0.29030608309855804</c:v>
                  </c:pt>
                  <c:pt idx="6">
                    <c:v>0.19181179209090582</c:v>
                  </c:pt>
                  <c:pt idx="7">
                    <c:v>0.27445592273595315</c:v>
                  </c:pt>
                  <c:pt idx="8">
                    <c:v>0.23893342382791069</c:v>
                  </c:pt>
                  <c:pt idx="9">
                    <c:v>0.21669402220735967</c:v>
                  </c:pt>
                  <c:pt idx="10">
                    <c:v>0.39531886294675361</c:v>
                  </c:pt>
                  <c:pt idx="11">
                    <c:v>0.30491659354934975</c:v>
                  </c:pt>
                  <c:pt idx="12">
                    <c:v>0.10400902014608591</c:v>
                  </c:pt>
                  <c:pt idx="13">
                    <c:v>0.18621469148436751</c:v>
                  </c:pt>
                  <c:pt idx="14">
                    <c:v>0.19719846831159163</c:v>
                  </c:pt>
                  <c:pt idx="15">
                    <c:v>0.26645311438660507</c:v>
                  </c:pt>
                  <c:pt idx="16">
                    <c:v>0.18440302462813768</c:v>
                  </c:pt>
                  <c:pt idx="17">
                    <c:v>0.29382626019189645</c:v>
                  </c:pt>
                  <c:pt idx="18">
                    <c:v>1.2938262601918999</c:v>
                  </c:pt>
                  <c:pt idx="19">
                    <c:v>0.18692141316764288</c:v>
                  </c:pt>
                  <c:pt idx="20">
                    <c:v>0.29770744000349786</c:v>
                  </c:pt>
                  <c:pt idx="21">
                    <c:v>0.10292815629551795</c:v>
                  </c:pt>
                  <c:pt idx="22">
                    <c:v>0.18277149219316977</c:v>
                  </c:pt>
                  <c:pt idx="23">
                    <c:v>0.1504628979358828</c:v>
                  </c:pt>
                  <c:pt idx="24">
                    <c:v>7.4362966731368621E-2</c:v>
                  </c:pt>
                  <c:pt idx="25">
                    <c:v>6.8790642420250167E-2</c:v>
                  </c:pt>
                  <c:pt idx="26">
                    <c:v>5.5941852806903343E-2</c:v>
                  </c:pt>
                  <c:pt idx="27">
                    <c:v>9.1888558586741331E-2</c:v>
                  </c:pt>
                  <c:pt idx="28">
                    <c:v>9.1112822455069825E-2</c:v>
                  </c:pt>
                  <c:pt idx="29">
                    <c:v>0.14196431355451411</c:v>
                  </c:pt>
                  <c:pt idx="30">
                    <c:v>5.775510863561209E-2</c:v>
                  </c:pt>
                </c:numCache>
              </c:numRef>
            </c:plus>
            <c:minus>
              <c:numRef>
                <c:f>'SDZ cinética Ruben'!$G$5:$G$35</c:f>
                <c:numCache>
                  <c:formatCode>General</c:formatCode>
                  <c:ptCount val="31"/>
                  <c:pt idx="0">
                    <c:v>7.1558378708293263E-2</c:v>
                  </c:pt>
                  <c:pt idx="1">
                    <c:v>0.16331121794575582</c:v>
                  </c:pt>
                  <c:pt idx="2">
                    <c:v>0.16944371408827499</c:v>
                  </c:pt>
                  <c:pt idx="3">
                    <c:v>8.280159743318713E-2</c:v>
                  </c:pt>
                  <c:pt idx="4">
                    <c:v>8.684974887861649E-2</c:v>
                  </c:pt>
                  <c:pt idx="5">
                    <c:v>0.29030608309855804</c:v>
                  </c:pt>
                  <c:pt idx="6">
                    <c:v>0.19181179209090582</c:v>
                  </c:pt>
                  <c:pt idx="7">
                    <c:v>0.27445592273595315</c:v>
                  </c:pt>
                  <c:pt idx="8">
                    <c:v>0.23893342382791069</c:v>
                  </c:pt>
                  <c:pt idx="9">
                    <c:v>0.21669402220735967</c:v>
                  </c:pt>
                  <c:pt idx="10">
                    <c:v>0.39531886294675361</c:v>
                  </c:pt>
                  <c:pt idx="11">
                    <c:v>0.30491659354934975</c:v>
                  </c:pt>
                  <c:pt idx="12">
                    <c:v>0.10400902014608591</c:v>
                  </c:pt>
                  <c:pt idx="13">
                    <c:v>0.18621469148436751</c:v>
                  </c:pt>
                  <c:pt idx="14">
                    <c:v>0.19719846831159163</c:v>
                  </c:pt>
                  <c:pt idx="15">
                    <c:v>0.26645311438660507</c:v>
                  </c:pt>
                  <c:pt idx="16">
                    <c:v>0.18440302462813768</c:v>
                  </c:pt>
                  <c:pt idx="17">
                    <c:v>0.29382626019189645</c:v>
                  </c:pt>
                  <c:pt idx="18">
                    <c:v>1.2938262601918999</c:v>
                  </c:pt>
                  <c:pt idx="19">
                    <c:v>0.18692141316764288</c:v>
                  </c:pt>
                  <c:pt idx="20">
                    <c:v>0.29770744000349786</c:v>
                  </c:pt>
                  <c:pt idx="21">
                    <c:v>0.10292815629551795</c:v>
                  </c:pt>
                  <c:pt idx="22">
                    <c:v>0.18277149219316977</c:v>
                  </c:pt>
                  <c:pt idx="23">
                    <c:v>0.1504628979358828</c:v>
                  </c:pt>
                  <c:pt idx="24">
                    <c:v>7.4362966731368621E-2</c:v>
                  </c:pt>
                  <c:pt idx="25">
                    <c:v>6.8790642420250167E-2</c:v>
                  </c:pt>
                  <c:pt idx="26">
                    <c:v>5.5941852806903343E-2</c:v>
                  </c:pt>
                  <c:pt idx="27">
                    <c:v>9.1888558586741331E-2</c:v>
                  </c:pt>
                  <c:pt idx="28">
                    <c:v>9.1112822455069825E-2</c:v>
                  </c:pt>
                  <c:pt idx="29">
                    <c:v>0.14196431355451411</c:v>
                  </c:pt>
                  <c:pt idx="30">
                    <c:v>5.775510863561209E-2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'SDZ cinética Ruben'!$B$5:$B$35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cinética Ruben'!$E$5:$E$35</c:f>
              <c:numCache>
                <c:formatCode>0.00</c:formatCode>
                <c:ptCount val="31"/>
                <c:pt idx="0">
                  <c:v>5.5352546895482675</c:v>
                </c:pt>
                <c:pt idx="1">
                  <c:v>5.2232604103740687</c:v>
                </c:pt>
                <c:pt idx="2">
                  <c:v>5.0255204459583966</c:v>
                </c:pt>
                <c:pt idx="3">
                  <c:v>4.4896094059836082</c:v>
                </c:pt>
                <c:pt idx="4">
                  <c:v>4.2926460580485619</c:v>
                </c:pt>
                <c:pt idx="5">
                  <c:v>4.2204693479098729</c:v>
                </c:pt>
                <c:pt idx="6">
                  <c:v>4.0176103053109662</c:v>
                </c:pt>
                <c:pt idx="7">
                  <c:v>3.9260122347292477</c:v>
                </c:pt>
                <c:pt idx="8">
                  <c:v>3.7606901438891334</c:v>
                </c:pt>
                <c:pt idx="9">
                  <c:v>3.6828929273750171</c:v>
                </c:pt>
                <c:pt idx="10">
                  <c:v>3.7003914680266963</c:v>
                </c:pt>
                <c:pt idx="11">
                  <c:v>3.3435247996636326</c:v>
                </c:pt>
                <c:pt idx="12">
                  <c:v>3.2241273924333949</c:v>
                </c:pt>
                <c:pt idx="13">
                  <c:v>3.0114609194855402</c:v>
                </c:pt>
                <c:pt idx="14">
                  <c:v>2.7691198109574495</c:v>
                </c:pt>
                <c:pt idx="15">
                  <c:v>2.4034076431800173</c:v>
                </c:pt>
                <c:pt idx="16">
                  <c:v>2.1212159611617247</c:v>
                </c:pt>
                <c:pt idx="17">
                  <c:v>1.8596518862165925</c:v>
                </c:pt>
                <c:pt idx="18">
                  <c:v>1.5553844724317381</c:v>
                </c:pt>
                <c:pt idx="19">
                  <c:v>1.3216861551959722</c:v>
                </c:pt>
                <c:pt idx="20">
                  <c:v>0.98542139781573745</c:v>
                </c:pt>
                <c:pt idx="21">
                  <c:v>0.76858780158115214</c:v>
                </c:pt>
                <c:pt idx="22">
                  <c:v>0.8084901595617241</c:v>
                </c:pt>
                <c:pt idx="23">
                  <c:v>0.69523944270512272</c:v>
                </c:pt>
                <c:pt idx="24">
                  <c:v>0.67657744234120842</c:v>
                </c:pt>
                <c:pt idx="25">
                  <c:v>0.58590482993566195</c:v>
                </c:pt>
                <c:pt idx="26">
                  <c:v>0.39620373474064091</c:v>
                </c:pt>
                <c:pt idx="27">
                  <c:v>0.30805714255063554</c:v>
                </c:pt>
                <c:pt idx="28">
                  <c:v>0.24030998834410025</c:v>
                </c:pt>
                <c:pt idx="29">
                  <c:v>7.6591188372104699E-2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14-B348-96AB-3A030515BC52}"/>
            </c:ext>
          </c:extLst>
        </c:ser>
        <c:ser>
          <c:idx val="1"/>
          <c:order val="1"/>
          <c:tx>
            <c:v>TET Cinética orden 1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'SDZ cinética Ruben'!$B$5:$B$35</c:f>
              <c:numCache>
                <c:formatCode>0.00</c:formatCode>
                <c:ptCount val="31"/>
                <c:pt idx="0">
                  <c:v>428.82267040157706</c:v>
                </c:pt>
                <c:pt idx="1">
                  <c:v>413.82267040157706</c:v>
                </c:pt>
                <c:pt idx="2">
                  <c:v>398.82267040157706</c:v>
                </c:pt>
                <c:pt idx="3">
                  <c:v>383.82267040157706</c:v>
                </c:pt>
                <c:pt idx="4">
                  <c:v>368.82267040157706</c:v>
                </c:pt>
                <c:pt idx="5">
                  <c:v>353.82267040157706</c:v>
                </c:pt>
                <c:pt idx="6">
                  <c:v>348.64621397751932</c:v>
                </c:pt>
                <c:pt idx="7">
                  <c:v>338.82267040157706</c:v>
                </c:pt>
                <c:pt idx="8">
                  <c:v>318.64621397751932</c:v>
                </c:pt>
                <c:pt idx="9">
                  <c:v>288.64621397751932</c:v>
                </c:pt>
                <c:pt idx="10">
                  <c:v>273.64621397751932</c:v>
                </c:pt>
                <c:pt idx="11">
                  <c:v>258.64621397751932</c:v>
                </c:pt>
                <c:pt idx="12">
                  <c:v>243.64621397751935</c:v>
                </c:pt>
                <c:pt idx="13">
                  <c:v>228.64621397751935</c:v>
                </c:pt>
                <c:pt idx="14">
                  <c:v>213.64621397751935</c:v>
                </c:pt>
                <c:pt idx="15">
                  <c:v>198.64621397751935</c:v>
                </c:pt>
                <c:pt idx="16">
                  <c:v>186.30991099002722</c:v>
                </c:pt>
                <c:pt idx="17">
                  <c:v>171.30991099002722</c:v>
                </c:pt>
                <c:pt idx="18">
                  <c:v>156.30991099002722</c:v>
                </c:pt>
                <c:pt idx="19">
                  <c:v>141.30991099002722</c:v>
                </c:pt>
                <c:pt idx="20">
                  <c:v>126.30991099002721</c:v>
                </c:pt>
                <c:pt idx="21" formatCode="General">
                  <c:v>120</c:v>
                </c:pt>
                <c:pt idx="22">
                  <c:v>111.30991099002721</c:v>
                </c:pt>
                <c:pt idx="23">
                  <c:v>96.309910990027205</c:v>
                </c:pt>
                <c:pt idx="24" formatCode="General">
                  <c:v>90</c:v>
                </c:pt>
                <c:pt idx="25" formatCode="General">
                  <c:v>75</c:v>
                </c:pt>
                <c:pt idx="26" formatCode="General">
                  <c:v>60</c:v>
                </c:pt>
                <c:pt idx="27" formatCode="General">
                  <c:v>45</c:v>
                </c:pt>
                <c:pt idx="28" formatCode="General">
                  <c:v>30</c:v>
                </c:pt>
                <c:pt idx="29" formatCode="General">
                  <c:v>15</c:v>
                </c:pt>
                <c:pt idx="30" formatCode="General">
                  <c:v>0</c:v>
                </c:pt>
              </c:numCache>
            </c:numRef>
          </c:xVal>
          <c:yVal>
            <c:numRef>
              <c:f>'SDZ cinética Ruben'!$F$5:$F$35</c:f>
              <c:numCache>
                <c:formatCode>0.00</c:formatCode>
                <c:ptCount val="31"/>
                <c:pt idx="0">
                  <c:v>3.8350318126277299</c:v>
                </c:pt>
                <c:pt idx="1">
                  <c:v>3.7008843405839933</c:v>
                </c:pt>
                <c:pt idx="2">
                  <c:v>3.5667368685402567</c:v>
                </c:pt>
                <c:pt idx="3">
                  <c:v>3.4325893964965206</c:v>
                </c:pt>
                <c:pt idx="4">
                  <c:v>3.2984419244527841</c:v>
                </c:pt>
                <c:pt idx="5">
                  <c:v>3.1642944524090479</c:v>
                </c:pt>
                <c:pt idx="6">
                  <c:v>3.1180005495135874</c:v>
                </c:pt>
                <c:pt idx="7">
                  <c:v>3.0301469803653114</c:v>
                </c:pt>
                <c:pt idx="8">
                  <c:v>2.8497056054261147</c:v>
                </c:pt>
                <c:pt idx="9">
                  <c:v>2.5814106613386421</c:v>
                </c:pt>
                <c:pt idx="10">
                  <c:v>2.4472631892949055</c:v>
                </c:pt>
                <c:pt idx="11">
                  <c:v>2.3131157172511689</c:v>
                </c:pt>
                <c:pt idx="12">
                  <c:v>2.1789682452074328</c:v>
                </c:pt>
                <c:pt idx="13">
                  <c:v>2.0448207731636967</c:v>
                </c:pt>
                <c:pt idx="14">
                  <c:v>1.9106733011199601</c:v>
                </c:pt>
                <c:pt idx="15">
                  <c:v>1.7765258290762238</c:v>
                </c:pt>
                <c:pt idx="16">
                  <c:v>1.6662002384003796</c:v>
                </c:pt>
                <c:pt idx="17">
                  <c:v>1.5320527663566432</c:v>
                </c:pt>
                <c:pt idx="18">
                  <c:v>1.3979052943129067</c:v>
                </c:pt>
                <c:pt idx="19">
                  <c:v>1.2637578222691703</c:v>
                </c:pt>
                <c:pt idx="20">
                  <c:v>1.1296103502254338</c:v>
                </c:pt>
                <c:pt idx="21">
                  <c:v>1.0731797763498911</c:v>
                </c:pt>
                <c:pt idx="22">
                  <c:v>0.99546287818169743</c:v>
                </c:pt>
                <c:pt idx="23">
                  <c:v>0.86131540613796098</c:v>
                </c:pt>
                <c:pt idx="24">
                  <c:v>0.80488483226241836</c:v>
                </c:pt>
                <c:pt idx="25">
                  <c:v>0.67073736021868202</c:v>
                </c:pt>
                <c:pt idx="26">
                  <c:v>0.53658988817494557</c:v>
                </c:pt>
                <c:pt idx="27">
                  <c:v>0.40244241613120918</c:v>
                </c:pt>
                <c:pt idx="28">
                  <c:v>0.26829494408747279</c:v>
                </c:pt>
                <c:pt idx="29">
                  <c:v>0.13414747204373639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14-B348-96AB-3A030515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>
                    <a:effectLst/>
                  </a:rPr>
                  <a:t>- </a:t>
                </a:r>
                <a:r>
                  <a:rPr lang="es-ES" sz="1400" b="0" i="0">
                    <a:effectLst/>
                  </a:rPr>
                  <a:t>ln⁡(𝐶</a:t>
                </a:r>
                <a:r>
                  <a:rPr lang="es-ES" sz="1400" b="0" i="0" baseline="-25000">
                    <a:effectLst/>
                  </a:rPr>
                  <a:t>𝑡</a:t>
                </a:r>
                <a:r>
                  <a:rPr lang="es-ES" sz="1400">
                    <a:effectLst/>
                  </a:rPr>
                  <a:t>/C</a:t>
                </a:r>
                <a:r>
                  <a:rPr lang="es-ES" sz="1400" baseline="-25000">
                    <a:effectLst/>
                  </a:rPr>
                  <a:t>0</a:t>
                </a:r>
                <a:r>
                  <a:rPr lang="es-ES" sz="1400">
                    <a:effectLst/>
                  </a:rPr>
                  <a:t>)</a:t>
                </a:r>
                <a:endParaRPr lang="es-ES_tradnl" sz="1400"/>
              </a:p>
            </c:rich>
          </c:tx>
          <c:layout>
            <c:manualLayout>
              <c:xMode val="edge"/>
              <c:yMode val="edge"/>
              <c:x val="1.8038091905072482E-3"/>
              <c:y val="0.44671296353310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  <c:majorUnit val="2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976779436461603"/>
          <c:y val="0.65799953203070694"/>
          <c:w val="0.18926546049118151"/>
          <c:h val="9.5973560854480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36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F87-4A41-928C-F08225448C32}"/>
              </c:ext>
            </c:extLst>
          </c:dPt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[1]TET!$AF$5:$AF$55</c:f>
              <c:numCache>
                <c:formatCode>General</c:formatCode>
                <c:ptCount val="51"/>
                <c:pt idx="0">
                  <c:v>9.9892870404773451</c:v>
                </c:pt>
                <c:pt idx="1">
                  <c:v>10.916591727389552</c:v>
                </c:pt>
                <c:pt idx="2">
                  <c:v>12.235544741074802</c:v>
                </c:pt>
                <c:pt idx="3">
                  <c:v>13.177886913671033</c:v>
                </c:pt>
                <c:pt idx="4">
                  <c:v>13.897575259995564</c:v>
                </c:pt>
                <c:pt idx="5">
                  <c:v>14.716939874713395</c:v>
                </c:pt>
                <c:pt idx="6">
                  <c:v>15.033172870107238</c:v>
                </c:pt>
                <c:pt idx="7">
                  <c:v>16.128774193813232</c:v>
                </c:pt>
                <c:pt idx="8">
                  <c:v>20</c:v>
                </c:pt>
                <c:pt idx="13">
                  <c:v>77.640577297490225</c:v>
                </c:pt>
                <c:pt idx="14">
                  <c:v>83.497280984826617</c:v>
                </c:pt>
                <c:pt idx="15">
                  <c:v>86.364891639760813</c:v>
                </c:pt>
                <c:pt idx="16">
                  <c:v>89.199793254623998</c:v>
                </c:pt>
                <c:pt idx="17">
                  <c:v>89.472178972645921</c:v>
                </c:pt>
                <c:pt idx="18">
                  <c:v>89.748645208185692</c:v>
                </c:pt>
                <c:pt idx="19">
                  <c:v>90.308189309272123</c:v>
                </c:pt>
                <c:pt idx="20">
                  <c:v>91.688596623999956</c:v>
                </c:pt>
                <c:pt idx="21">
                  <c:v>100</c:v>
                </c:pt>
                <c:pt idx="27">
                  <c:v>396.97848804679802</c:v>
                </c:pt>
                <c:pt idx="28">
                  <c:v>411.19687527965101</c:v>
                </c:pt>
                <c:pt idx="29">
                  <c:v>417.40051412390466</c:v>
                </c:pt>
                <c:pt idx="30">
                  <c:v>427.25274382398766</c:v>
                </c:pt>
                <c:pt idx="31">
                  <c:v>442.15260781732599</c:v>
                </c:pt>
                <c:pt idx="32">
                  <c:v>464.50629282666569</c:v>
                </c:pt>
                <c:pt idx="33">
                  <c:v>470.21890613856868</c:v>
                </c:pt>
                <c:pt idx="34">
                  <c:v>473.97834861544862</c:v>
                </c:pt>
                <c:pt idx="35">
                  <c:v>500</c:v>
                </c:pt>
                <c:pt idx="43">
                  <c:v>941.08461605202865</c:v>
                </c:pt>
                <c:pt idx="44">
                  <c:v>946.050448427432</c:v>
                </c:pt>
                <c:pt idx="45">
                  <c:v>954.11641997499271</c:v>
                </c:pt>
                <c:pt idx="46">
                  <c:v>960.23750496814307</c:v>
                </c:pt>
                <c:pt idx="47">
                  <c:v>964.30420941019759</c:v>
                </c:pt>
                <c:pt idx="48">
                  <c:v>971.27592977799338</c:v>
                </c:pt>
                <c:pt idx="49">
                  <c:v>988.43187937315281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87-4A41-928C-F08225448C32}"/>
            </c:ext>
          </c:extLst>
        </c:ser>
        <c:ser>
          <c:idx val="4"/>
          <c:order val="1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[1]TET!$AE$5:$AE$55</c:f>
              <c:numCache>
                <c:formatCode>General</c:formatCode>
                <c:ptCount val="51"/>
                <c:pt idx="0">
                  <c:v>6019.0915837084467</c:v>
                </c:pt>
                <c:pt idx="1">
                  <c:v>5959.0915837084467</c:v>
                </c:pt>
                <c:pt idx="2">
                  <c:v>5929.0915837084467</c:v>
                </c:pt>
                <c:pt idx="3">
                  <c:v>5914.0915837084467</c:v>
                </c:pt>
                <c:pt idx="4">
                  <c:v>5899.0915837084467</c:v>
                </c:pt>
                <c:pt idx="5">
                  <c:v>5884.0915837084467</c:v>
                </c:pt>
                <c:pt idx="6">
                  <c:v>5869.0915837084467</c:v>
                </c:pt>
                <c:pt idx="7">
                  <c:v>5854.0915837084467</c:v>
                </c:pt>
                <c:pt idx="8">
                  <c:v>5839.0915837084467</c:v>
                </c:pt>
                <c:pt idx="9">
                  <c:v>5800</c:v>
                </c:pt>
                <c:pt idx="10">
                  <c:v>5500</c:v>
                </c:pt>
                <c:pt idx="11">
                  <c:v>5000</c:v>
                </c:pt>
                <c:pt idx="12">
                  <c:v>4000</c:v>
                </c:pt>
                <c:pt idx="13">
                  <c:v>3586.5910433746849</c:v>
                </c:pt>
                <c:pt idx="14">
                  <c:v>3526.5910433746849</c:v>
                </c:pt>
                <c:pt idx="15">
                  <c:v>3496.5910433746849</c:v>
                </c:pt>
                <c:pt idx="16">
                  <c:v>3481.5910433746849</c:v>
                </c:pt>
                <c:pt idx="17">
                  <c:v>3466.5910433746849</c:v>
                </c:pt>
                <c:pt idx="18">
                  <c:v>3451.5910433746849</c:v>
                </c:pt>
                <c:pt idx="19">
                  <c:v>3436.5910433746849</c:v>
                </c:pt>
                <c:pt idx="20">
                  <c:v>3421.5910433746849</c:v>
                </c:pt>
                <c:pt idx="21">
                  <c:v>3406.5910433746849</c:v>
                </c:pt>
                <c:pt idx="22">
                  <c:v>3400</c:v>
                </c:pt>
                <c:pt idx="23">
                  <c:v>3000</c:v>
                </c:pt>
                <c:pt idx="24">
                  <c:v>2500</c:v>
                </c:pt>
                <c:pt idx="25">
                  <c:v>2000</c:v>
                </c:pt>
                <c:pt idx="26">
                  <c:v>1500</c:v>
                </c:pt>
                <c:pt idx="27">
                  <c:v>1208.1359861525889</c:v>
                </c:pt>
                <c:pt idx="28">
                  <c:v>1148.1359861525889</c:v>
                </c:pt>
                <c:pt idx="29">
                  <c:v>1118.1359861525889</c:v>
                </c:pt>
                <c:pt idx="30">
                  <c:v>1103.1359861525889</c:v>
                </c:pt>
                <c:pt idx="31">
                  <c:v>1088.1359861525889</c:v>
                </c:pt>
                <c:pt idx="32">
                  <c:v>1073.1359861525889</c:v>
                </c:pt>
                <c:pt idx="33">
                  <c:v>1058.1359861525889</c:v>
                </c:pt>
                <c:pt idx="34">
                  <c:v>1043.1359861525889</c:v>
                </c:pt>
                <c:pt idx="35">
                  <c:v>1028.1359861525889</c:v>
                </c:pt>
                <c:pt idx="36">
                  <c:v>1100</c:v>
                </c:pt>
                <c:pt idx="37">
                  <c:v>1000</c:v>
                </c:pt>
                <c:pt idx="38">
                  <c:v>900</c:v>
                </c:pt>
                <c:pt idx="39">
                  <c:v>800</c:v>
                </c:pt>
                <c:pt idx="40">
                  <c:v>700</c:v>
                </c:pt>
                <c:pt idx="41">
                  <c:v>600</c:v>
                </c:pt>
                <c:pt idx="42">
                  <c:v>500</c:v>
                </c:pt>
                <c:pt idx="43">
                  <c:v>120</c:v>
                </c:pt>
                <c:pt idx="44">
                  <c:v>90</c:v>
                </c:pt>
                <c:pt idx="45">
                  <c:v>75</c:v>
                </c:pt>
                <c:pt idx="46">
                  <c:v>60</c:v>
                </c:pt>
                <c:pt idx="47">
                  <c:v>45</c:v>
                </c:pt>
                <c:pt idx="48">
                  <c:v>30</c:v>
                </c:pt>
                <c:pt idx="49">
                  <c:v>15</c:v>
                </c:pt>
                <c:pt idx="50">
                  <c:v>0</c:v>
                </c:pt>
              </c:numCache>
            </c:numRef>
          </c:xVal>
          <c:yVal>
            <c:numRef>
              <c:f>[1]TET!$AG$5:$AG$55</c:f>
              <c:numCache>
                <c:formatCode>General</c:formatCode>
                <c:ptCount val="51"/>
                <c:pt idx="0">
                  <c:v>12.530549327711157</c:v>
                </c:pt>
                <c:pt idx="1">
                  <c:v>13.089711661359624</c:v>
                </c:pt>
                <c:pt idx="2">
                  <c:v>13.378581383760277</c:v>
                </c:pt>
                <c:pt idx="3">
                  <c:v>13.525398114915502</c:v>
                </c:pt>
                <c:pt idx="4">
                  <c:v>13.673826014843321</c:v>
                </c:pt>
                <c:pt idx="5">
                  <c:v>13.823882764531392</c:v>
                </c:pt>
                <c:pt idx="6">
                  <c:v>13.97558623899881</c:v>
                </c:pt>
                <c:pt idx="7">
                  <c:v>14.128954509425316</c:v>
                </c:pt>
                <c:pt idx="8">
                  <c:v>14.284005845304076</c:v>
                </c:pt>
                <c:pt idx="9">
                  <c:v>14.696128472318174</c:v>
                </c:pt>
                <c:pt idx="10">
                  <c:v>18.281119510971077</c:v>
                </c:pt>
                <c:pt idx="11">
                  <c:v>26.302833411960446</c:v>
                </c:pt>
                <c:pt idx="12">
                  <c:v>54.450519485869577</c:v>
                </c:pt>
                <c:pt idx="13">
                  <c:v>73.559547369440921</c:v>
                </c:pt>
                <c:pt idx="14">
                  <c:v>76.842063330513724</c:v>
                </c:pt>
                <c:pt idx="15">
                  <c:v>78.537849003815055</c:v>
                </c:pt>
                <c:pt idx="16">
                  <c:v>79.399724409880065</c:v>
                </c:pt>
                <c:pt idx="17">
                  <c:v>80.271058048186049</c:v>
                </c:pt>
                <c:pt idx="18">
                  <c:v>81.151953713500077</c:v>
                </c:pt>
                <c:pt idx="19">
                  <c:v>82.042516339634574</c:v>
                </c:pt>
                <c:pt idx="20">
                  <c:v>82.942852011946968</c:v>
                </c:pt>
                <c:pt idx="21">
                  <c:v>83.8530679799768</c:v>
                </c:pt>
                <c:pt idx="22">
                  <c:v>84.256171880728246</c:v>
                </c:pt>
                <c:pt idx="23">
                  <c:v>112.7201402922957</c:v>
                </c:pt>
                <c:pt idx="24">
                  <c:v>162.18148295030616</c:v>
                </c:pt>
                <c:pt idx="25">
                  <c:v>233.34635091612122</c:v>
                </c:pt>
                <c:pt idx="26">
                  <c:v>335.73820201504577</c:v>
                </c:pt>
                <c:pt idx="27">
                  <c:v>415.17351481169857</c:v>
                </c:pt>
                <c:pt idx="28">
                  <c:v>433.70018793190667</c:v>
                </c:pt>
                <c:pt idx="29">
                  <c:v>443.27128133214046</c:v>
                </c:pt>
                <c:pt idx="30">
                  <c:v>448.13574630592075</c:v>
                </c:pt>
                <c:pt idx="31">
                  <c:v>453.05359398342597</c:v>
                </c:pt>
                <c:pt idx="32">
                  <c:v>458.0254101871613</c:v>
                </c:pt>
                <c:pt idx="33">
                  <c:v>463.05178716845586</c:v>
                </c:pt>
                <c:pt idx="34">
                  <c:v>468.13332367801263</c:v>
                </c:pt>
                <c:pt idx="35">
                  <c:v>473.27062503723323</c:v>
                </c:pt>
                <c:pt idx="36">
                  <c:v>449.15946675326177</c:v>
                </c:pt>
                <c:pt idx="37">
                  <c:v>483.05936583004086</c:v>
                </c:pt>
                <c:pt idx="38">
                  <c:v>519.517828718739</c:v>
                </c:pt>
                <c:pt idx="39">
                  <c:v>558.72796067801323</c:v>
                </c:pt>
                <c:pt idx="40">
                  <c:v>600.89744140892708</c:v>
                </c:pt>
                <c:pt idx="41">
                  <c:v>646.24962504763346</c:v>
                </c:pt>
                <c:pt idx="42">
                  <c:v>695.02472317899651</c:v>
                </c:pt>
                <c:pt idx="43">
                  <c:v>916.38940806390963</c:v>
                </c:pt>
                <c:pt idx="44">
                  <c:v>936.61270715305284</c:v>
                </c:pt>
                <c:pt idx="45">
                  <c:v>946.89110753633804</c:v>
                </c:pt>
                <c:pt idx="46">
                  <c:v>957.2823032229885</c:v>
                </c:pt>
                <c:pt idx="47">
                  <c:v>967.78753203017288</c:v>
                </c:pt>
                <c:pt idx="48">
                  <c:v>978.40804535888219</c:v>
                </c:pt>
                <c:pt idx="49">
                  <c:v>989.14510834299847</c:v>
                </c:pt>
                <c:pt idx="5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87-4A41-928C-F0822544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1.8594858206394404E-2"/>
                  <c:y val="0.151562491253564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'SMX cinética Ruben'!$G$5:$G$38</c:f>
                <c:numCache>
                  <c:formatCode>General</c:formatCode>
                  <c:ptCount val="34"/>
                  <c:pt idx="0">
                    <c:v>0.10313413863818079</c:v>
                  </c:pt>
                  <c:pt idx="1">
                    <c:v>6.2880358445960752E-2</c:v>
                  </c:pt>
                  <c:pt idx="2">
                    <c:v>0.10371866362936653</c:v>
                  </c:pt>
                  <c:pt idx="3">
                    <c:v>0.16292891578585109</c:v>
                  </c:pt>
                  <c:pt idx="4">
                    <c:v>0.1618086421905206</c:v>
                  </c:pt>
                  <c:pt idx="5">
                    <c:v>0.16761896753099217</c:v>
                  </c:pt>
                  <c:pt idx="6">
                    <c:v>0.1426005225598734</c:v>
                  </c:pt>
                  <c:pt idx="7">
                    <c:v>5.4588547852086548E-2</c:v>
                  </c:pt>
                  <c:pt idx="8">
                    <c:v>4.4216275293985433E-2</c:v>
                  </c:pt>
                  <c:pt idx="9">
                    <c:v>1.0442162752939901</c:v>
                  </c:pt>
                  <c:pt idx="10">
                    <c:v>2.0442162752939899</c:v>
                  </c:pt>
                  <c:pt idx="11">
                    <c:v>3.0442162752939899</c:v>
                  </c:pt>
                  <c:pt idx="12">
                    <c:v>4.0442162752939899</c:v>
                  </c:pt>
                  <c:pt idx="13">
                    <c:v>5.0442162752939899</c:v>
                  </c:pt>
                  <c:pt idx="14">
                    <c:v>6.0442162752939899</c:v>
                  </c:pt>
                  <c:pt idx="15">
                    <c:v>7.0442162752939899</c:v>
                  </c:pt>
                  <c:pt idx="16">
                    <c:v>8.0442162752939907</c:v>
                  </c:pt>
                  <c:pt idx="17">
                    <c:v>9.0442162752939907</c:v>
                  </c:pt>
                  <c:pt idx="18">
                    <c:v>10.044216275294</c:v>
                  </c:pt>
                  <c:pt idx="19">
                    <c:v>0.17686323171572027</c:v>
                  </c:pt>
                  <c:pt idx="20">
                    <c:v>0.15039357701490233</c:v>
                  </c:pt>
                  <c:pt idx="21">
                    <c:v>0.29647723927331859</c:v>
                  </c:pt>
                  <c:pt idx="22">
                    <c:v>0.21166921078509046</c:v>
                  </c:pt>
                  <c:pt idx="23">
                    <c:v>6.6785031882272444E-2</c:v>
                  </c:pt>
                  <c:pt idx="24">
                    <c:v>4.2054049335448491E-2</c:v>
                  </c:pt>
                  <c:pt idx="25">
                    <c:v>0.69531825975028305</c:v>
                  </c:pt>
                  <c:pt idx="26">
                    <c:v>0.72830167835355453</c:v>
                  </c:pt>
                  <c:pt idx="27">
                    <c:v>0.40979825697071526</c:v>
                  </c:pt>
                  <c:pt idx="28">
                    <c:v>0.51598582328262144</c:v>
                  </c:pt>
                  <c:pt idx="29">
                    <c:v>0.28217991550484595</c:v>
                  </c:pt>
                  <c:pt idx="30">
                    <c:v>0.18089653432526248</c:v>
                  </c:pt>
                  <c:pt idx="31">
                    <c:v>0.1286301486847054</c:v>
                  </c:pt>
                  <c:pt idx="32">
                    <c:v>4.385107537711766E-2</c:v>
                  </c:pt>
                  <c:pt idx="33">
                    <c:v>1.1108725392969815E-2</c:v>
                  </c:pt>
                </c:numCache>
              </c:numRef>
            </c:plus>
            <c:minus>
              <c:numRef>
                <c:f>'SMX cinética Ruben'!$G$5:$G$38</c:f>
                <c:numCache>
                  <c:formatCode>General</c:formatCode>
                  <c:ptCount val="34"/>
                  <c:pt idx="0">
                    <c:v>0.10313413863818079</c:v>
                  </c:pt>
                  <c:pt idx="1">
                    <c:v>6.2880358445960752E-2</c:v>
                  </c:pt>
                  <c:pt idx="2">
                    <c:v>0.10371866362936653</c:v>
                  </c:pt>
                  <c:pt idx="3">
                    <c:v>0.16292891578585109</c:v>
                  </c:pt>
                  <c:pt idx="4">
                    <c:v>0.1618086421905206</c:v>
                  </c:pt>
                  <c:pt idx="5">
                    <c:v>0.16761896753099217</c:v>
                  </c:pt>
                  <c:pt idx="6">
                    <c:v>0.1426005225598734</c:v>
                  </c:pt>
                  <c:pt idx="7">
                    <c:v>5.4588547852086548E-2</c:v>
                  </c:pt>
                  <c:pt idx="8">
                    <c:v>4.4216275293985433E-2</c:v>
                  </c:pt>
                  <c:pt idx="9">
                    <c:v>1.0442162752939901</c:v>
                  </c:pt>
                  <c:pt idx="10">
                    <c:v>2.0442162752939899</c:v>
                  </c:pt>
                  <c:pt idx="11">
                    <c:v>3.0442162752939899</c:v>
                  </c:pt>
                  <c:pt idx="12">
                    <c:v>4.0442162752939899</c:v>
                  </c:pt>
                  <c:pt idx="13">
                    <c:v>5.0442162752939899</c:v>
                  </c:pt>
                  <c:pt idx="14">
                    <c:v>6.0442162752939899</c:v>
                  </c:pt>
                  <c:pt idx="15">
                    <c:v>7.0442162752939899</c:v>
                  </c:pt>
                  <c:pt idx="16">
                    <c:v>8.0442162752939907</c:v>
                  </c:pt>
                  <c:pt idx="17">
                    <c:v>9.0442162752939907</c:v>
                  </c:pt>
                  <c:pt idx="18">
                    <c:v>10.044216275294</c:v>
                  </c:pt>
                  <c:pt idx="19">
                    <c:v>0.17686323171572027</c:v>
                  </c:pt>
                  <c:pt idx="20">
                    <c:v>0.15039357701490233</c:v>
                  </c:pt>
                  <c:pt idx="21">
                    <c:v>0.29647723927331859</c:v>
                  </c:pt>
                  <c:pt idx="22">
                    <c:v>0.21166921078509046</c:v>
                  </c:pt>
                  <c:pt idx="23">
                    <c:v>6.6785031882272444E-2</c:v>
                  </c:pt>
                  <c:pt idx="24">
                    <c:v>4.2054049335448491E-2</c:v>
                  </c:pt>
                  <c:pt idx="25">
                    <c:v>0.69531825975028305</c:v>
                  </c:pt>
                  <c:pt idx="26">
                    <c:v>0.72830167835355453</c:v>
                  </c:pt>
                  <c:pt idx="27">
                    <c:v>0.40979825697071526</c:v>
                  </c:pt>
                  <c:pt idx="28">
                    <c:v>0.51598582328262144</c:v>
                  </c:pt>
                  <c:pt idx="29">
                    <c:v>0.28217991550484595</c:v>
                  </c:pt>
                  <c:pt idx="30">
                    <c:v>0.18089653432526248</c:v>
                  </c:pt>
                  <c:pt idx="31">
                    <c:v>0.1286301486847054</c:v>
                  </c:pt>
                  <c:pt idx="32">
                    <c:v>4.385107537711766E-2</c:v>
                  </c:pt>
                  <c:pt idx="33">
                    <c:v>1.1108725392969815E-2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'SMX cinética Ruben'!$B$5:$B$38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cinética Ruben'!$E$5:$E$38</c:f>
              <c:numCache>
                <c:formatCode>0.00</c:formatCode>
                <c:ptCount val="34"/>
                <c:pt idx="0">
                  <c:v>4.4600652402392376</c:v>
                </c:pt>
                <c:pt idx="1">
                  <c:v>4.2543351065290471</c:v>
                </c:pt>
                <c:pt idx="2">
                  <c:v>4.234395766687304</c:v>
                </c:pt>
                <c:pt idx="3">
                  <c:v>4.1256436206890479</c:v>
                </c:pt>
                <c:pt idx="4">
                  <c:v>3.9802839476436334</c:v>
                </c:pt>
                <c:pt idx="5">
                  <c:v>4.0568145730172214</c:v>
                </c:pt>
                <c:pt idx="6">
                  <c:v>3.9487732438075906</c:v>
                </c:pt>
                <c:pt idx="7">
                  <c:v>3.9011773884286463</c:v>
                </c:pt>
                <c:pt idx="8">
                  <c:v>3.8132276501213624</c:v>
                </c:pt>
                <c:pt idx="9">
                  <c:v>3.7664458289789313</c:v>
                </c:pt>
                <c:pt idx="10">
                  <c:v>3.7217550864430948</c:v>
                </c:pt>
                <c:pt idx="11">
                  <c:v>3.6789764572158576</c:v>
                </c:pt>
                <c:pt idx="12">
                  <c:v>3.6379530114279386</c:v>
                </c:pt>
                <c:pt idx="13">
                  <c:v>3.5985463792715406</c:v>
                </c:pt>
                <c:pt idx="14">
                  <c:v>3.5606339348781932</c:v>
                </c:pt>
                <c:pt idx="15">
                  <c:v>3.5241064948474166</c:v>
                </c:pt>
                <c:pt idx="16">
                  <c:v>3.4888664225307955</c:v>
                </c:pt>
                <c:pt idx="17">
                  <c:v>3.4548260551443652</c:v>
                </c:pt>
                <c:pt idx="18">
                  <c:v>3.4219063899057005</c:v>
                </c:pt>
                <c:pt idx="19">
                  <c:v>1.160986971158569</c:v>
                </c:pt>
                <c:pt idx="20">
                  <c:v>1.1206901856257552</c:v>
                </c:pt>
                <c:pt idx="21">
                  <c:v>1.0642149441217184</c:v>
                </c:pt>
                <c:pt idx="22">
                  <c:v>0.97049829347602878</c:v>
                </c:pt>
                <c:pt idx="23">
                  <c:v>0.80207412735517458</c:v>
                </c:pt>
                <c:pt idx="24">
                  <c:v>0.72219081856059664</c:v>
                </c:pt>
                <c:pt idx="25">
                  <c:v>0.54991375313924251</c:v>
                </c:pt>
                <c:pt idx="26">
                  <c:v>0.57189693023624022</c:v>
                </c:pt>
                <c:pt idx="27">
                  <c:v>0.3978300950402881</c:v>
                </c:pt>
                <c:pt idx="28">
                  <c:v>0.30404945105922015</c:v>
                </c:pt>
                <c:pt idx="29">
                  <c:v>0.31263130397912614</c:v>
                </c:pt>
                <c:pt idx="30">
                  <c:v>0.25499002755638001</c:v>
                </c:pt>
                <c:pt idx="31">
                  <c:v>0.15818401257586159</c:v>
                </c:pt>
                <c:pt idx="32">
                  <c:v>0.18606271589823262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09-6949-839F-5E75A902A7D3}"/>
            </c:ext>
          </c:extLst>
        </c:ser>
        <c:ser>
          <c:idx val="1"/>
          <c:order val="1"/>
          <c:tx>
            <c:v>TET Cinética orden 1</c:v>
          </c:tx>
          <c:spPr>
            <a:ln w="95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'SMX cinética Ruben'!$B$5:$B$38</c:f>
              <c:numCache>
                <c:formatCode>0.00</c:formatCode>
                <c:ptCount val="34"/>
                <c:pt idx="0">
                  <c:v>989.28624414282581</c:v>
                </c:pt>
                <c:pt idx="1">
                  <c:v>974.28624414282581</c:v>
                </c:pt>
                <c:pt idx="2">
                  <c:v>959.28624414282581</c:v>
                </c:pt>
                <c:pt idx="3">
                  <c:v>944.28624414282581</c:v>
                </c:pt>
                <c:pt idx="4">
                  <c:v>929.28624414282581</c:v>
                </c:pt>
                <c:pt idx="5">
                  <c:v>917.60296318225096</c:v>
                </c:pt>
                <c:pt idx="6">
                  <c:v>914.28624414282581</c:v>
                </c:pt>
                <c:pt idx="7">
                  <c:v>899.28624414282581</c:v>
                </c:pt>
                <c:pt idx="8">
                  <c:v>887.60296318225096</c:v>
                </c:pt>
                <c:pt idx="9">
                  <c:v>857.60296318225096</c:v>
                </c:pt>
                <c:pt idx="10">
                  <c:v>842.60296318225096</c:v>
                </c:pt>
                <c:pt idx="11">
                  <c:v>827.60296318225096</c:v>
                </c:pt>
                <c:pt idx="12">
                  <c:v>812.60296318225096</c:v>
                </c:pt>
                <c:pt idx="13">
                  <c:v>797.60296318225096</c:v>
                </c:pt>
                <c:pt idx="14">
                  <c:v>782.60296318225096</c:v>
                </c:pt>
                <c:pt idx="15">
                  <c:v>767.60296318225096</c:v>
                </c:pt>
                <c:pt idx="16">
                  <c:v>336.13922523870258</c:v>
                </c:pt>
                <c:pt idx="17">
                  <c:v>306.13922523870258</c:v>
                </c:pt>
                <c:pt idx="18">
                  <c:v>276.13922523870258</c:v>
                </c:pt>
                <c:pt idx="19">
                  <c:v>261.13922523870258</c:v>
                </c:pt>
                <c:pt idx="20">
                  <c:v>246.13922523870261</c:v>
                </c:pt>
                <c:pt idx="21">
                  <c:v>231.13922523870261</c:v>
                </c:pt>
                <c:pt idx="22">
                  <c:v>216.13922523870261</c:v>
                </c:pt>
                <c:pt idx="23">
                  <c:v>201.13922523870261</c:v>
                </c:pt>
                <c:pt idx="24">
                  <c:v>186.13922523870261</c:v>
                </c:pt>
                <c:pt idx="25" formatCode="General">
                  <c:v>150</c:v>
                </c:pt>
                <c:pt idx="26" formatCode="General">
                  <c:v>120</c:v>
                </c:pt>
                <c:pt idx="27" formatCode="General">
                  <c:v>90</c:v>
                </c:pt>
                <c:pt idx="28" formatCode="General">
                  <c:v>75</c:v>
                </c:pt>
                <c:pt idx="29" formatCode="General">
                  <c:v>60</c:v>
                </c:pt>
                <c:pt idx="30" formatCode="General">
                  <c:v>45</c:v>
                </c:pt>
                <c:pt idx="31" formatCode="General">
                  <c:v>30</c:v>
                </c:pt>
                <c:pt idx="32" formatCode="General">
                  <c:v>15</c:v>
                </c:pt>
                <c:pt idx="33" formatCode="General">
                  <c:v>0</c:v>
                </c:pt>
              </c:numCache>
            </c:numRef>
          </c:xVal>
          <c:yVal>
            <c:numRef>
              <c:f>'SMX cinética Ruben'!$F$5:$F$38</c:f>
              <c:numCache>
                <c:formatCode>0.00</c:formatCode>
                <c:ptCount val="34"/>
                <c:pt idx="0">
                  <c:v>4.9776279721954264</c:v>
                </c:pt>
                <c:pt idx="1">
                  <c:v>4.9021549531122339</c:v>
                </c:pt>
                <c:pt idx="2">
                  <c:v>4.8266819340290414</c:v>
                </c:pt>
                <c:pt idx="3">
                  <c:v>4.751208914945849</c:v>
                </c:pt>
                <c:pt idx="4">
                  <c:v>4.6757358958626556</c:v>
                </c:pt>
                <c:pt idx="5">
                  <c:v>4.6169510634032047</c:v>
                </c:pt>
                <c:pt idx="6">
                  <c:v>4.6002628767794631</c:v>
                </c:pt>
                <c:pt idx="7">
                  <c:v>4.5247898576962706</c:v>
                </c:pt>
                <c:pt idx="8">
                  <c:v>4.4660050252368197</c:v>
                </c:pt>
                <c:pt idx="9">
                  <c:v>4.3150589870704348</c:v>
                </c:pt>
                <c:pt idx="10">
                  <c:v>4.2395859679872423</c:v>
                </c:pt>
                <c:pt idx="11">
                  <c:v>4.1641129489040498</c:v>
                </c:pt>
                <c:pt idx="12">
                  <c:v>4.0886399298208573</c:v>
                </c:pt>
                <c:pt idx="13">
                  <c:v>4.013166910737664</c:v>
                </c:pt>
                <c:pt idx="14">
                  <c:v>3.9376938916544719</c:v>
                </c:pt>
                <c:pt idx="15">
                  <c:v>3.8622208725712794</c:v>
                </c:pt>
                <c:pt idx="16">
                  <c:v>1.6912961440700109</c:v>
                </c:pt>
                <c:pt idx="17">
                  <c:v>1.5403501059036258</c:v>
                </c:pt>
                <c:pt idx="18">
                  <c:v>1.3894040677372408</c:v>
                </c:pt>
                <c:pt idx="19">
                  <c:v>1.3139310486540481</c:v>
                </c:pt>
                <c:pt idx="20">
                  <c:v>1.2384580295708556</c:v>
                </c:pt>
                <c:pt idx="21">
                  <c:v>1.1629850104876631</c:v>
                </c:pt>
                <c:pt idx="22">
                  <c:v>1.0875119914044706</c:v>
                </c:pt>
                <c:pt idx="23">
                  <c:v>1.0120389723212779</c:v>
                </c:pt>
                <c:pt idx="24">
                  <c:v>0.93656595323808545</c:v>
                </c:pt>
                <c:pt idx="25">
                  <c:v>0.75473019083192572</c:v>
                </c:pt>
                <c:pt idx="26">
                  <c:v>0.60378415266554053</c:v>
                </c:pt>
                <c:pt idx="27">
                  <c:v>0.4528381144991554</c:v>
                </c:pt>
                <c:pt idx="28">
                  <c:v>0.37736509541596286</c:v>
                </c:pt>
                <c:pt idx="29">
                  <c:v>0.30189207633277026</c:v>
                </c:pt>
                <c:pt idx="30">
                  <c:v>0.2264190572495777</c:v>
                </c:pt>
                <c:pt idx="31">
                  <c:v>0.15094603816638513</c:v>
                </c:pt>
                <c:pt idx="32">
                  <c:v>7.5473019083192566E-2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09-6949-839F-5E75A902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"/>
      </c:valAx>
      <c:valAx>
        <c:axId val="1320359279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400">
                    <a:effectLst/>
                  </a:rPr>
                  <a:t>- </a:t>
                </a:r>
                <a:r>
                  <a:rPr lang="es-ES" sz="1400" b="0" i="0">
                    <a:effectLst/>
                  </a:rPr>
                  <a:t>ln⁡(𝐶</a:t>
                </a:r>
                <a:r>
                  <a:rPr lang="es-ES" sz="1400" b="0" i="0" baseline="-25000">
                    <a:effectLst/>
                  </a:rPr>
                  <a:t>𝑡</a:t>
                </a:r>
                <a:r>
                  <a:rPr lang="es-ES" sz="1400">
                    <a:effectLst/>
                  </a:rPr>
                  <a:t>/C</a:t>
                </a:r>
                <a:r>
                  <a:rPr lang="es-ES" sz="1400" baseline="-25000">
                    <a:effectLst/>
                  </a:rPr>
                  <a:t>0</a:t>
                </a:r>
                <a:r>
                  <a:rPr lang="es-ES" sz="1400">
                    <a:effectLst/>
                  </a:rPr>
                  <a:t>)</a:t>
                </a:r>
                <a:endParaRPr lang="es-ES_tradnl" sz="1400"/>
              </a:p>
            </c:rich>
          </c:tx>
          <c:layout>
            <c:manualLayout>
              <c:xMode val="edge"/>
              <c:yMode val="edge"/>
              <c:x val="1.8038091905072482E-3"/>
              <c:y val="0.44671296353310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  <c:majorUnit val="1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2976779436461603"/>
          <c:y val="0.65799953203070694"/>
          <c:w val="0.18926546049118151"/>
          <c:h val="9.5973560854480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423538673422114E-2"/>
                  <c:y val="-0.24539323084344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[2]Tetra!$B$4:$B$12</c:f>
              <c:numCache>
                <c:formatCode>General</c:formatCode>
                <c:ptCount val="9"/>
                <c:pt idx="0">
                  <c:v>72</c:v>
                </c:pt>
              </c:numCache>
            </c:numRef>
          </c:xVal>
          <c:yVal>
            <c:numRef>
              <c:f>[2]Tetra!$E$4:$E$12</c:f>
              <c:numCache>
                <c:formatCode>General</c:formatCode>
                <c:ptCount val="9"/>
                <c:pt idx="0">
                  <c:v>-3.1981764992533361</c:v>
                </c:pt>
                <c:pt idx="8">
                  <c:v>-0.37814910257213175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2A-2042-9486-ADFF7836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</c:scatterChart>
      <c:valAx>
        <c:axId val="132035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</c:valAx>
      <c:valAx>
        <c:axId val="13203592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Ln(qe-qt)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377418253255025"/>
          <c:y val="0.21519539333851601"/>
          <c:w val="0.20145743822996254"/>
          <c:h val="0.15383820264400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358588</xdr:colOff>
      <xdr:row>8</xdr:row>
      <xdr:rowOff>43141</xdr:rowOff>
    </xdr:from>
    <xdr:to>
      <xdr:col>19</xdr:col>
      <xdr:colOff>339538</xdr:colOff>
      <xdr:row>30</xdr:row>
      <xdr:rowOff>84417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56F39D-993E-DF48-9F8B-202E66C3C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723900</xdr:colOff>
      <xdr:row>31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A7D1B1E-3F7E-C74C-B299-F0735523A8A1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A7D1B1E-3F7E-C74C-B299-F0735523A8A1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6</xdr:col>
      <xdr:colOff>134471</xdr:colOff>
      <xdr:row>2</xdr:row>
      <xdr:rowOff>190500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DC3E1C4-E2B1-0144-851D-9277F13AAADA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DC3E1C4-E2B1-0144-851D-9277F13AAADA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3</xdr:col>
      <xdr:colOff>235323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219FA68-8EBF-7348-92FA-EAA29BA7CBE1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4219FA68-8EBF-7348-92FA-EAA29BA7CBE1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4</xdr:col>
      <xdr:colOff>168089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29F112B-4A30-DC4D-AF6D-412E51B4DB93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29F112B-4A30-DC4D-AF6D-412E51B4DB93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11</xdr:col>
      <xdr:colOff>12700</xdr:colOff>
      <xdr:row>38</xdr:row>
      <xdr:rowOff>50800</xdr:rowOff>
    </xdr:from>
    <xdr:to>
      <xdr:col>19</xdr:col>
      <xdr:colOff>778062</xdr:colOff>
      <xdr:row>60</xdr:row>
      <xdr:rowOff>66676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5E96E96-8985-C04C-86F4-064A692CB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33617</xdr:colOff>
      <xdr:row>10</xdr:row>
      <xdr:rowOff>134470</xdr:rowOff>
    </xdr:from>
    <xdr:ext cx="938719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3667628-0492-7641-A67A-835DBE315E43}"/>
            </a:ext>
          </a:extLst>
        </xdr:cNvPr>
        <xdr:cNvSpPr txBox="1"/>
      </xdr:nvSpPr>
      <xdr:spPr>
        <a:xfrm>
          <a:off x="15222817" y="6446370"/>
          <a:ext cx="93871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k=0.0007276</a:t>
          </a:r>
        </a:p>
        <a:p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=0,99907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358588</xdr:colOff>
      <xdr:row>6</xdr:row>
      <xdr:rowOff>43141</xdr:rowOff>
    </xdr:from>
    <xdr:to>
      <xdr:col>19</xdr:col>
      <xdr:colOff>339538</xdr:colOff>
      <xdr:row>28</xdr:row>
      <xdr:rowOff>84417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7206AD-3247-1643-9A14-19E0574E6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723900</xdr:colOff>
      <xdr:row>29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2D93731-528A-914E-81EF-61A69635B346}"/>
                </a:ext>
              </a:extLst>
            </xdr:cNvPr>
            <xdr:cNvSpPr txBox="1"/>
          </xdr:nvSpPr>
          <xdr:spPr>
            <a:xfrm>
              <a:off x="1511300" y="78486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2D93731-528A-914E-81EF-61A69635B346}"/>
                </a:ext>
              </a:extLst>
            </xdr:cNvPr>
            <xdr:cNvSpPr txBox="1"/>
          </xdr:nvSpPr>
          <xdr:spPr>
            <a:xfrm>
              <a:off x="1511300" y="78486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6</xdr:col>
      <xdr:colOff>134471</xdr:colOff>
      <xdr:row>2</xdr:row>
      <xdr:rowOff>190500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5083BAA-ED24-1D49-98AC-E1ABC4D7741C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5083BAA-ED24-1D49-98AC-E1ABC4D7741C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3</xdr:col>
      <xdr:colOff>235323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930B7FD5-492A-F241-81D2-7170675A846B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930B7FD5-492A-F241-81D2-7170675A846B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4</xdr:col>
      <xdr:colOff>168089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C98CD9D-6472-064B-B9FA-471500A653A2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C98CD9D-6472-064B-B9FA-471500A653A2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11</xdr:col>
      <xdr:colOff>12700</xdr:colOff>
      <xdr:row>36</xdr:row>
      <xdr:rowOff>50800</xdr:rowOff>
    </xdr:from>
    <xdr:to>
      <xdr:col>19</xdr:col>
      <xdr:colOff>778062</xdr:colOff>
      <xdr:row>58</xdr:row>
      <xdr:rowOff>66676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4BB1D3-C897-B54F-8C18-70A1D40A5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33617</xdr:colOff>
      <xdr:row>8</xdr:row>
      <xdr:rowOff>134470</xdr:rowOff>
    </xdr:from>
    <xdr:ext cx="938719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A1F79C3-5C25-E54C-B012-BDCBB7A9CFAF}"/>
            </a:ext>
          </a:extLst>
        </xdr:cNvPr>
        <xdr:cNvSpPr txBox="1"/>
      </xdr:nvSpPr>
      <xdr:spPr>
        <a:xfrm>
          <a:off x="15222817" y="2166470"/>
          <a:ext cx="93871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k=0.0007276</a:t>
          </a:r>
        </a:p>
        <a:p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=0,99907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320488</xdr:colOff>
      <xdr:row>4</xdr:row>
      <xdr:rowOff>170141</xdr:rowOff>
    </xdr:from>
    <xdr:to>
      <xdr:col>20</xdr:col>
      <xdr:colOff>301438</xdr:colOff>
      <xdr:row>27</xdr:row>
      <xdr:rowOff>8217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B210A7-5594-A74F-A39C-CB530A24B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723900</xdr:colOff>
      <xdr:row>39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C2859B0-2E8A-8842-BCCF-9F6948F67FD6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C2859B0-2E8A-8842-BCCF-9F6948F67FD6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6</xdr:col>
      <xdr:colOff>134471</xdr:colOff>
      <xdr:row>2</xdr:row>
      <xdr:rowOff>190500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3BAE7-C7D2-B644-82BF-7B80D2FCA692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B53BAE7-C7D2-B644-82BF-7B80D2FCA692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3</xdr:col>
      <xdr:colOff>235323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598846E-B138-F846-A5AF-611454377F0E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598846E-B138-F846-A5AF-611454377F0E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4</xdr:col>
      <xdr:colOff>168089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B9B7BD5-D601-134D-959B-756543E66AC0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B9B7BD5-D601-134D-959B-756543E66AC0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12</xdr:col>
      <xdr:colOff>50800</xdr:colOff>
      <xdr:row>27</xdr:row>
      <xdr:rowOff>76200</xdr:rowOff>
    </xdr:from>
    <xdr:to>
      <xdr:col>21</xdr:col>
      <xdr:colOff>28762</xdr:colOff>
      <xdr:row>49</xdr:row>
      <xdr:rowOff>79376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5EF1213-B6FB-CD46-933A-009335998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33617</xdr:colOff>
      <xdr:row>16</xdr:row>
      <xdr:rowOff>134470</xdr:rowOff>
    </xdr:from>
    <xdr:ext cx="938719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4D3B0CC-AB9B-7341-9241-175FF98CBA81}"/>
            </a:ext>
          </a:extLst>
        </xdr:cNvPr>
        <xdr:cNvSpPr txBox="1"/>
      </xdr:nvSpPr>
      <xdr:spPr>
        <a:xfrm>
          <a:off x="15222817" y="6446370"/>
          <a:ext cx="93871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k=0.0007276</a:t>
          </a:r>
        </a:p>
        <a:p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=0,99907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752288</xdr:colOff>
      <xdr:row>8</xdr:row>
      <xdr:rowOff>43141</xdr:rowOff>
    </xdr:from>
    <xdr:to>
      <xdr:col>20</xdr:col>
      <xdr:colOff>733238</xdr:colOff>
      <xdr:row>30</xdr:row>
      <xdr:rowOff>84417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66616E-EF6C-6040-B09F-48087E61F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723900</xdr:colOff>
      <xdr:row>42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431E7AEE-78E3-F642-8B76-3B758CD71EFE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431E7AEE-78E3-F642-8B76-3B758CD71EFE}"/>
                </a:ext>
              </a:extLst>
            </xdr:cNvPr>
            <xdr:cNvSpPr txBox="1"/>
          </xdr:nvSpPr>
          <xdr:spPr>
            <a:xfrm>
              <a:off x="1511300" y="121285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6</xdr:col>
      <xdr:colOff>134471</xdr:colOff>
      <xdr:row>2</xdr:row>
      <xdr:rowOff>190500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3A75B3A-A348-5B41-88B8-F578593660A9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3A75B3A-A348-5B41-88B8-F578593660A9}"/>
                </a:ext>
              </a:extLst>
            </xdr:cNvPr>
            <xdr:cNvSpPr txBox="1"/>
          </xdr:nvSpPr>
          <xdr:spPr>
            <a:xfrm>
              <a:off x="4858871" y="596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oneCellAnchor>
    <xdr:from>
      <xdr:col>3</xdr:col>
      <xdr:colOff>235323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232D7E7D-28B2-2A41-8CF2-CEDE9A562B2A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232D7E7D-28B2-2A41-8CF2-CEDE9A562B2A}"/>
                </a:ext>
              </a:extLst>
            </xdr:cNvPr>
            <xdr:cNvSpPr txBox="1"/>
          </xdr:nvSpPr>
          <xdr:spPr>
            <a:xfrm>
              <a:off x="2597523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4</xdr:col>
      <xdr:colOff>168089</xdr:colOff>
      <xdr:row>3</xdr:row>
      <xdr:rowOff>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A209373-A0BC-D045-8048-296B721CBAF6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1A209373-A0BC-D045-8048-296B721CBAF6}"/>
                </a:ext>
              </a:extLst>
            </xdr:cNvPr>
            <xdr:cNvSpPr txBox="1"/>
          </xdr:nvSpPr>
          <xdr:spPr>
            <a:xfrm>
              <a:off x="3317689" y="6096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>
                  <a:solidFill>
                    <a:srgbClr val="FF0000"/>
                  </a:solidFill>
                </a:rPr>
                <a:t>- 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  <xdr:twoCellAnchor>
    <xdr:from>
      <xdr:col>11</xdr:col>
      <xdr:colOff>723900</xdr:colOff>
      <xdr:row>32</xdr:row>
      <xdr:rowOff>25400</xdr:rowOff>
    </xdr:from>
    <xdr:to>
      <xdr:col>20</xdr:col>
      <xdr:colOff>701862</xdr:colOff>
      <xdr:row>54</xdr:row>
      <xdr:rowOff>41276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4A9F5CA-41A9-3443-9A05-C06184312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19</xdr:col>
      <xdr:colOff>33617</xdr:colOff>
      <xdr:row>23</xdr:row>
      <xdr:rowOff>134470</xdr:rowOff>
    </xdr:from>
    <xdr:ext cx="938719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47A0424-B7A5-8249-9C5B-8DBF0D90BDB9}"/>
            </a:ext>
          </a:extLst>
        </xdr:cNvPr>
        <xdr:cNvSpPr txBox="1"/>
      </xdr:nvSpPr>
      <xdr:spPr>
        <a:xfrm>
          <a:off x="15222817" y="6446370"/>
          <a:ext cx="93871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k=0.0007276</a:t>
          </a:r>
        </a:p>
        <a:p>
          <a:r>
            <a:rPr lang="es-ES" sz="1100"/>
            <a:t>R</a:t>
          </a:r>
          <a:r>
            <a:rPr lang="es-ES" sz="1100" baseline="30000"/>
            <a:t>2</a:t>
          </a:r>
          <a:r>
            <a:rPr lang="es-ES" sz="1100"/>
            <a:t>=0,99907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5D5E02-87A6-254E-9EC1-2456246F9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142055-05D4-1F46-9F3A-7E23030C9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B06B6B-A9F7-4045-ACEB-0518CCB28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C996AA-DBE7-7C40-A458-13BCD6FC7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22</xdr:col>
      <xdr:colOff>38100</xdr:colOff>
      <xdr:row>1</xdr:row>
      <xdr:rowOff>12700</xdr:rowOff>
    </xdr:from>
    <xdr:ext cx="243080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F66479F-49B0-CC46-B703-F7936234C25E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𝛿</m:t>
                        </m:r>
                        <m:acc>
                          <m:accPr>
                            <m:chr m:val="̅"/>
                            <m:ctrlPr>
                              <a:rPr lang="es-ES" sz="11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s-ES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</m:acc>
                      </m:e>
                      <m:sub>
                        <m:r>
                          <a:rPr lang="es-ES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ES" sz="1100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F66479F-49B0-CC46-B703-F7936234C25E}"/>
                </a:ext>
              </a:extLst>
            </xdr:cNvPr>
            <xdr:cNvSpPr txBox="1"/>
          </xdr:nvSpPr>
          <xdr:spPr>
            <a:xfrm>
              <a:off x="5054600" y="12700"/>
              <a:ext cx="243080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endParaRPr lang="es-ES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  <xdr:oneCellAnchor>
    <xdr:from>
      <xdr:col>24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B0B542A-0FEF-9C4B-9679-17B6BEA0C9A5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B0B542A-0FEF-9C4B-9679-17B6BEA0C9A5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25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7F74737F-93E4-9C47-AA07-CA9C8358D8E6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7F74737F-93E4-9C47-AA07-CA9C8358D8E6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C542F-1189-1E4A-9992-018FA41C2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F8C6C6-4F64-8243-A53D-F2A73ABD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16F0CF-FCF1-6940-A54E-3DEE76B05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984C53-70C5-FD47-8BFB-AE2C0EA94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2B15FF-538D-DB49-9038-712CAF53B01B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892B15FF-538D-DB49-9038-712CAF53B01B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25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5F85C0A8-17BD-CF40-91DE-487525121D31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5F85C0A8-17BD-CF40-91DE-487525121D31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1B7699-6239-6D49-A8F8-9C24A6635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0CB71F-4296-6046-8EC8-3DDD9142E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7CDC68-81EB-4947-8051-A0A8E4707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058A30-90C6-AD42-B671-6C8D25C3D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73802ED-0FC9-F340-8A5A-5E10E350E8EE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B73802ED-0FC9-F340-8A5A-5E10E350E8EE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25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3877834-E22C-3841-AE36-004A1370D4CF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C3877834-E22C-3841-AE36-004A1370D4CF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77755</xdr:rowOff>
    </xdr:from>
    <xdr:to>
      <xdr:col>5</xdr:col>
      <xdr:colOff>0</xdr:colOff>
      <xdr:row>13</xdr:row>
      <xdr:rowOff>168471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71D95-78FC-4E4F-9973-97AB8B8C4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0</xdr:row>
      <xdr:rowOff>74083</xdr:rowOff>
    </xdr:from>
    <xdr:to>
      <xdr:col>5</xdr:col>
      <xdr:colOff>0</xdr:colOff>
      <xdr:row>13</xdr:row>
      <xdr:rowOff>164799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6F2EDB-59F4-744C-BB80-4A56E0CCF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0</xdr:row>
      <xdr:rowOff>77755</xdr:rowOff>
    </xdr:from>
    <xdr:to>
      <xdr:col>8</xdr:col>
      <xdr:colOff>0</xdr:colOff>
      <xdr:row>13</xdr:row>
      <xdr:rowOff>168471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C4E7F5-FC52-7547-B56E-496651267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0</xdr:row>
      <xdr:rowOff>74083</xdr:rowOff>
    </xdr:from>
    <xdr:to>
      <xdr:col>8</xdr:col>
      <xdr:colOff>0</xdr:colOff>
      <xdr:row>13</xdr:row>
      <xdr:rowOff>164799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60F82BF-0792-7C4E-88E5-770A566F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24</xdr:col>
      <xdr:colOff>38100</xdr:colOff>
      <xdr:row>1</xdr:row>
      <xdr:rowOff>12700</xdr:rowOff>
    </xdr:from>
    <xdr:ext cx="415307" cy="1762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FC1E358-4250-6240-B981-9D08DEF5ECC1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FC1E358-4250-6240-B981-9D08DEF5ECC1}"/>
                </a:ext>
              </a:extLst>
            </xdr:cNvPr>
            <xdr:cNvSpPr txBox="1"/>
          </xdr:nvSpPr>
          <xdr:spPr>
            <a:xfrm>
              <a:off x="19469100" y="215900"/>
              <a:ext cx="415307" cy="1762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</a:t>
              </a:r>
            </a:p>
          </xdr:txBody>
        </xdr:sp>
      </mc:Fallback>
    </mc:AlternateContent>
    <xdr:clientData/>
  </xdr:oneCellAnchor>
  <xdr:oneCellAnchor>
    <xdr:from>
      <xdr:col>25</xdr:col>
      <xdr:colOff>38100</xdr:colOff>
      <xdr:row>1</xdr:row>
      <xdr:rowOff>12700</xdr:rowOff>
    </xdr:from>
    <xdr:ext cx="774700" cy="176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A9BE58A-1FE9-6C4C-B4BD-E0ACCA42653E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s-ES" sz="110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𝛿</m:t>
                      </m:r>
                      <m:r>
                        <m:rPr>
                          <m:sty m:val="p"/>
                        </m:rPr>
                        <a:rPr lang="es-ES" sz="1100" b="0" i="0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ln</m:t>
                      </m:r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⁡(</m:t>
                      </m:r>
                      <m:acc>
                        <m:accPr>
                          <m:chr m:val="̅"/>
                          <m:ctrlPr>
                            <a:rPr lang="es-ES" sz="110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s-ES" sz="11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</a:rPr>
                            <m:t>𝐶</m:t>
                          </m:r>
                        </m:e>
                      </m:acc>
                    </m:e>
                    <m:sub>
                      <m:r>
                        <a:rPr lang="es-ES" sz="11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𝑡</m:t>
                      </m:r>
                    </m:sub>
                  </m:sSub>
                </m:oMath>
              </a14:m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7A9BE58A-1FE9-6C4C-B4BD-E0ACCA42653E}"/>
                </a:ext>
              </a:extLst>
            </xdr:cNvPr>
            <xdr:cNvSpPr txBox="1"/>
          </xdr:nvSpPr>
          <xdr:spPr>
            <a:xfrm>
              <a:off x="20294600" y="215900"/>
              <a:ext cx="774700" cy="176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〖</a:t>
              </a:r>
              <a:r>
                <a:rPr lang="es-ES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ln⁡(</a:t>
              </a:r>
              <a:r>
                <a:rPr lang="es-E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 ̅〗_𝑡</a:t>
              </a:r>
              <a:r>
                <a:rPr lang="es-ES" sz="1100">
                  <a:solidFill>
                    <a:srgbClr val="FF0000"/>
                  </a:solidFill>
                </a:rPr>
                <a:t>/Co)</a:t>
              </a: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uben/Documents/PUBLICACIONES/JOHANNA/FOTOCATALISIS/Fotolisis%20ruben%2020211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hanna/Desktop/Adsor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ET"/>
      <sheetName val="CIP"/>
      <sheetName val="SDZ"/>
      <sheetName val="SMX"/>
      <sheetName val="TODAS LAS GRAFICAS"/>
    </sheetNames>
    <sheetDataSet>
      <sheetData sheetId="0"/>
      <sheetData sheetId="1">
        <row r="5">
          <cell r="AE5">
            <v>6019.0915837084467</v>
          </cell>
          <cell r="AF5">
            <v>9.9892870404773451</v>
          </cell>
          <cell r="AG5">
            <v>12.530549327711157</v>
          </cell>
        </row>
        <row r="6">
          <cell r="AE6">
            <v>5959.0915837084467</v>
          </cell>
          <cell r="AF6">
            <v>10.916591727389552</v>
          </cell>
          <cell r="AG6">
            <v>13.089711661359624</v>
          </cell>
        </row>
        <row r="7">
          <cell r="AE7">
            <v>5929.0915837084467</v>
          </cell>
          <cell r="AF7">
            <v>12.235544741074802</v>
          </cell>
          <cell r="AG7">
            <v>13.378581383760277</v>
          </cell>
        </row>
        <row r="8">
          <cell r="AE8">
            <v>5914.0915837084467</v>
          </cell>
          <cell r="AF8">
            <v>13.177886913671033</v>
          </cell>
          <cell r="AG8">
            <v>13.525398114915502</v>
          </cell>
        </row>
        <row r="9">
          <cell r="AE9">
            <v>5899.0915837084467</v>
          </cell>
          <cell r="AF9">
            <v>13.897575259995564</v>
          </cell>
          <cell r="AG9">
            <v>13.673826014843321</v>
          </cell>
        </row>
        <row r="10">
          <cell r="AE10">
            <v>5884.0915837084467</v>
          </cell>
          <cell r="AF10">
            <v>14.716939874713395</v>
          </cell>
          <cell r="AG10">
            <v>13.823882764531392</v>
          </cell>
        </row>
        <row r="11">
          <cell r="AE11">
            <v>5869.0915837084467</v>
          </cell>
          <cell r="AF11">
            <v>15.033172870107238</v>
          </cell>
          <cell r="AG11">
            <v>13.97558623899881</v>
          </cell>
        </row>
        <row r="12">
          <cell r="AE12">
            <v>5854.0915837084467</v>
          </cell>
          <cell r="AF12">
            <v>16.128774193813232</v>
          </cell>
          <cell r="AG12">
            <v>14.128954509425316</v>
          </cell>
        </row>
        <row r="13">
          <cell r="AE13">
            <v>5839.0915837084467</v>
          </cell>
          <cell r="AF13">
            <v>20</v>
          </cell>
          <cell r="AG13">
            <v>14.284005845304076</v>
          </cell>
        </row>
        <row r="14">
          <cell r="AE14">
            <v>5800</v>
          </cell>
          <cell r="AG14">
            <v>14.696128472318174</v>
          </cell>
        </row>
        <row r="15">
          <cell r="AE15">
            <v>5500</v>
          </cell>
          <cell r="AG15">
            <v>18.281119510971077</v>
          </cell>
        </row>
        <row r="16">
          <cell r="AE16">
            <v>5000</v>
          </cell>
          <cell r="AG16">
            <v>26.302833411960446</v>
          </cell>
        </row>
        <row r="17">
          <cell r="AE17">
            <v>4000</v>
          </cell>
          <cell r="AG17">
            <v>54.450519485869577</v>
          </cell>
        </row>
        <row r="18">
          <cell r="AE18">
            <v>3586.5910433746849</v>
          </cell>
          <cell r="AF18">
            <v>77.640577297490225</v>
          </cell>
          <cell r="AG18">
            <v>73.559547369440921</v>
          </cell>
        </row>
        <row r="19">
          <cell r="AE19">
            <v>3526.5910433746849</v>
          </cell>
          <cell r="AF19">
            <v>83.497280984826617</v>
          </cell>
          <cell r="AG19">
            <v>76.842063330513724</v>
          </cell>
        </row>
        <row r="20">
          <cell r="AE20">
            <v>3496.5910433746849</v>
          </cell>
          <cell r="AF20">
            <v>86.364891639760813</v>
          </cell>
          <cell r="AG20">
            <v>78.537849003815055</v>
          </cell>
        </row>
        <row r="21">
          <cell r="AE21">
            <v>3481.5910433746849</v>
          </cell>
          <cell r="AF21">
            <v>89.199793254623998</v>
          </cell>
          <cell r="AG21">
            <v>79.399724409880065</v>
          </cell>
        </row>
        <row r="22">
          <cell r="AE22">
            <v>3466.5910433746849</v>
          </cell>
          <cell r="AF22">
            <v>89.472178972645921</v>
          </cell>
          <cell r="AG22">
            <v>80.271058048186049</v>
          </cell>
        </row>
        <row r="23">
          <cell r="AE23">
            <v>3451.5910433746849</v>
          </cell>
          <cell r="AF23">
            <v>89.748645208185692</v>
          </cell>
          <cell r="AG23">
            <v>81.151953713500077</v>
          </cell>
        </row>
        <row r="24">
          <cell r="AE24">
            <v>3436.5910433746849</v>
          </cell>
          <cell r="AF24">
            <v>90.308189309272123</v>
          </cell>
          <cell r="AG24">
            <v>82.042516339634574</v>
          </cell>
        </row>
        <row r="25">
          <cell r="AE25">
            <v>3421.5910433746849</v>
          </cell>
          <cell r="AF25">
            <v>91.688596623999956</v>
          </cell>
          <cell r="AG25">
            <v>82.942852011946968</v>
          </cell>
        </row>
        <row r="26">
          <cell r="AE26">
            <v>3406.5910433746849</v>
          </cell>
          <cell r="AF26">
            <v>100</v>
          </cell>
          <cell r="AG26">
            <v>83.8530679799768</v>
          </cell>
        </row>
        <row r="27">
          <cell r="AE27">
            <v>3400</v>
          </cell>
          <cell r="AG27">
            <v>84.256171880728246</v>
          </cell>
        </row>
        <row r="28">
          <cell r="AE28">
            <v>3000</v>
          </cell>
          <cell r="AG28">
            <v>112.7201402922957</v>
          </cell>
        </row>
        <row r="29">
          <cell r="AE29">
            <v>2500</v>
          </cell>
          <cell r="AG29">
            <v>162.18148295030616</v>
          </cell>
        </row>
        <row r="30">
          <cell r="AE30">
            <v>2000</v>
          </cell>
          <cell r="AG30">
            <v>233.34635091612122</v>
          </cell>
        </row>
        <row r="31">
          <cell r="AE31">
            <v>1500</v>
          </cell>
          <cell r="AG31">
            <v>335.73820201504577</v>
          </cell>
        </row>
        <row r="32">
          <cell r="AE32">
            <v>1208.1359861525889</v>
          </cell>
          <cell r="AF32">
            <v>396.97848804679802</v>
          </cell>
          <cell r="AG32">
            <v>415.17351481169857</v>
          </cell>
        </row>
        <row r="33">
          <cell r="AE33">
            <v>1148.1359861525889</v>
          </cell>
          <cell r="AF33">
            <v>411.19687527965101</v>
          </cell>
          <cell r="AG33">
            <v>433.70018793190667</v>
          </cell>
        </row>
        <row r="34">
          <cell r="AE34">
            <v>1118.1359861525889</v>
          </cell>
          <cell r="AF34">
            <v>417.40051412390466</v>
          </cell>
          <cell r="AG34">
            <v>443.27128133214046</v>
          </cell>
        </row>
        <row r="35">
          <cell r="AE35">
            <v>1103.1359861525889</v>
          </cell>
          <cell r="AF35">
            <v>427.25274382398766</v>
          </cell>
          <cell r="AG35">
            <v>448.13574630592075</v>
          </cell>
        </row>
        <row r="36">
          <cell r="AE36">
            <v>1088.1359861525889</v>
          </cell>
          <cell r="AF36">
            <v>442.15260781732599</v>
          </cell>
          <cell r="AG36">
            <v>453.05359398342597</v>
          </cell>
        </row>
        <row r="37">
          <cell r="AE37">
            <v>1073.1359861525889</v>
          </cell>
          <cell r="AF37">
            <v>464.50629282666569</v>
          </cell>
          <cell r="AG37">
            <v>458.0254101871613</v>
          </cell>
        </row>
        <row r="38">
          <cell r="AE38">
            <v>1058.1359861525889</v>
          </cell>
          <cell r="AF38">
            <v>470.21890613856868</v>
          </cell>
          <cell r="AG38">
            <v>463.05178716845586</v>
          </cell>
        </row>
        <row r="39">
          <cell r="AE39">
            <v>1043.1359861525889</v>
          </cell>
          <cell r="AF39">
            <v>473.97834861544862</v>
          </cell>
          <cell r="AG39">
            <v>468.13332367801263</v>
          </cell>
        </row>
        <row r="40">
          <cell r="AE40">
            <v>1028.1359861525889</v>
          </cell>
          <cell r="AF40">
            <v>500</v>
          </cell>
          <cell r="AG40">
            <v>473.27062503723323</v>
          </cell>
        </row>
        <row r="41">
          <cell r="AE41">
            <v>1100</v>
          </cell>
          <cell r="AG41">
            <v>449.15946675326177</v>
          </cell>
        </row>
        <row r="42">
          <cell r="AE42">
            <v>1000</v>
          </cell>
          <cell r="AG42">
            <v>483.05936583004086</v>
          </cell>
        </row>
        <row r="43">
          <cell r="AE43">
            <v>900</v>
          </cell>
          <cell r="AG43">
            <v>519.517828718739</v>
          </cell>
        </row>
        <row r="44">
          <cell r="AE44">
            <v>800</v>
          </cell>
          <cell r="AG44">
            <v>558.72796067801323</v>
          </cell>
        </row>
        <row r="45">
          <cell r="AE45">
            <v>700</v>
          </cell>
          <cell r="AG45">
            <v>600.89744140892708</v>
          </cell>
        </row>
        <row r="46">
          <cell r="AE46">
            <v>600</v>
          </cell>
          <cell r="AG46">
            <v>646.24962504763346</v>
          </cell>
        </row>
        <row r="47">
          <cell r="AE47">
            <v>500</v>
          </cell>
          <cell r="AG47">
            <v>695.02472317899651</v>
          </cell>
        </row>
        <row r="48">
          <cell r="AE48">
            <v>120</v>
          </cell>
          <cell r="AF48">
            <v>941.08461605202865</v>
          </cell>
          <cell r="AG48">
            <v>916.38940806390963</v>
          </cell>
        </row>
        <row r="49">
          <cell r="AE49">
            <v>90</v>
          </cell>
          <cell r="AF49">
            <v>946.050448427432</v>
          </cell>
          <cell r="AG49">
            <v>936.61270715305284</v>
          </cell>
        </row>
        <row r="50">
          <cell r="AE50">
            <v>75</v>
          </cell>
          <cell r="AF50">
            <v>954.11641997499271</v>
          </cell>
          <cell r="AG50">
            <v>946.89110753633804</v>
          </cell>
        </row>
        <row r="51">
          <cell r="AE51">
            <v>60</v>
          </cell>
          <cell r="AF51">
            <v>960.23750496814307</v>
          </cell>
          <cell r="AG51">
            <v>957.2823032229885</v>
          </cell>
        </row>
        <row r="52">
          <cell r="AE52">
            <v>45</v>
          </cell>
          <cell r="AF52">
            <v>964.30420941019759</v>
          </cell>
          <cell r="AG52">
            <v>967.78753203017288</v>
          </cell>
        </row>
        <row r="53">
          <cell r="AE53">
            <v>30</v>
          </cell>
          <cell r="AF53">
            <v>971.27592977799338</v>
          </cell>
          <cell r="AG53">
            <v>978.40804535888219</v>
          </cell>
        </row>
        <row r="54">
          <cell r="AE54">
            <v>15</v>
          </cell>
          <cell r="AF54">
            <v>988.43187937315281</v>
          </cell>
          <cell r="AG54">
            <v>989.14510834299847</v>
          </cell>
        </row>
        <row r="55">
          <cell r="AE55">
            <v>0</v>
          </cell>
          <cell r="AF55">
            <v>1000</v>
          </cell>
          <cell r="AG55">
            <v>1000</v>
          </cell>
        </row>
      </sheetData>
      <sheetData sheetId="2">
        <row r="2">
          <cell r="AE2">
            <v>7321.4318981202041</v>
          </cell>
        </row>
      </sheetData>
      <sheetData sheetId="3">
        <row r="3">
          <cell r="AE3">
            <v>12719.917265832541</v>
          </cell>
        </row>
      </sheetData>
      <sheetData sheetId="4">
        <row r="3">
          <cell r="AE3">
            <v>14426.240977516954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ra"/>
      <sheetName val="C 1000"/>
      <sheetName val="Cipro"/>
      <sheetName val="Sulfame"/>
      <sheetName val="Sulfadi"/>
      <sheetName val="B 1000"/>
      <sheetName val="B 100"/>
      <sheetName val="B 20"/>
    </sheetNames>
    <sheetDataSet>
      <sheetData sheetId="0">
        <row r="4">
          <cell r="B4">
            <v>72</v>
          </cell>
          <cell r="E4">
            <v>-3.1981764992533361</v>
          </cell>
        </row>
        <row r="12">
          <cell r="E12">
            <v>-0.37814910257213175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D162-DDE6-1E4A-9430-70D715DA9CDA}">
  <sheetPr>
    <tabColor rgb="FFFF0000"/>
  </sheetPr>
  <dimension ref="B4:J36"/>
  <sheetViews>
    <sheetView topLeftCell="A15" zoomScaleNormal="100" workbookViewId="0">
      <selection activeCell="G18" sqref="G18"/>
    </sheetView>
  </sheetViews>
  <sheetFormatPr baseColWidth="10" defaultColWidth="10.33203125" defaultRowHeight="16" x14ac:dyDescent="0.2"/>
  <cols>
    <col min="1" max="1" width="10.33203125" style="7"/>
    <col min="2" max="2" width="10.33203125" style="8"/>
    <col min="3" max="6" width="10.33203125" style="7"/>
    <col min="7" max="7" width="11.83203125" style="7" customWidth="1"/>
    <col min="8" max="8" width="11.33203125" style="7" customWidth="1"/>
    <col min="9" max="9" width="9" style="7" customWidth="1"/>
    <col min="10" max="10" width="12.1640625" style="7" bestFit="1" customWidth="1"/>
    <col min="11" max="16384" width="10.33203125" style="7"/>
  </cols>
  <sheetData>
    <row r="4" spans="2:10" x14ac:dyDescent="0.2">
      <c r="F4" s="21" t="s">
        <v>16</v>
      </c>
    </row>
    <row r="5" spans="2:10" x14ac:dyDescent="0.2">
      <c r="B5" s="22">
        <v>252.8293937332904</v>
      </c>
      <c r="C5" s="24">
        <v>1.7592865252825116</v>
      </c>
      <c r="D5" s="23">
        <f t="shared" ref="D5:D10" si="0">C5/$C$27</f>
        <v>2.4786690345783751E-3</v>
      </c>
      <c r="E5" s="23">
        <f t="shared" ref="E5:E27" si="1">-LN(D5)</f>
        <v>6.0000335424747862</v>
      </c>
      <c r="F5" s="20">
        <f t="shared" ref="F5:F10" si="2">$G$33*B5</f>
        <v>3.7575099577879207</v>
      </c>
      <c r="G5" s="6">
        <v>0.19063206448639725</v>
      </c>
      <c r="H5" s="19">
        <f t="shared" ref="H5:H10" si="3">$G$32+($C$27-$G$32)*EXP(-$G$33*B5)</f>
        <v>16.567317480244675</v>
      </c>
      <c r="J5" s="12">
        <f t="shared" ref="J5:J10" si="4">(C5-H5)^2</f>
        <v>219.27778076311765</v>
      </c>
    </row>
    <row r="6" spans="2:10" x14ac:dyDescent="0.2">
      <c r="B6" s="22">
        <v>226.75423093046544</v>
      </c>
      <c r="C6" s="25">
        <v>8.3402009142409668</v>
      </c>
      <c r="D6" s="23">
        <f t="shared" si="0"/>
        <v>1.1750557655735849E-2</v>
      </c>
      <c r="E6" s="23">
        <f t="shared" si="1"/>
        <v>4.4438545794555369</v>
      </c>
      <c r="F6" s="20">
        <f t="shared" si="2"/>
        <v>3.3699850642784557</v>
      </c>
      <c r="G6" s="6">
        <v>0.24804645243268969</v>
      </c>
      <c r="H6" s="19">
        <f t="shared" si="3"/>
        <v>24.409119725103594</v>
      </c>
      <c r="J6" s="12">
        <f t="shared" si="4"/>
        <v>258.21015175009478</v>
      </c>
    </row>
    <row r="7" spans="2:10" x14ac:dyDescent="0.2">
      <c r="B7" s="22">
        <v>222.8293937332904</v>
      </c>
      <c r="C7" s="24">
        <v>4.1337562853666894</v>
      </c>
      <c r="D7" s="23">
        <f t="shared" si="0"/>
        <v>5.8240733125530953E-3</v>
      </c>
      <c r="E7" s="23">
        <f t="shared" si="1"/>
        <v>5.1457553801599243</v>
      </c>
      <c r="F7" s="20">
        <f t="shared" si="2"/>
        <v>3.3116547624361039</v>
      </c>
      <c r="G7" s="6">
        <v>0.40736149919238074</v>
      </c>
      <c r="H7" s="19">
        <f t="shared" si="3"/>
        <v>25.875255437991715</v>
      </c>
      <c r="J7" s="12">
        <f t="shared" si="4"/>
        <v>472.69278540359466</v>
      </c>
    </row>
    <row r="8" spans="2:10" x14ac:dyDescent="0.2">
      <c r="B8" s="22">
        <v>211.75423093046544</v>
      </c>
      <c r="C8" s="25">
        <v>11.97173723336782</v>
      </c>
      <c r="D8" s="23">
        <f t="shared" si="0"/>
        <v>1.6867050332061553E-2</v>
      </c>
      <c r="E8" s="23">
        <f t="shared" si="1"/>
        <v>4.0823932446553641</v>
      </c>
      <c r="F8" s="20">
        <f t="shared" si="2"/>
        <v>3.147057466602547</v>
      </c>
      <c r="G8" s="6">
        <v>0.16131688967012528</v>
      </c>
      <c r="H8" s="19">
        <f t="shared" si="3"/>
        <v>30.504811320027247</v>
      </c>
      <c r="J8" s="12">
        <f t="shared" si="4"/>
        <v>343.47483510160708</v>
      </c>
    </row>
    <row r="9" spans="2:10" x14ac:dyDescent="0.2">
      <c r="B9" s="22">
        <v>207.8293937332904</v>
      </c>
      <c r="C9" s="24">
        <v>14.749375785788672</v>
      </c>
      <c r="D9" s="23">
        <f t="shared" si="0"/>
        <v>2.0780481470307255E-2</v>
      </c>
      <c r="E9" s="23">
        <f t="shared" si="1"/>
        <v>3.8737411236898076</v>
      </c>
      <c r="F9" s="20">
        <f t="shared" si="2"/>
        <v>3.0887271647601953</v>
      </c>
      <c r="G9" s="6">
        <v>0.24399962797281172</v>
      </c>
      <c r="H9" s="19">
        <f t="shared" si="3"/>
        <v>32.337085232191683</v>
      </c>
      <c r="J9" s="12">
        <f t="shared" si="4"/>
        <v>309.32752357109371</v>
      </c>
    </row>
    <row r="10" spans="2:10" x14ac:dyDescent="0.2">
      <c r="B10" s="22">
        <v>192.8293937332904</v>
      </c>
      <c r="C10" s="24">
        <v>27.708247662855339</v>
      </c>
      <c r="D10" s="23">
        <f t="shared" si="0"/>
        <v>3.9038311552644547E-2</v>
      </c>
      <c r="E10" s="23">
        <f t="shared" si="1"/>
        <v>3.2432117675363354</v>
      </c>
      <c r="F10" s="20">
        <f t="shared" si="2"/>
        <v>2.8657995670842871</v>
      </c>
      <c r="G10" s="6">
        <v>0.26176733604034069</v>
      </c>
      <c r="H10" s="19">
        <f t="shared" si="3"/>
        <v>40.412628343706473</v>
      </c>
      <c r="J10" s="12">
        <f t="shared" si="4"/>
        <v>161.40128848398354</v>
      </c>
    </row>
    <row r="11" spans="2:10" x14ac:dyDescent="0.2">
      <c r="B11" s="22">
        <v>177.8293937332904</v>
      </c>
      <c r="C11" s="24">
        <v>32.149016172270564</v>
      </c>
      <c r="D11" s="23">
        <f t="shared" ref="D11:D20" si="5">C11/$C$27</f>
        <v>4.5294936176226382E-2</v>
      </c>
      <c r="E11" s="23">
        <f t="shared" ref="E11:E20" si="6">-LN(D11)</f>
        <v>3.09456003693073</v>
      </c>
      <c r="F11" s="20">
        <f t="shared" ref="F11:F20" si="7">$G$33*B11</f>
        <v>2.6428719694083784</v>
      </c>
      <c r="G11" s="6">
        <v>-9.8925645440717194</v>
      </c>
      <c r="H11" s="19">
        <f t="shared" ref="H11:H20" si="8">$G$32+($C$27-$G$32)*EXP(-$G$33*B11)</f>
        <v>50.50487753981956</v>
      </c>
      <c r="J11" s="12">
        <f t="shared" ref="J11:J20" si="9">(C11-H11)^2</f>
        <v>336.9376465446777</v>
      </c>
    </row>
    <row r="12" spans="2:10" x14ac:dyDescent="0.2">
      <c r="B12" s="22">
        <v>162.8293937332904</v>
      </c>
      <c r="C12" s="24">
        <v>42.355195896660128</v>
      </c>
      <c r="D12" s="23">
        <f t="shared" si="5"/>
        <v>5.9674482248247639E-2</v>
      </c>
      <c r="E12" s="23">
        <f t="shared" si="6"/>
        <v>2.8188507829867939</v>
      </c>
      <c r="F12" s="20">
        <f t="shared" si="7"/>
        <v>2.4199443717324702</v>
      </c>
      <c r="G12" s="6">
        <v>-8.8925645440717194</v>
      </c>
      <c r="H12" s="19">
        <f t="shared" si="8"/>
        <v>63.117465006687709</v>
      </c>
      <c r="J12" s="12">
        <f t="shared" si="9"/>
        <v>431.07181859720549</v>
      </c>
    </row>
    <row r="13" spans="2:10" x14ac:dyDescent="0.2">
      <c r="B13" s="22">
        <v>153.61954357704332</v>
      </c>
      <c r="C13" s="26">
        <v>59.64030899321132</v>
      </c>
      <c r="D13" s="23">
        <f t="shared" si="5"/>
        <v>8.4027578788179666E-2</v>
      </c>
      <c r="E13" s="23">
        <f t="shared" si="6"/>
        <v>2.4766102151167808</v>
      </c>
      <c r="F13" s="20">
        <f t="shared" si="7"/>
        <v>2.2830690537133198</v>
      </c>
      <c r="G13" s="6">
        <v>-7.8925645440717203</v>
      </c>
      <c r="H13" s="19">
        <f t="shared" si="8"/>
        <v>72.375861004618599</v>
      </c>
      <c r="J13" s="12">
        <f t="shared" si="9"/>
        <v>162.19428503525998</v>
      </c>
    </row>
    <row r="14" spans="2:10" x14ac:dyDescent="0.2">
      <c r="B14" s="22">
        <v>147.8293937332904</v>
      </c>
      <c r="C14" s="24">
        <v>58.977320477526213</v>
      </c>
      <c r="D14" s="23">
        <f t="shared" si="5"/>
        <v>8.3093490406046536E-2</v>
      </c>
      <c r="E14" s="23">
        <f t="shared" si="6"/>
        <v>2.4877889146529797</v>
      </c>
      <c r="F14" s="20">
        <f t="shared" si="7"/>
        <v>2.1970167740565616</v>
      </c>
      <c r="G14" s="6">
        <v>-6.8925645440717203</v>
      </c>
      <c r="H14" s="19">
        <f t="shared" si="8"/>
        <v>78.879795040181818</v>
      </c>
      <c r="J14" s="12">
        <f t="shared" si="9"/>
        <v>396.10849371715341</v>
      </c>
    </row>
    <row r="15" spans="2:10" x14ac:dyDescent="0.2">
      <c r="B15" s="22">
        <v>138.61954357704332</v>
      </c>
      <c r="C15" s="26">
        <v>72.154727992032676</v>
      </c>
      <c r="D15" s="23">
        <f t="shared" si="5"/>
        <v>0.10165921662109983</v>
      </c>
      <c r="E15" s="23">
        <f t="shared" si="6"/>
        <v>2.2861290728646053</v>
      </c>
      <c r="F15" s="20">
        <f t="shared" si="7"/>
        <v>2.0601414560374116</v>
      </c>
      <c r="G15" s="6">
        <v>-5.8925645440717203</v>
      </c>
      <c r="H15" s="19">
        <f t="shared" si="8"/>
        <v>90.450291077059177</v>
      </c>
      <c r="J15" s="12">
        <f t="shared" si="9"/>
        <v>334.72762859818442</v>
      </c>
    </row>
    <row r="16" spans="2:10" x14ac:dyDescent="0.2">
      <c r="B16" s="22">
        <v>132.8293937332904</v>
      </c>
      <c r="C16" s="24">
        <v>84.863965011332013</v>
      </c>
      <c r="D16" s="23">
        <f t="shared" si="5"/>
        <v>0.11956533469802637</v>
      </c>
      <c r="E16" s="23">
        <f t="shared" si="6"/>
        <v>2.1238923231403852</v>
      </c>
      <c r="F16" s="20">
        <f t="shared" si="7"/>
        <v>1.9740891763806532</v>
      </c>
      <c r="G16" s="6">
        <v>-4.8925645440717203</v>
      </c>
      <c r="H16" s="19">
        <f t="shared" si="8"/>
        <v>98.578453125800081</v>
      </c>
      <c r="J16" s="12">
        <f t="shared" si="9"/>
        <v>188.08718424188589</v>
      </c>
    </row>
    <row r="17" spans="2:10" x14ac:dyDescent="0.2">
      <c r="B17" s="22">
        <v>123.61954357704332</v>
      </c>
      <c r="C17" s="26">
        <v>105.07936041673109</v>
      </c>
      <c r="D17" s="23">
        <f t="shared" si="5"/>
        <v>0.14804692305389369</v>
      </c>
      <c r="E17" s="23">
        <f t="shared" si="6"/>
        <v>1.9102260078055673</v>
      </c>
      <c r="F17" s="20">
        <f t="shared" si="7"/>
        <v>1.837213858361503</v>
      </c>
      <c r="G17" s="6">
        <v>-3.8925645440717198</v>
      </c>
      <c r="H17" s="19">
        <f t="shared" si="8"/>
        <v>113.03845014572825</v>
      </c>
      <c r="J17" s="12">
        <f t="shared" si="9"/>
        <v>63.347109314228028</v>
      </c>
    </row>
    <row r="18" spans="2:10" x14ac:dyDescent="0.2">
      <c r="B18" s="22">
        <v>108.61954357704332</v>
      </c>
      <c r="C18" s="26">
        <v>140.8806427196501</v>
      </c>
      <c r="D18" s="23">
        <f t="shared" si="5"/>
        <v>0.19848755825866457</v>
      </c>
      <c r="E18" s="23">
        <f t="shared" si="6"/>
        <v>1.6170288596169495</v>
      </c>
      <c r="F18" s="20">
        <f t="shared" si="7"/>
        <v>1.6142862606855946</v>
      </c>
      <c r="G18" s="6">
        <v>-2.8925645440717198</v>
      </c>
      <c r="H18" s="19">
        <f t="shared" si="8"/>
        <v>141.26755214598839</v>
      </c>
      <c r="J18" s="12">
        <f t="shared" si="9"/>
        <v>0.14969890418942616</v>
      </c>
    </row>
    <row r="19" spans="2:10" x14ac:dyDescent="0.2">
      <c r="B19" s="22">
        <v>93.619543577043316</v>
      </c>
      <c r="C19" s="26">
        <v>163.01026284024482</v>
      </c>
      <c r="D19" s="23">
        <f t="shared" si="5"/>
        <v>0.22966610896750514</v>
      </c>
      <c r="E19" s="23">
        <f t="shared" si="6"/>
        <v>1.4711287249377725</v>
      </c>
      <c r="F19" s="20">
        <f t="shared" si="7"/>
        <v>1.3913586630096861</v>
      </c>
      <c r="G19" s="6">
        <v>-1.89256454407172</v>
      </c>
      <c r="H19" s="19">
        <f t="shared" si="8"/>
        <v>176.54631024745794</v>
      </c>
      <c r="J19" s="12">
        <f t="shared" si="9"/>
        <v>183.22457941032098</v>
      </c>
    </row>
    <row r="20" spans="2:10" x14ac:dyDescent="0.2">
      <c r="B20" s="22">
        <v>78.619543577043316</v>
      </c>
      <c r="C20" s="26">
        <v>188.63629687361433</v>
      </c>
      <c r="D20" s="23">
        <f t="shared" si="5"/>
        <v>0.26577077760717688</v>
      </c>
      <c r="E20" s="23">
        <f t="shared" si="6"/>
        <v>1.3251210800292319</v>
      </c>
      <c r="F20" s="20">
        <f t="shared" si="7"/>
        <v>1.1684310653337777</v>
      </c>
      <c r="G20" s="6">
        <v>-0.89256454407171604</v>
      </c>
      <c r="H20" s="19">
        <f t="shared" si="8"/>
        <v>220.63523568229945</v>
      </c>
      <c r="J20" s="12">
        <f t="shared" si="9"/>
        <v>1023.932084881975</v>
      </c>
    </row>
    <row r="21" spans="2:10" x14ac:dyDescent="0.2">
      <c r="B21" s="3">
        <v>75</v>
      </c>
      <c r="C21" s="27">
        <v>264.26987652988805</v>
      </c>
      <c r="D21" s="23">
        <f t="shared" ref="D21:D27" si="10">C21/$C$27</f>
        <v>0.37233136860483601</v>
      </c>
      <c r="E21" s="23">
        <f t="shared" si="1"/>
        <v>0.98797104539487168</v>
      </c>
      <c r="F21" s="20">
        <f t="shared" ref="F21:F27" si="11">$G$33*B21</f>
        <v>1.1146379883795423</v>
      </c>
      <c r="G21" s="6">
        <v>0.10743545592828416</v>
      </c>
      <c r="H21" s="19">
        <f t="shared" ref="H21:H27" si="12">$G$32+($C$27-$G$32)*EXP(-$G$33*B21)</f>
        <v>232.8289113031766</v>
      </c>
      <c r="J21" s="12">
        <f t="shared" ref="J21:J27" si="13">(C21-H21)^2</f>
        <v>988.53429438727892</v>
      </c>
    </row>
    <row r="22" spans="2:10" x14ac:dyDescent="0.2">
      <c r="B22" s="22">
        <v>63.619543577043309</v>
      </c>
      <c r="C22" s="26">
        <v>308.82083021432567</v>
      </c>
      <c r="D22" s="23">
        <f t="shared" si="10"/>
        <v>0.43509946679214989</v>
      </c>
      <c r="E22" s="23">
        <f t="shared" si="1"/>
        <v>0.83218061473970584</v>
      </c>
      <c r="F22" s="20">
        <f t="shared" si="11"/>
        <v>0.94550346765786908</v>
      </c>
      <c r="G22" s="6">
        <v>0.30143182477309816</v>
      </c>
      <c r="H22" s="19">
        <f t="shared" si="12"/>
        <v>275.7344923060196</v>
      </c>
      <c r="J22" s="12">
        <f t="shared" si="13"/>
        <v>1094.7057561826109</v>
      </c>
    </row>
    <row r="23" spans="2:10" x14ac:dyDescent="0.2">
      <c r="B23" s="3">
        <v>60</v>
      </c>
      <c r="C23" s="27">
        <v>322.99021958383969</v>
      </c>
      <c r="D23" s="23">
        <f t="shared" si="10"/>
        <v>0.45506280202173027</v>
      </c>
      <c r="E23" s="23">
        <f t="shared" si="1"/>
        <v>0.78731984313457148</v>
      </c>
      <c r="F23" s="20">
        <f t="shared" si="11"/>
        <v>0.89171039070363378</v>
      </c>
      <c r="G23" s="6">
        <v>0.15464568526952291</v>
      </c>
      <c r="H23" s="19">
        <f t="shared" si="12"/>
        <v>290.97329560173711</v>
      </c>
      <c r="J23" s="12">
        <f t="shared" si="13"/>
        <v>1025.0834212757354</v>
      </c>
    </row>
    <row r="24" spans="2:10" x14ac:dyDescent="0.2">
      <c r="B24" s="3">
        <v>45</v>
      </c>
      <c r="C24" s="27">
        <v>386.34232155077234</v>
      </c>
      <c r="D24" s="23">
        <f t="shared" si="10"/>
        <v>0.54431994755444646</v>
      </c>
      <c r="E24" s="23">
        <f t="shared" si="1"/>
        <v>0.60821806612523543</v>
      </c>
      <c r="F24" s="20">
        <f t="shared" si="11"/>
        <v>0.66878279302772536</v>
      </c>
      <c r="G24" s="6">
        <v>0.12440047920587317</v>
      </c>
      <c r="H24" s="19">
        <f t="shared" si="12"/>
        <v>363.63808205540812</v>
      </c>
      <c r="J24" s="12">
        <f t="shared" si="13"/>
        <v>515.48249106285652</v>
      </c>
    </row>
    <row r="25" spans="2:10" x14ac:dyDescent="0.2">
      <c r="B25" s="3">
        <v>30</v>
      </c>
      <c r="C25" s="27">
        <v>500.91244419454824</v>
      </c>
      <c r="D25" s="23">
        <f t="shared" si="10"/>
        <v>0.70573846080053149</v>
      </c>
      <c r="E25" s="23">
        <f t="shared" si="1"/>
        <v>0.34851056224712712</v>
      </c>
      <c r="F25" s="20">
        <f t="shared" si="11"/>
        <v>0.44585519535181689</v>
      </c>
      <c r="G25" s="6">
        <v>0.14807431309557342</v>
      </c>
      <c r="H25" s="19">
        <f t="shared" si="12"/>
        <v>454.44945195907633</v>
      </c>
      <c r="J25" s="12">
        <f t="shared" si="13"/>
        <v>2158.8096474735235</v>
      </c>
    </row>
    <row r="26" spans="2:10" x14ac:dyDescent="0.2">
      <c r="B26" s="3">
        <v>15</v>
      </c>
      <c r="C26" s="27">
        <v>565.20373728017364</v>
      </c>
      <c r="D26" s="23">
        <f t="shared" si="10"/>
        <v>0.79631883817183691</v>
      </c>
      <c r="E26" s="23">
        <f t="shared" si="1"/>
        <v>0.22775562286954551</v>
      </c>
      <c r="F26" s="20">
        <f t="shared" si="11"/>
        <v>0.22292759767590845</v>
      </c>
      <c r="G26" s="6">
        <v>0.15427495196768565</v>
      </c>
      <c r="H26" s="19">
        <f t="shared" si="12"/>
        <v>567.93915317823166</v>
      </c>
      <c r="J26" s="12">
        <f t="shared" si="13"/>
        <v>7.4825001353485767</v>
      </c>
    </row>
    <row r="27" spans="2:10" x14ac:dyDescent="0.2">
      <c r="B27" s="3">
        <v>0</v>
      </c>
      <c r="C27" s="27">
        <v>709.77064736751697</v>
      </c>
      <c r="D27" s="23">
        <f t="shared" si="10"/>
        <v>1</v>
      </c>
      <c r="E27" s="23">
        <f t="shared" si="1"/>
        <v>0</v>
      </c>
      <c r="F27" s="20">
        <f t="shared" si="11"/>
        <v>0</v>
      </c>
      <c r="G27" s="6">
        <v>0.12823659630078338</v>
      </c>
      <c r="H27" s="19">
        <f t="shared" si="12"/>
        <v>709.77064736751697</v>
      </c>
      <c r="J27" s="12">
        <f t="shared" si="13"/>
        <v>0</v>
      </c>
    </row>
    <row r="28" spans="2:10" x14ac:dyDescent="0.2">
      <c r="B28" s="13"/>
      <c r="G28" s="12"/>
      <c r="J28" s="12">
        <f>SUM(J5:J27)</f>
        <v>10674.263004835926</v>
      </c>
    </row>
    <row r="29" spans="2:10" x14ac:dyDescent="0.2">
      <c r="B29" s="13"/>
      <c r="G29" s="12"/>
      <c r="J29" s="12"/>
    </row>
    <row r="30" spans="2:10" ht="17" x14ac:dyDescent="0.2">
      <c r="B30" s="13"/>
      <c r="F30" s="18" t="s">
        <v>15</v>
      </c>
      <c r="G30" s="17">
        <f>RSQ(H5:H27,C5:C27)</f>
        <v>0.99205280341487712</v>
      </c>
    </row>
    <row r="31" spans="2:10" x14ac:dyDescent="0.2">
      <c r="B31" s="13"/>
      <c r="G31" s="12"/>
      <c r="J31" s="12"/>
    </row>
    <row r="32" spans="2:10" x14ac:dyDescent="0.2">
      <c r="B32" s="13"/>
      <c r="F32" s="15" t="s">
        <v>14</v>
      </c>
      <c r="G32" s="16">
        <v>0</v>
      </c>
      <c r="J32" s="12"/>
    </row>
    <row r="33" spans="2:10" x14ac:dyDescent="0.2">
      <c r="B33" s="13"/>
      <c r="F33" s="15" t="s">
        <v>13</v>
      </c>
      <c r="G33" s="14">
        <v>1.4861839845060563E-2</v>
      </c>
      <c r="J33" s="12"/>
    </row>
    <row r="34" spans="2:10" x14ac:dyDescent="0.2">
      <c r="B34" s="13"/>
      <c r="G34" s="12"/>
    </row>
    <row r="35" spans="2:10" x14ac:dyDescent="0.2">
      <c r="B35" s="13"/>
      <c r="G35" s="12"/>
    </row>
    <row r="36" spans="2:10" ht="17" thickBot="1" x14ac:dyDescent="0.25">
      <c r="B36" s="11"/>
      <c r="C36" s="10"/>
      <c r="D36" s="10"/>
      <c r="E36" s="10"/>
      <c r="F36" s="10"/>
      <c r="G36" s="9"/>
      <c r="H36" s="10"/>
      <c r="I36" s="10"/>
      <c r="J36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DC96-7F90-4345-9B4C-A0B91BFC7482}">
  <sheetPr>
    <tabColor rgb="FFFF0000"/>
  </sheetPr>
  <dimension ref="B4:J34"/>
  <sheetViews>
    <sheetView topLeftCell="A20" zoomScaleNormal="100" workbookViewId="0">
      <selection activeCell="B5" sqref="B5:C25"/>
    </sheetView>
  </sheetViews>
  <sheetFormatPr baseColWidth="10" defaultColWidth="10.33203125" defaultRowHeight="16" x14ac:dyDescent="0.2"/>
  <cols>
    <col min="1" max="1" width="10.33203125" style="7"/>
    <col min="2" max="2" width="10.33203125" style="8"/>
    <col min="3" max="6" width="10.33203125" style="7"/>
    <col min="7" max="7" width="11.83203125" style="7" customWidth="1"/>
    <col min="8" max="8" width="11.33203125" style="7" customWidth="1"/>
    <col min="9" max="9" width="9" style="7" customWidth="1"/>
    <col min="10" max="10" width="12.1640625" style="7" bestFit="1" customWidth="1"/>
    <col min="11" max="16384" width="10.33203125" style="7"/>
  </cols>
  <sheetData>
    <row r="4" spans="2:10" x14ac:dyDescent="0.2">
      <c r="F4" s="21" t="s">
        <v>16</v>
      </c>
    </row>
    <row r="5" spans="2:10" x14ac:dyDescent="0.2">
      <c r="B5" s="22">
        <v>212.01709744260734</v>
      </c>
      <c r="C5" s="25">
        <v>0.75472884881890401</v>
      </c>
      <c r="D5" s="23">
        <f t="shared" ref="D5:D25" si="0">C5/$C$25</f>
        <v>9.7870049038821473E-4</v>
      </c>
      <c r="E5" s="23">
        <f t="shared" ref="E5:E25" si="1">-LN(D5)</f>
        <v>6.9292848964718159</v>
      </c>
      <c r="F5" s="20">
        <f t="shared" ref="F5:F25" si="2">$G$31*B5</f>
        <v>4.1029098299553191</v>
      </c>
      <c r="G5">
        <v>0.18180813013109123</v>
      </c>
      <c r="H5" s="19">
        <f t="shared" ref="H5:H10" si="3">$G$30+($C$25-$G$30)*EXP(-$G$31*B5)</f>
        <v>12.742951964199884</v>
      </c>
      <c r="J5" s="12">
        <f t="shared" ref="J5:J25" si="4">(C5-H5)^2</f>
        <v>143.71749346415487</v>
      </c>
    </row>
    <row r="6" spans="2:10" x14ac:dyDescent="0.2">
      <c r="B6" s="22">
        <v>197.01709744260734</v>
      </c>
      <c r="C6" s="25">
        <v>1.9575607808517868</v>
      </c>
      <c r="D6" s="23">
        <f t="shared" si="0"/>
        <v>2.5384821306123004E-3</v>
      </c>
      <c r="E6" s="23">
        <f t="shared" si="1"/>
        <v>5.9761889629507055</v>
      </c>
      <c r="F6" s="20">
        <f t="shared" si="2"/>
        <v>3.8126330164733799</v>
      </c>
      <c r="G6">
        <v>0.4544494110997227</v>
      </c>
      <c r="H6" s="19">
        <f t="shared" si="3"/>
        <v>17.034746078331313</v>
      </c>
      <c r="J6" s="12">
        <f t="shared" si="4"/>
        <v>227.32151649453283</v>
      </c>
    </row>
    <row r="7" spans="2:10" x14ac:dyDescent="0.2">
      <c r="B7" s="22">
        <v>182.01709744260734</v>
      </c>
      <c r="C7" s="25">
        <v>8.111970672769786</v>
      </c>
      <c r="D7" s="23">
        <f t="shared" si="0"/>
        <v>1.051926090791264E-2</v>
      </c>
      <c r="E7" s="23">
        <f t="shared" si="1"/>
        <v>4.5545473300424755</v>
      </c>
      <c r="F7" s="20">
        <f t="shared" si="2"/>
        <v>3.5223562029914408</v>
      </c>
      <c r="G7" s="1">
        <v>0.25975614000000002</v>
      </c>
      <c r="H7" s="19">
        <f t="shared" si="3"/>
        <v>22.772005636407044</v>
      </c>
      <c r="J7" s="12">
        <f t="shared" si="4"/>
        <v>214.91662513506688</v>
      </c>
    </row>
    <row r="8" spans="2:10" x14ac:dyDescent="0.2">
      <c r="B8" s="22">
        <v>176.34294846431743</v>
      </c>
      <c r="C8" s="24">
        <v>9.0880253268987179</v>
      </c>
      <c r="D8" s="23">
        <f t="shared" si="0"/>
        <v>1.1784967353527652E-2</v>
      </c>
      <c r="E8" s="23">
        <f t="shared" si="1"/>
        <v>4.4409305127694827</v>
      </c>
      <c r="F8" s="20">
        <f t="shared" si="2"/>
        <v>3.412551277348788</v>
      </c>
      <c r="G8">
        <v>7.8940204665434832E-2</v>
      </c>
      <c r="H8" s="19">
        <f t="shared" si="3"/>
        <v>25.414932227114349</v>
      </c>
      <c r="J8" s="12">
        <f t="shared" si="4"/>
        <v>266.56788892830883</v>
      </c>
    </row>
    <row r="9" spans="2:10" x14ac:dyDescent="0.2">
      <c r="B9" s="22">
        <v>161.34294846431743</v>
      </c>
      <c r="C9" s="24">
        <v>11.668292406235523</v>
      </c>
      <c r="D9" s="23">
        <f t="shared" si="0"/>
        <v>1.5130948708065011E-2</v>
      </c>
      <c r="E9" s="23">
        <f t="shared" si="1"/>
        <v>4.1910130493760249</v>
      </c>
      <c r="F9" s="20">
        <f t="shared" si="2"/>
        <v>3.1222744638668494</v>
      </c>
      <c r="G9">
        <v>0.38622402951309515</v>
      </c>
      <c r="H9" s="19">
        <f t="shared" si="3"/>
        <v>33.974617365206058</v>
      </c>
      <c r="J9" s="12">
        <f t="shared" si="4"/>
        <v>497.57213317519182</v>
      </c>
    </row>
    <row r="10" spans="2:10" x14ac:dyDescent="0.2">
      <c r="B10" s="22">
        <v>146.34294846431743</v>
      </c>
      <c r="C10" s="24">
        <v>19.425798717946961</v>
      </c>
      <c r="D10" s="23">
        <f t="shared" si="0"/>
        <v>2.5190555205607826E-2</v>
      </c>
      <c r="E10" s="23">
        <f t="shared" si="1"/>
        <v>3.6812861481456314</v>
      </c>
      <c r="F10" s="20">
        <f t="shared" si="2"/>
        <v>2.8319976503849107</v>
      </c>
      <c r="G10">
        <v>0.37739142062164155</v>
      </c>
      <c r="H10" s="19">
        <f t="shared" si="3"/>
        <v>45.41718289064346</v>
      </c>
      <c r="J10" s="12">
        <f t="shared" si="4"/>
        <v>675.55205121269807</v>
      </c>
    </row>
    <row r="11" spans="2:10" x14ac:dyDescent="0.2">
      <c r="B11" s="22">
        <v>136.5680796253873</v>
      </c>
      <c r="C11" s="26">
        <v>51.340128944239559</v>
      </c>
      <c r="D11" s="23">
        <f t="shared" si="0"/>
        <v>6.6575710538895841E-2</v>
      </c>
      <c r="E11" s="23">
        <f t="shared" ref="E11:E18" si="5">-LN(D11)</f>
        <v>2.7094154745806143</v>
      </c>
      <c r="F11" s="20">
        <f t="shared" si="2"/>
        <v>2.6428364651336747</v>
      </c>
      <c r="G11">
        <v>0.38932556534156326</v>
      </c>
      <c r="H11" s="19">
        <f t="shared" ref="H11:H18" si="6">$G$30+($C$25-$G$30)*EXP(-$G$31*B11)</f>
        <v>54.874661151544942</v>
      </c>
      <c r="J11" s="12">
        <f t="shared" ref="J11:J18" si="7">(C11-H11)^2</f>
        <v>12.492917924479057</v>
      </c>
    </row>
    <row r="12" spans="2:10" x14ac:dyDescent="0.2">
      <c r="B12" s="22">
        <v>131.34294846431743</v>
      </c>
      <c r="C12" s="24">
        <v>41.64168292487026</v>
      </c>
      <c r="D12" s="23">
        <f t="shared" si="0"/>
        <v>5.3999175416362157E-2</v>
      </c>
      <c r="E12" s="23">
        <f t="shared" si="5"/>
        <v>2.9187865026018187</v>
      </c>
      <c r="F12" s="20">
        <f t="shared" si="2"/>
        <v>2.5417208369029716</v>
      </c>
      <c r="G12">
        <v>0.40338169423379194</v>
      </c>
      <c r="H12" s="19">
        <f t="shared" si="6"/>
        <v>60.713575654118266</v>
      </c>
      <c r="J12" s="12">
        <f t="shared" si="7"/>
        <v>363.73709227594298</v>
      </c>
    </row>
    <row r="13" spans="2:10" x14ac:dyDescent="0.2">
      <c r="B13" s="22">
        <v>121.5680796253873</v>
      </c>
      <c r="C13" s="26">
        <v>64.941639364127639</v>
      </c>
      <c r="D13" s="23">
        <f t="shared" si="0"/>
        <v>8.4213574705340369E-2</v>
      </c>
      <c r="E13" s="23">
        <f t="shared" si="5"/>
        <v>2.4743991509499788</v>
      </c>
      <c r="F13" s="20">
        <f t="shared" si="2"/>
        <v>2.352559651651736</v>
      </c>
      <c r="G13">
        <v>0.14281874867452587</v>
      </c>
      <c r="H13" s="19">
        <f t="shared" si="6"/>
        <v>73.356308764029208</v>
      </c>
      <c r="J13" s="12">
        <f t="shared" si="7"/>
        <v>70.806661109639847</v>
      </c>
    </row>
    <row r="14" spans="2:10" x14ac:dyDescent="0.2">
      <c r="B14" s="22">
        <v>116.34294846431743</v>
      </c>
      <c r="C14" s="24">
        <v>71.548246027253882</v>
      </c>
      <c r="D14" s="23">
        <f t="shared" si="0"/>
        <v>9.2780743154144668E-2</v>
      </c>
      <c r="E14" s="23">
        <f t="shared" si="5"/>
        <v>2.377516169837798</v>
      </c>
      <c r="F14" s="20">
        <f t="shared" si="2"/>
        <v>2.2514440234210329</v>
      </c>
      <c r="G14">
        <v>8.0368182410075401E-2</v>
      </c>
      <c r="H14" s="19">
        <f t="shared" si="6"/>
        <v>81.161754959216864</v>
      </c>
      <c r="J14" s="12">
        <f t="shared" si="7"/>
        <v>92.419553984932051</v>
      </c>
    </row>
    <row r="15" spans="2:10" x14ac:dyDescent="0.2">
      <c r="B15" s="22">
        <v>106.5680796253873</v>
      </c>
      <c r="C15" s="26">
        <v>83.907498189880599</v>
      </c>
      <c r="D15" s="23">
        <f t="shared" si="0"/>
        <v>0.10880769928722975</v>
      </c>
      <c r="E15" s="23">
        <f t="shared" si="5"/>
        <v>2.2181731815564287</v>
      </c>
      <c r="F15" s="20">
        <f t="shared" si="2"/>
        <v>2.0622828381697969</v>
      </c>
      <c r="G15">
        <v>0.20424558917316815</v>
      </c>
      <c r="H15" s="19">
        <f t="shared" si="6"/>
        <v>98.062528725648278</v>
      </c>
      <c r="J15" s="12">
        <f t="shared" si="7"/>
        <v>200.36488946851543</v>
      </c>
    </row>
    <row r="16" spans="2:10" x14ac:dyDescent="0.2">
      <c r="B16" s="22">
        <v>91.568079625387298</v>
      </c>
      <c r="C16" s="26">
        <v>78.249632707027246</v>
      </c>
      <c r="D16" s="23">
        <f t="shared" si="0"/>
        <v>0.10147081832490176</v>
      </c>
      <c r="E16" s="23">
        <f t="shared" si="5"/>
        <v>2.2879840260257076</v>
      </c>
      <c r="F16" s="20">
        <f t="shared" si="2"/>
        <v>1.7720060246878582</v>
      </c>
      <c r="G16">
        <v>0.4847017497366013</v>
      </c>
      <c r="H16" s="19">
        <f t="shared" si="6"/>
        <v>131.08974132002663</v>
      </c>
      <c r="J16" s="12">
        <f t="shared" si="7"/>
        <v>2792.0770782335721</v>
      </c>
    </row>
    <row r="17" spans="2:10" x14ac:dyDescent="0.2">
      <c r="B17" s="3">
        <v>90</v>
      </c>
      <c r="C17" s="28">
        <v>152.74356302582922</v>
      </c>
      <c r="D17" s="23">
        <f t="shared" si="0"/>
        <v>0.19807140043866558</v>
      </c>
      <c r="E17" s="23">
        <f t="shared" si="5"/>
        <v>1.6191277050150508</v>
      </c>
      <c r="F17" s="20">
        <f t="shared" si="2"/>
        <v>1.741660880891633</v>
      </c>
      <c r="G17">
        <v>0.35978304496096769</v>
      </c>
      <c r="H17" s="19">
        <f t="shared" si="6"/>
        <v>135.12864906530939</v>
      </c>
      <c r="J17" s="12">
        <f t="shared" si="7"/>
        <v>310.28519383651633</v>
      </c>
    </row>
    <row r="18" spans="2:10" x14ac:dyDescent="0.2">
      <c r="B18" s="22">
        <v>76.568079625387298</v>
      </c>
      <c r="C18" s="26">
        <v>118.96939930410527</v>
      </c>
      <c r="D18" s="23">
        <f t="shared" si="0"/>
        <v>0.15427449159036671</v>
      </c>
      <c r="E18" s="23">
        <f t="shared" si="5"/>
        <v>1.8690218502569123</v>
      </c>
      <c r="F18" s="20">
        <f t="shared" si="2"/>
        <v>1.4817292112059193</v>
      </c>
      <c r="G18">
        <v>0.27604853014105085</v>
      </c>
      <c r="H18" s="19">
        <f t="shared" si="6"/>
        <v>175.24043590012874</v>
      </c>
      <c r="J18" s="12">
        <f t="shared" si="7"/>
        <v>3166.4295595910135</v>
      </c>
    </row>
    <row r="19" spans="2:10" x14ac:dyDescent="0.2">
      <c r="B19" s="3">
        <v>75</v>
      </c>
      <c r="C19" s="28">
        <v>173.13248116312425</v>
      </c>
      <c r="D19" s="23">
        <f t="shared" si="0"/>
        <v>0.22451088822382631</v>
      </c>
      <c r="E19" s="23">
        <f t="shared" si="1"/>
        <v>1.493831073092496</v>
      </c>
      <c r="F19" s="20">
        <f t="shared" si="2"/>
        <v>1.4513840674096941</v>
      </c>
      <c r="G19">
        <v>0.17747385096847351</v>
      </c>
      <c r="H19" s="19">
        <f t="shared" ref="H19:H25" si="8">$G$30+($C$25-$G$30)*EXP(-$G$31*B19)</f>
        <v>180.63963759750538</v>
      </c>
      <c r="J19" s="12">
        <f t="shared" si="4"/>
        <v>56.357397730270009</v>
      </c>
    </row>
    <row r="20" spans="2:10" x14ac:dyDescent="0.2">
      <c r="B20" s="22">
        <v>61.568079625387305</v>
      </c>
      <c r="C20" s="26">
        <v>299.2280364046303</v>
      </c>
      <c r="D20" s="23">
        <f t="shared" si="0"/>
        <v>0.38802627781541749</v>
      </c>
      <c r="E20" s="23">
        <f t="shared" si="1"/>
        <v>0.94668221532379226</v>
      </c>
      <c r="F20" s="20">
        <f t="shared" si="2"/>
        <v>1.1914523977239806</v>
      </c>
      <c r="G20">
        <v>0.28240938842536534</v>
      </c>
      <c r="H20" s="19">
        <f t="shared" si="8"/>
        <v>234.26097317178593</v>
      </c>
      <c r="J20" s="12">
        <f t="shared" si="4"/>
        <v>4220.7193051003987</v>
      </c>
    </row>
    <row r="21" spans="2:10" x14ac:dyDescent="0.2">
      <c r="B21" s="3">
        <v>60</v>
      </c>
      <c r="C21" s="28">
        <v>313.94878113148502</v>
      </c>
      <c r="D21" s="23">
        <f t="shared" si="0"/>
        <v>0.40711551775317611</v>
      </c>
      <c r="E21" s="23">
        <f t="shared" si="1"/>
        <v>0.89865830640753852</v>
      </c>
      <c r="F21" s="20">
        <f t="shared" si="2"/>
        <v>1.1611072539277554</v>
      </c>
      <c r="G21">
        <v>6.5086031638149869E-2</v>
      </c>
      <c r="H21" s="19">
        <f t="shared" si="8"/>
        <v>241.47861239689638</v>
      </c>
      <c r="J21" s="12">
        <f t="shared" si="4"/>
        <v>5251.9253564197488</v>
      </c>
    </row>
    <row r="22" spans="2:10" x14ac:dyDescent="0.2">
      <c r="B22" s="3">
        <v>45</v>
      </c>
      <c r="C22" s="28">
        <v>378.48269154692088</v>
      </c>
      <c r="D22" s="23">
        <f t="shared" si="0"/>
        <v>0.49080036678087136</v>
      </c>
      <c r="E22" s="23">
        <f t="shared" si="1"/>
        <v>0.71171781883337104</v>
      </c>
      <c r="F22" s="20">
        <f t="shared" si="2"/>
        <v>0.87083044044581648</v>
      </c>
      <c r="G22">
        <v>0.25188346601754602</v>
      </c>
      <c r="H22" s="19">
        <f t="shared" si="8"/>
        <v>322.80800061755548</v>
      </c>
      <c r="J22" s="12">
        <f t="shared" si="4"/>
        <v>3099.6712100803616</v>
      </c>
    </row>
    <row r="23" spans="2:10" x14ac:dyDescent="0.2">
      <c r="B23" s="3">
        <v>30</v>
      </c>
      <c r="C23" s="28">
        <v>401.56189630033884</v>
      </c>
      <c r="D23" s="23">
        <f t="shared" si="0"/>
        <v>0.52072850460850073</v>
      </c>
      <c r="E23" s="23">
        <f t="shared" si="1"/>
        <v>0.65252647744912529</v>
      </c>
      <c r="F23" s="20">
        <f t="shared" si="2"/>
        <v>0.58055362696387769</v>
      </c>
      <c r="G23">
        <v>0.30163690637591839</v>
      </c>
      <c r="H23" s="19">
        <f t="shared" si="8"/>
        <v>431.52892187168703</v>
      </c>
      <c r="J23" s="12">
        <f t="shared" si="4"/>
        <v>898.02262159383622</v>
      </c>
    </row>
    <row r="24" spans="2:10" x14ac:dyDescent="0.2">
      <c r="B24" s="3">
        <v>15</v>
      </c>
      <c r="C24" s="29">
        <v>562.21702355995183</v>
      </c>
      <c r="D24" s="23">
        <f t="shared" si="0"/>
        <v>0.72905928735043901</v>
      </c>
      <c r="E24" s="23">
        <f t="shared" si="1"/>
        <v>0.31600022332500172</v>
      </c>
      <c r="F24" s="20">
        <f t="shared" si="2"/>
        <v>0.29027681348193884</v>
      </c>
      <c r="G24">
        <v>0.11976544878512507</v>
      </c>
      <c r="H24" s="19">
        <f t="shared" si="8"/>
        <v>576.86677546867918</v>
      </c>
      <c r="J24" s="12">
        <f t="shared" si="4"/>
        <v>214.61523098726073</v>
      </c>
    </row>
    <row r="25" spans="2:10" x14ac:dyDescent="0.2">
      <c r="B25" s="3">
        <v>0</v>
      </c>
      <c r="C25" s="28">
        <v>771.15405196081042</v>
      </c>
      <c r="D25" s="23">
        <f t="shared" si="0"/>
        <v>1</v>
      </c>
      <c r="E25" s="23">
        <f t="shared" si="1"/>
        <v>0</v>
      </c>
      <c r="F25" s="20">
        <f t="shared" si="2"/>
        <v>0</v>
      </c>
      <c r="G25">
        <v>8.8849749310642531E-2</v>
      </c>
      <c r="H25" s="19">
        <f t="shared" si="8"/>
        <v>771.15405196081042</v>
      </c>
      <c r="J25" s="12">
        <f t="shared" si="4"/>
        <v>0</v>
      </c>
    </row>
    <row r="26" spans="2:10" x14ac:dyDescent="0.2">
      <c r="B26" s="13"/>
      <c r="G26" s="12"/>
      <c r="J26" s="12">
        <f>SUM(J5:J25)</f>
        <v>22775.571776746438</v>
      </c>
    </row>
    <row r="27" spans="2:10" x14ac:dyDescent="0.2">
      <c r="B27" s="13"/>
      <c r="G27" s="12"/>
      <c r="J27" s="12"/>
    </row>
    <row r="28" spans="2:10" ht="17" x14ac:dyDescent="0.2">
      <c r="B28" s="13"/>
      <c r="F28" s="18" t="s">
        <v>15</v>
      </c>
      <c r="G28" s="17">
        <f>RSQ(H5:H25,C5:C25)</f>
        <v>0.97565993643390281</v>
      </c>
    </row>
    <row r="29" spans="2:10" x14ac:dyDescent="0.2">
      <c r="B29" s="13"/>
      <c r="G29" s="12"/>
      <c r="J29" s="12"/>
    </row>
    <row r="30" spans="2:10" x14ac:dyDescent="0.2">
      <c r="B30" s="13"/>
      <c r="F30" s="15" t="s">
        <v>14</v>
      </c>
      <c r="G30" s="16">
        <v>0</v>
      </c>
      <c r="J30" s="12"/>
    </row>
    <row r="31" spans="2:10" x14ac:dyDescent="0.2">
      <c r="B31" s="13"/>
      <c r="F31" s="15" t="s">
        <v>13</v>
      </c>
      <c r="G31" s="14">
        <v>1.9351787565462589E-2</v>
      </c>
      <c r="J31" s="12"/>
    </row>
    <row r="32" spans="2:10" x14ac:dyDescent="0.2">
      <c r="B32" s="13"/>
      <c r="G32" s="12"/>
    </row>
    <row r="33" spans="2:10" x14ac:dyDescent="0.2">
      <c r="B33" s="13"/>
      <c r="G33" s="12"/>
    </row>
    <row r="34" spans="2:10" ht="17" thickBot="1" x14ac:dyDescent="0.25">
      <c r="B34" s="11"/>
      <c r="C34" s="10"/>
      <c r="D34" s="10"/>
      <c r="E34" s="10"/>
      <c r="F34" s="10"/>
      <c r="G34" s="9"/>
      <c r="H34" s="10"/>
      <c r="I34" s="10"/>
      <c r="J34" s="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0F6B-BDE3-B24C-BA3F-2255C3FD452D}">
  <sheetPr>
    <tabColor rgb="FFFF0000"/>
  </sheetPr>
  <dimension ref="B4:J44"/>
  <sheetViews>
    <sheetView topLeftCell="A29" zoomScaleNormal="100" workbookViewId="0">
      <selection activeCell="B5" sqref="B5:C35"/>
    </sheetView>
  </sheetViews>
  <sheetFormatPr baseColWidth="10" defaultColWidth="10.33203125" defaultRowHeight="16" x14ac:dyDescent="0.2"/>
  <cols>
    <col min="1" max="1" width="10.33203125" style="7"/>
    <col min="2" max="2" width="10.33203125" style="8"/>
    <col min="3" max="6" width="10.33203125" style="7"/>
    <col min="7" max="7" width="11.83203125" style="7" customWidth="1"/>
    <col min="8" max="8" width="11.33203125" style="7" customWidth="1"/>
    <col min="9" max="9" width="9" style="7" customWidth="1"/>
    <col min="10" max="10" width="12.1640625" style="7" bestFit="1" customWidth="1"/>
    <col min="11" max="16384" width="10.33203125" style="7"/>
  </cols>
  <sheetData>
    <row r="4" spans="2:10" x14ac:dyDescent="0.2">
      <c r="F4" s="21" t="s">
        <v>16</v>
      </c>
    </row>
    <row r="5" spans="2:10" x14ac:dyDescent="0.2">
      <c r="B5" s="22">
        <v>428.82267040157706</v>
      </c>
      <c r="C5" s="25">
        <v>3.6553937013712758</v>
      </c>
      <c r="D5" s="23">
        <f t="shared" ref="D5:D35" si="0">C5/$C$35</f>
        <v>3.9452037058707919E-3</v>
      </c>
      <c r="E5" s="23">
        <f t="shared" ref="E5:E35" si="1">-LN(D5)</f>
        <v>5.5352546895482675</v>
      </c>
      <c r="F5" s="20">
        <f t="shared" ref="F5:F35" si="2">$G$41*B5</f>
        <v>3.8350318126277299</v>
      </c>
      <c r="G5">
        <v>7.1558378708293263E-2</v>
      </c>
      <c r="H5" s="19">
        <f t="shared" ref="H5:H35" si="3">$G$40+($C$35-$G$40)*EXP(-$G$41*B5)</f>
        <v>20.013892955137788</v>
      </c>
      <c r="J5" s="12">
        <f t="shared" ref="J5:J35" si="4">(C5-H5)^2</f>
        <v>267.60049783547947</v>
      </c>
    </row>
    <row r="6" spans="2:10" x14ac:dyDescent="0.2">
      <c r="B6" s="22">
        <v>413.82267040157706</v>
      </c>
      <c r="C6" s="25">
        <v>4.9938046912303244</v>
      </c>
      <c r="D6" s="23">
        <f t="shared" si="0"/>
        <v>5.389727723951054E-3</v>
      </c>
      <c r="E6" s="23">
        <f t="shared" si="1"/>
        <v>5.2232604103740687</v>
      </c>
      <c r="F6" s="20">
        <f t="shared" si="2"/>
        <v>3.7008843405839933</v>
      </c>
      <c r="G6">
        <v>0.16331121794575582</v>
      </c>
      <c r="H6" s="19">
        <f t="shared" si="3"/>
        <v>22.887116459018262</v>
      </c>
      <c r="J6" s="12">
        <f t="shared" si="4"/>
        <v>320.17060601925834</v>
      </c>
    </row>
    <row r="7" spans="2:10" x14ac:dyDescent="0.2">
      <c r="B7" s="22">
        <v>398.82267040157706</v>
      </c>
      <c r="C7" s="25">
        <v>6.0856774222453005</v>
      </c>
      <c r="D7" s="23">
        <f t="shared" si="0"/>
        <v>6.5681672291467812E-3</v>
      </c>
      <c r="E7" s="23">
        <f t="shared" si="1"/>
        <v>5.0255204459583966</v>
      </c>
      <c r="F7" s="20">
        <f t="shared" si="2"/>
        <v>3.5667368685402567</v>
      </c>
      <c r="G7">
        <v>0.16944371408827499</v>
      </c>
      <c r="H7" s="19">
        <f t="shared" si="3"/>
        <v>26.172824096882874</v>
      </c>
      <c r="J7" s="12">
        <f t="shared" si="4"/>
        <v>403.49346152840332</v>
      </c>
    </row>
    <row r="8" spans="2:10" x14ac:dyDescent="0.2">
      <c r="B8" s="22">
        <v>383.82267040157706</v>
      </c>
      <c r="C8" s="25">
        <v>10.400450128517434</v>
      </c>
      <c r="D8" s="23">
        <f t="shared" si="0"/>
        <v>1.1225027381964009E-2</v>
      </c>
      <c r="E8" s="23">
        <f t="shared" si="1"/>
        <v>4.4896094059836082</v>
      </c>
      <c r="F8" s="20">
        <f t="shared" si="2"/>
        <v>3.4325893964965206</v>
      </c>
      <c r="G8">
        <v>8.280159743318713E-2</v>
      </c>
      <c r="H8" s="19">
        <f t="shared" si="3"/>
        <v>29.930232689337053</v>
      </c>
      <c r="J8" s="12">
        <f t="shared" si="4"/>
        <v>381.41240687289411</v>
      </c>
    </row>
    <row r="9" spans="2:10" x14ac:dyDescent="0.2">
      <c r="B9" s="22">
        <v>368.82267040157706</v>
      </c>
      <c r="C9" s="25">
        <v>12.664621971607227</v>
      </c>
      <c r="D9" s="23">
        <f t="shared" si="0"/>
        <v>1.366870920554848E-2</v>
      </c>
      <c r="E9" s="23">
        <f t="shared" si="1"/>
        <v>4.2926460580485619</v>
      </c>
      <c r="F9" s="20">
        <f t="shared" si="2"/>
        <v>3.2984419244527841</v>
      </c>
      <c r="G9">
        <v>8.684974887861649E-2</v>
      </c>
      <c r="H9" s="19">
        <f t="shared" si="3"/>
        <v>34.227060309649616</v>
      </c>
      <c r="J9" s="12">
        <f t="shared" si="4"/>
        <v>464.93874708188031</v>
      </c>
    </row>
    <row r="10" spans="2:10" x14ac:dyDescent="0.2">
      <c r="B10" s="22">
        <v>353.82267040157706</v>
      </c>
      <c r="C10" s="25">
        <v>13.612508938155267</v>
      </c>
      <c r="D10" s="23">
        <f t="shared" si="0"/>
        <v>1.4691747345535723E-2</v>
      </c>
      <c r="E10" s="23">
        <f t="shared" si="1"/>
        <v>4.2204693479098729</v>
      </c>
      <c r="F10" s="20">
        <f t="shared" si="2"/>
        <v>3.1642944524090479</v>
      </c>
      <c r="G10">
        <v>0.29030608309855804</v>
      </c>
      <c r="H10" s="19">
        <f t="shared" si="3"/>
        <v>39.14074673591653</v>
      </c>
      <c r="J10" s="12">
        <f t="shared" si="4"/>
        <v>651.69092505904689</v>
      </c>
    </row>
    <row r="11" spans="2:10" x14ac:dyDescent="0.2">
      <c r="B11" s="22">
        <v>348.64621397751932</v>
      </c>
      <c r="C11" s="24">
        <v>16.673959440263229</v>
      </c>
      <c r="D11" s="23">
        <f t="shared" si="0"/>
        <v>1.7995918346794877E-2</v>
      </c>
      <c r="E11" s="23">
        <f t="shared" si="1"/>
        <v>4.0176103053109662</v>
      </c>
      <c r="F11" s="20">
        <f t="shared" si="2"/>
        <v>3.1180005495135874</v>
      </c>
      <c r="G11">
        <v>0.19181179209090582</v>
      </c>
      <c r="H11" s="19">
        <f t="shared" si="3"/>
        <v>40.995321206135102</v>
      </c>
      <c r="J11" s="12">
        <f t="shared" si="4"/>
        <v>591.52863814641421</v>
      </c>
    </row>
    <row r="12" spans="2:10" x14ac:dyDescent="0.2">
      <c r="B12" s="22">
        <v>338.82267040157706</v>
      </c>
      <c r="C12" s="25">
        <v>18.273396483282102</v>
      </c>
      <c r="D12" s="23">
        <f t="shared" si="0"/>
        <v>1.9722163305595872E-2</v>
      </c>
      <c r="E12" s="23">
        <f t="shared" si="1"/>
        <v>3.9260122347292477</v>
      </c>
      <c r="F12" s="20">
        <f t="shared" si="2"/>
        <v>3.0301469803653114</v>
      </c>
      <c r="G12">
        <v>0.27445592273595315</v>
      </c>
      <c r="H12" s="19">
        <f t="shared" si="3"/>
        <v>44.759849113107904</v>
      </c>
      <c r="J12" s="12">
        <f t="shared" si="4"/>
        <v>701.5321729120061</v>
      </c>
    </row>
    <row r="13" spans="2:10" x14ac:dyDescent="0.2">
      <c r="B13" s="22">
        <v>318.64621397751932</v>
      </c>
      <c r="C13" s="24">
        <v>21.558460732452357</v>
      </c>
      <c r="D13" s="23">
        <f t="shared" si="0"/>
        <v>2.3267676787492027E-2</v>
      </c>
      <c r="E13" s="23">
        <f t="shared" si="1"/>
        <v>3.7606901438891334</v>
      </c>
      <c r="F13" s="20">
        <f t="shared" si="2"/>
        <v>2.8497056054261147</v>
      </c>
      <c r="G13">
        <v>0.23893342382791069</v>
      </c>
      <c r="H13" s="19">
        <f t="shared" si="3"/>
        <v>53.610925826798947</v>
      </c>
      <c r="J13" s="12">
        <f t="shared" si="4"/>
        <v>1027.3605186243065</v>
      </c>
    </row>
    <row r="14" spans="2:10" x14ac:dyDescent="0.2">
      <c r="B14" s="22">
        <v>288.64621397751932</v>
      </c>
      <c r="C14" s="24">
        <v>23.302614519353597</v>
      </c>
      <c r="D14" s="23">
        <f t="shared" si="0"/>
        <v>2.5150112045043083E-2</v>
      </c>
      <c r="E14" s="23">
        <f t="shared" si="1"/>
        <v>3.6828929273750171</v>
      </c>
      <c r="F14" s="20">
        <f t="shared" si="2"/>
        <v>2.5814106613386421</v>
      </c>
      <c r="G14">
        <v>0.21669402220735967</v>
      </c>
      <c r="H14" s="19">
        <f t="shared" si="3"/>
        <v>70.108765669981238</v>
      </c>
      <c r="J14" s="12">
        <f t="shared" si="4"/>
        <v>2190.8157855354011</v>
      </c>
    </row>
    <row r="15" spans="2:10" x14ac:dyDescent="0.2">
      <c r="B15" s="22">
        <v>273.64621397751932</v>
      </c>
      <c r="C15" s="24">
        <v>22.898399671000934</v>
      </c>
      <c r="D15" s="23">
        <f t="shared" si="0"/>
        <v>2.47138498943777E-2</v>
      </c>
      <c r="E15" s="23">
        <f t="shared" si="1"/>
        <v>3.7003914680266963</v>
      </c>
      <c r="F15" s="20">
        <f t="shared" si="2"/>
        <v>2.4472631892949055</v>
      </c>
      <c r="G15">
        <v>0.39531886294675361</v>
      </c>
      <c r="H15" s="19">
        <f t="shared" si="3"/>
        <v>80.173681766143702</v>
      </c>
      <c r="J15" s="12">
        <f t="shared" si="4"/>
        <v>3280.4579390781819</v>
      </c>
    </row>
    <row r="16" spans="2:10" x14ac:dyDescent="0.2">
      <c r="B16" s="22">
        <v>258.64621397751932</v>
      </c>
      <c r="C16" s="24">
        <v>32.718271820536387</v>
      </c>
      <c r="D16" s="23">
        <f t="shared" si="0"/>
        <v>3.5312269424671056E-2</v>
      </c>
      <c r="E16" s="23">
        <f t="shared" si="1"/>
        <v>3.3435247996636326</v>
      </c>
      <c r="F16" s="20">
        <f t="shared" si="2"/>
        <v>2.3131157172511689</v>
      </c>
      <c r="G16">
        <v>0.30491659354934975</v>
      </c>
      <c r="H16" s="19">
        <f t="shared" si="3"/>
        <v>91.683531816779777</v>
      </c>
      <c r="J16" s="12">
        <f t="shared" si="4"/>
        <v>3476.9018864245809</v>
      </c>
    </row>
    <row r="17" spans="2:10" x14ac:dyDescent="0.2">
      <c r="B17" s="22">
        <v>243.64621397751935</v>
      </c>
      <c r="C17" s="24">
        <v>36.867525667390119</v>
      </c>
      <c r="D17" s="23">
        <f t="shared" si="0"/>
        <v>3.9790487912344526E-2</v>
      </c>
      <c r="E17" s="23">
        <f t="shared" si="1"/>
        <v>3.2241273924333949</v>
      </c>
      <c r="F17" s="20">
        <f t="shared" si="2"/>
        <v>2.1789682452074328</v>
      </c>
      <c r="G17">
        <v>0.10400902014608591</v>
      </c>
      <c r="H17" s="19">
        <f t="shared" si="3"/>
        <v>104.84575263634899</v>
      </c>
      <c r="J17" s="12">
        <f t="shared" si="4"/>
        <v>4621.0393418432859</v>
      </c>
    </row>
    <row r="18" spans="2:10" x14ac:dyDescent="0.2">
      <c r="B18" s="22">
        <v>228.64621397751935</v>
      </c>
      <c r="C18" s="24">
        <v>45.604097653113385</v>
      </c>
      <c r="D18" s="23">
        <f t="shared" si="0"/>
        <v>4.9219720162143578E-2</v>
      </c>
      <c r="E18" s="23">
        <f t="shared" si="1"/>
        <v>3.0114609194855402</v>
      </c>
      <c r="F18" s="20">
        <f t="shared" si="2"/>
        <v>2.0448207731636967</v>
      </c>
      <c r="G18">
        <v>0.18621469148436751</v>
      </c>
      <c r="H18" s="19">
        <f t="shared" si="3"/>
        <v>119.89756096929314</v>
      </c>
      <c r="J18" s="12">
        <f t="shared" si="4"/>
        <v>5519.5186915125469</v>
      </c>
    </row>
    <row r="19" spans="2:10" x14ac:dyDescent="0.2">
      <c r="B19" s="22">
        <v>213.64621397751935</v>
      </c>
      <c r="C19" s="24">
        <v>58.110053213563376</v>
      </c>
      <c r="D19" s="23">
        <f t="shared" si="0"/>
        <v>6.2717183432388315E-2</v>
      </c>
      <c r="E19" s="23">
        <f t="shared" si="1"/>
        <v>2.7691198109574495</v>
      </c>
      <c r="F19" s="20">
        <f t="shared" si="2"/>
        <v>1.9106733011199601</v>
      </c>
      <c r="G19">
        <v>0.19719846831159163</v>
      </c>
      <c r="H19" s="19">
        <f t="shared" si="3"/>
        <v>137.11022873998195</v>
      </c>
      <c r="J19" s="12">
        <f t="shared" si="4"/>
        <v>6241.0277332049445</v>
      </c>
    </row>
    <row r="20" spans="2:10" x14ac:dyDescent="0.2">
      <c r="B20" s="22">
        <v>198.64621397751935</v>
      </c>
      <c r="C20" s="24">
        <v>83.767981287684378</v>
      </c>
      <c r="D20" s="23">
        <f t="shared" si="0"/>
        <v>9.040934498670046E-2</v>
      </c>
      <c r="E20" s="23">
        <f t="shared" si="1"/>
        <v>2.4034076431800173</v>
      </c>
      <c r="F20" s="20">
        <f t="shared" si="2"/>
        <v>1.7765258290762238</v>
      </c>
      <c r="G20">
        <v>0.26645311438660507</v>
      </c>
      <c r="H20" s="19">
        <f t="shared" si="3"/>
        <v>156.7939720637421</v>
      </c>
      <c r="J20" s="12">
        <f t="shared" si="4"/>
        <v>5332.7953288248682</v>
      </c>
    </row>
    <row r="21" spans="2:10" x14ac:dyDescent="0.2">
      <c r="B21" s="22">
        <v>186.30991099002722</v>
      </c>
      <c r="C21" s="26">
        <v>111.07909683243119</v>
      </c>
      <c r="D21" s="23">
        <f t="shared" si="0"/>
        <v>0.11988576341412736</v>
      </c>
      <c r="E21" s="23">
        <f t="shared" si="1"/>
        <v>2.1212159611617247</v>
      </c>
      <c r="F21" s="20">
        <f t="shared" si="2"/>
        <v>1.6662002384003796</v>
      </c>
      <c r="G21">
        <v>0.18440302462813768</v>
      </c>
      <c r="H21" s="19">
        <f t="shared" si="3"/>
        <v>175.08266860010687</v>
      </c>
      <c r="J21" s="12">
        <f t="shared" si="4"/>
        <v>4096.4571990200111</v>
      </c>
    </row>
    <row r="22" spans="2:10" x14ac:dyDescent="0.2">
      <c r="B22" s="22">
        <v>171.30991099002722</v>
      </c>
      <c r="C22" s="26">
        <v>144.28732247236289</v>
      </c>
      <c r="D22" s="23">
        <f t="shared" si="0"/>
        <v>0.15572683158987655</v>
      </c>
      <c r="E22" s="23">
        <f t="shared" si="1"/>
        <v>1.8596518862165925</v>
      </c>
      <c r="F22" s="20">
        <f t="shared" si="2"/>
        <v>1.5320527663566432</v>
      </c>
      <c r="G22">
        <v>0.29382626019189645</v>
      </c>
      <c r="H22" s="19">
        <f t="shared" si="3"/>
        <v>200.21779047127706</v>
      </c>
      <c r="J22" s="12">
        <f t="shared" si="4"/>
        <v>3128.2172505775616</v>
      </c>
    </row>
    <row r="23" spans="2:10" x14ac:dyDescent="0.2">
      <c r="B23" s="22">
        <v>156.30991099002722</v>
      </c>
      <c r="C23" s="26">
        <v>195.60044259441531</v>
      </c>
      <c r="D23" s="23">
        <f t="shared" si="0"/>
        <v>0.21110820175237674</v>
      </c>
      <c r="E23" s="23">
        <f t="shared" ref="E23" si="5">-LN(D23)</f>
        <v>1.5553844724317381</v>
      </c>
      <c r="F23" s="20">
        <f t="shared" si="2"/>
        <v>1.3979052943129067</v>
      </c>
      <c r="G23">
        <v>1.2938262601918999</v>
      </c>
      <c r="H23" s="19">
        <f t="shared" si="3"/>
        <v>228.96134689813462</v>
      </c>
      <c r="J23" s="12">
        <f t="shared" ref="J23" si="6">(C23-H23)^2</f>
        <v>1112.9499359619176</v>
      </c>
    </row>
    <row r="24" spans="2:10" x14ac:dyDescent="0.2">
      <c r="B24" s="22">
        <v>141.30991099002722</v>
      </c>
      <c r="C24" s="26">
        <v>247.09486645000746</v>
      </c>
      <c r="D24" s="23">
        <f t="shared" si="0"/>
        <v>0.26668524992383691</v>
      </c>
      <c r="E24" s="23">
        <f t="shared" si="1"/>
        <v>1.3216861551959722</v>
      </c>
      <c r="F24" s="20">
        <f t="shared" si="2"/>
        <v>1.2637578222691703</v>
      </c>
      <c r="G24">
        <v>0.18692141316764288</v>
      </c>
      <c r="H24" s="19">
        <f t="shared" si="3"/>
        <v>261.83136997972463</v>
      </c>
      <c r="J24" s="12">
        <f t="shared" si="4"/>
        <v>217.16453628136657</v>
      </c>
    </row>
    <row r="25" spans="2:10" x14ac:dyDescent="0.2">
      <c r="B25" s="22">
        <v>126.30991099002721</v>
      </c>
      <c r="C25" s="26">
        <v>345.86104659781341</v>
      </c>
      <c r="D25" s="23">
        <f t="shared" si="0"/>
        <v>0.3732818936144065</v>
      </c>
      <c r="E25" s="23">
        <f t="shared" si="1"/>
        <v>0.98542139781573745</v>
      </c>
      <c r="F25" s="20">
        <f t="shared" si="2"/>
        <v>1.1296103502254338</v>
      </c>
      <c r="G25">
        <v>0.29770744000349786</v>
      </c>
      <c r="H25" s="19">
        <f t="shared" si="3"/>
        <v>299.42026125466504</v>
      </c>
      <c r="J25" s="12">
        <f t="shared" si="4"/>
        <v>2156.7465432883851</v>
      </c>
    </row>
    <row r="26" spans="2:10" x14ac:dyDescent="0.2">
      <c r="B26" s="3">
        <v>120</v>
      </c>
      <c r="C26" s="28">
        <v>429.60693723969911</v>
      </c>
      <c r="D26" s="23">
        <f t="shared" si="0"/>
        <v>0.46366739654610828</v>
      </c>
      <c r="E26" s="23">
        <f t="shared" si="1"/>
        <v>0.76858780158115214</v>
      </c>
      <c r="F26" s="20">
        <f t="shared" si="2"/>
        <v>1.0731797763498911</v>
      </c>
      <c r="G26">
        <v>0.10292815629551795</v>
      </c>
      <c r="H26" s="19">
        <f t="shared" si="3"/>
        <v>316.80255230706337</v>
      </c>
      <c r="J26" s="12">
        <f t="shared" si="4"/>
        <v>12724.829260030258</v>
      </c>
    </row>
    <row r="27" spans="2:10" x14ac:dyDescent="0.2">
      <c r="B27" s="22">
        <v>111.30991099002721</v>
      </c>
      <c r="C27" s="26">
        <v>412.80211315067385</v>
      </c>
      <c r="D27" s="23">
        <f t="shared" si="0"/>
        <v>0.44553023822916471</v>
      </c>
      <c r="E27" s="23">
        <f t="shared" si="1"/>
        <v>0.8084901595617241</v>
      </c>
      <c r="F27" s="20">
        <f t="shared" si="2"/>
        <v>0.99546287818169743</v>
      </c>
      <c r="G27">
        <v>0.18277149219316977</v>
      </c>
      <c r="H27" s="19">
        <f t="shared" si="3"/>
        <v>342.40546828576817</v>
      </c>
      <c r="J27" s="12">
        <f t="shared" si="4"/>
        <v>4955.6876082356512</v>
      </c>
    </row>
    <row r="28" spans="2:10" x14ac:dyDescent="0.2">
      <c r="B28" s="22">
        <v>96.309910990027205</v>
      </c>
      <c r="C28" s="26">
        <v>462.30232032799887</v>
      </c>
      <c r="D28" s="23">
        <f t="shared" si="0"/>
        <v>0.498954962554781</v>
      </c>
      <c r="E28" s="23">
        <f t="shared" si="1"/>
        <v>0.69523944270512272</v>
      </c>
      <c r="F28" s="20">
        <f t="shared" si="2"/>
        <v>0.86131540613796098</v>
      </c>
      <c r="G28">
        <v>0.1504628979358828</v>
      </c>
      <c r="H28" s="19">
        <f t="shared" si="3"/>
        <v>391.56169399063867</v>
      </c>
      <c r="J28" s="12">
        <f t="shared" si="4"/>
        <v>5004.2362146020196</v>
      </c>
    </row>
    <row r="29" spans="2:10" x14ac:dyDescent="0.2">
      <c r="B29" s="3">
        <v>90</v>
      </c>
      <c r="C29" s="28">
        <v>471.0108126002383</v>
      </c>
      <c r="D29" s="23">
        <f t="shared" si="0"/>
        <v>0.50835388885158395</v>
      </c>
      <c r="E29" s="23">
        <f t="shared" si="1"/>
        <v>0.67657744234120842</v>
      </c>
      <c r="F29" s="20">
        <f t="shared" si="2"/>
        <v>0.80488483226241836</v>
      </c>
      <c r="G29">
        <v>7.4362966731368621E-2</v>
      </c>
      <c r="H29" s="19">
        <f t="shared" si="3"/>
        <v>414.29308598594025</v>
      </c>
      <c r="J29" s="12">
        <f t="shared" si="4"/>
        <v>3216.9005122942526</v>
      </c>
    </row>
    <row r="30" spans="2:10" x14ac:dyDescent="0.2">
      <c r="B30" s="3">
        <v>75</v>
      </c>
      <c r="C30" s="28">
        <v>515.71467795395893</v>
      </c>
      <c r="D30" s="23">
        <f t="shared" si="0"/>
        <v>0.5566020037383842</v>
      </c>
      <c r="E30" s="23">
        <f t="shared" si="1"/>
        <v>0.58590482993566195</v>
      </c>
      <c r="F30" s="20">
        <f t="shared" si="2"/>
        <v>0.67073736021868202</v>
      </c>
      <c r="G30">
        <v>6.8790642420250167E-2</v>
      </c>
      <c r="H30" s="19">
        <f t="shared" si="3"/>
        <v>473.76960236474901</v>
      </c>
      <c r="J30" s="12">
        <f t="shared" si="4"/>
        <v>1759.3893661845341</v>
      </c>
    </row>
    <row r="31" spans="2:10" x14ac:dyDescent="0.2">
      <c r="B31" s="3">
        <v>60</v>
      </c>
      <c r="C31" s="28">
        <v>623.44138934169234</v>
      </c>
      <c r="D31" s="23">
        <f t="shared" si="0"/>
        <v>0.6728695950593202</v>
      </c>
      <c r="E31" s="23">
        <f t="shared" si="1"/>
        <v>0.39620373474064091</v>
      </c>
      <c r="F31" s="20">
        <f t="shared" si="2"/>
        <v>0.53658988817494557</v>
      </c>
      <c r="G31">
        <v>5.5941852806903343E-2</v>
      </c>
      <c r="H31" s="19">
        <f t="shared" si="3"/>
        <v>541.78465370882327</v>
      </c>
      <c r="J31" s="12">
        <f t="shared" si="4"/>
        <v>6667.8224742162693</v>
      </c>
    </row>
    <row r="32" spans="2:10" x14ac:dyDescent="0.2">
      <c r="B32" s="3">
        <v>45</v>
      </c>
      <c r="C32" s="28">
        <v>680.89039784089664</v>
      </c>
      <c r="D32" s="23">
        <f t="shared" si="0"/>
        <v>0.73487332427312257</v>
      </c>
      <c r="E32" s="23">
        <f t="shared" si="1"/>
        <v>0.30805714255063554</v>
      </c>
      <c r="F32" s="20">
        <f t="shared" si="2"/>
        <v>0.40244241613120918</v>
      </c>
      <c r="G32">
        <v>9.1888558586741331E-2</v>
      </c>
      <c r="H32" s="19">
        <f t="shared" si="3"/>
        <v>619.56404448338628</v>
      </c>
      <c r="J32" s="12">
        <f t="shared" si="4"/>
        <v>3760.921616130222</v>
      </c>
    </row>
    <row r="33" spans="2:10" x14ac:dyDescent="0.2">
      <c r="B33" s="3">
        <v>30</v>
      </c>
      <c r="C33" s="28">
        <v>728.61720963612936</v>
      </c>
      <c r="D33" s="23">
        <f t="shared" si="0"/>
        <v>0.7863840533891997</v>
      </c>
      <c r="E33" s="23">
        <f t="shared" si="1"/>
        <v>0.24030998834410025</v>
      </c>
      <c r="F33" s="20">
        <f t="shared" si="2"/>
        <v>0.26829494408747279</v>
      </c>
      <c r="G33">
        <v>9.1112822455069825E-2</v>
      </c>
      <c r="H33" s="19">
        <f t="shared" si="3"/>
        <v>708.5095574207844</v>
      </c>
      <c r="J33" s="12">
        <f t="shared" si="4"/>
        <v>404.31767761326694</v>
      </c>
    </row>
    <row r="34" spans="2:10" x14ac:dyDescent="0.2">
      <c r="B34" s="3">
        <v>15</v>
      </c>
      <c r="C34" s="28">
        <v>858.2258595458411</v>
      </c>
      <c r="D34" s="23">
        <f t="shared" si="0"/>
        <v>0.92626844552591669</v>
      </c>
      <c r="E34" s="23">
        <f t="shared" si="1"/>
        <v>7.6591188372104699E-2</v>
      </c>
      <c r="F34" s="20">
        <f t="shared" si="2"/>
        <v>0.13414747204373639</v>
      </c>
      <c r="G34">
        <v>0.14196431355451411</v>
      </c>
      <c r="H34" s="19">
        <f t="shared" si="3"/>
        <v>810.22421721578257</v>
      </c>
      <c r="J34" s="12">
        <f t="shared" si="4"/>
        <v>2304.1576663828669</v>
      </c>
    </row>
    <row r="35" spans="2:10" x14ac:dyDescent="0.2">
      <c r="B35" s="3">
        <v>0</v>
      </c>
      <c r="C35" s="28">
        <v>926.54118111360003</v>
      </c>
      <c r="D35" s="23">
        <f t="shared" si="0"/>
        <v>1</v>
      </c>
      <c r="E35" s="23">
        <f t="shared" si="1"/>
        <v>0</v>
      </c>
      <c r="F35" s="20">
        <f t="shared" si="2"/>
        <v>0</v>
      </c>
      <c r="G35">
        <v>5.775510863561209E-2</v>
      </c>
      <c r="H35" s="19">
        <f t="shared" si="3"/>
        <v>926.54118111360003</v>
      </c>
      <c r="J35" s="12">
        <f t="shared" si="4"/>
        <v>0</v>
      </c>
    </row>
    <row r="36" spans="2:10" x14ac:dyDescent="0.2">
      <c r="B36" s="13"/>
      <c r="G36" s="12"/>
      <c r="J36" s="12">
        <f>SUM(J5:J35)</f>
        <v>86982.082541322059</v>
      </c>
    </row>
    <row r="37" spans="2:10" x14ac:dyDescent="0.2">
      <c r="B37" s="13"/>
      <c r="G37" s="12"/>
      <c r="J37" s="12"/>
    </row>
    <row r="38" spans="2:10" ht="17" x14ac:dyDescent="0.2">
      <c r="B38" s="13"/>
      <c r="F38" s="18" t="s">
        <v>15</v>
      </c>
      <c r="G38" s="17">
        <f>RSQ(H5:H35,C5:C35)</f>
        <v>0.97788415461931821</v>
      </c>
    </row>
    <row r="39" spans="2:10" x14ac:dyDescent="0.2">
      <c r="B39" s="13"/>
      <c r="G39" s="12"/>
      <c r="J39" s="12"/>
    </row>
    <row r="40" spans="2:10" x14ac:dyDescent="0.2">
      <c r="B40" s="13"/>
      <c r="F40" s="15" t="s">
        <v>14</v>
      </c>
      <c r="G40" s="16">
        <v>0</v>
      </c>
      <c r="J40" s="12"/>
    </row>
    <row r="41" spans="2:10" x14ac:dyDescent="0.2">
      <c r="B41" s="13"/>
      <c r="F41" s="15" t="s">
        <v>13</v>
      </c>
      <c r="G41" s="14">
        <v>8.9431648029157599E-3</v>
      </c>
      <c r="J41" s="12"/>
    </row>
    <row r="42" spans="2:10" x14ac:dyDescent="0.2">
      <c r="B42" s="13"/>
      <c r="G42" s="12"/>
    </row>
    <row r="43" spans="2:10" x14ac:dyDescent="0.2">
      <c r="B43" s="13"/>
      <c r="G43" s="12"/>
    </row>
    <row r="44" spans="2:10" ht="17" thickBot="1" x14ac:dyDescent="0.25">
      <c r="B44" s="11"/>
      <c r="C44" s="10"/>
      <c r="D44" s="10"/>
      <c r="E44" s="10"/>
      <c r="F44" s="10"/>
      <c r="G44" s="9"/>
      <c r="H44" s="10"/>
      <c r="I44" s="10"/>
      <c r="J44" s="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4493-2878-D54F-BB03-1C8078BDEAF2}">
  <sheetPr>
    <tabColor rgb="FFFF0000"/>
  </sheetPr>
  <dimension ref="B4:J47"/>
  <sheetViews>
    <sheetView tabSelected="1" topLeftCell="A27" zoomScaleNormal="100" workbookViewId="0">
      <selection activeCell="G43" sqref="G43"/>
    </sheetView>
  </sheetViews>
  <sheetFormatPr baseColWidth="10" defaultColWidth="10.33203125" defaultRowHeight="16" x14ac:dyDescent="0.2"/>
  <cols>
    <col min="1" max="1" width="10.33203125" style="7"/>
    <col min="2" max="2" width="10.33203125" style="8"/>
    <col min="3" max="6" width="10.33203125" style="7"/>
    <col min="7" max="7" width="11.83203125" style="7" customWidth="1"/>
    <col min="8" max="8" width="11.33203125" style="7" customWidth="1"/>
    <col min="9" max="9" width="9" style="7" customWidth="1"/>
    <col min="10" max="10" width="12.1640625" style="7" bestFit="1" customWidth="1"/>
    <col min="11" max="16384" width="10.33203125" style="7"/>
  </cols>
  <sheetData>
    <row r="4" spans="2:10" x14ac:dyDescent="0.2">
      <c r="F4" s="21" t="s">
        <v>16</v>
      </c>
    </row>
    <row r="5" spans="2:10" x14ac:dyDescent="0.2">
      <c r="B5" s="22">
        <v>989.28624414282581</v>
      </c>
      <c r="C5" s="30">
        <v>10.934696518336736</v>
      </c>
      <c r="D5" s="20">
        <f t="shared" ref="D5:D13" si="0">C5/$C$38</f>
        <v>1.1561608980727358E-2</v>
      </c>
      <c r="E5" s="20">
        <f t="shared" ref="E5:E38" si="1">-LN(D5)</f>
        <v>4.4600652402392376</v>
      </c>
      <c r="F5" s="20">
        <f t="shared" ref="F5:F13" si="2">$G$44*B5</f>
        <v>4.9776279721954264</v>
      </c>
      <c r="G5">
        <v>0.10313413863818079</v>
      </c>
      <c r="H5" s="19">
        <f t="shared" ref="H5:H13" si="3">$G$43+($C$38-$G$43)*EXP(-$G$44*B5)</f>
        <v>6.5319287534881312</v>
      </c>
      <c r="J5" s="12">
        <f t="shared" ref="J5:J38" si="4">(C5-H5)^2</f>
        <v>19.384363991189979</v>
      </c>
    </row>
    <row r="6" spans="2:10" x14ac:dyDescent="0.2">
      <c r="B6" s="22">
        <v>974.28624414282581</v>
      </c>
      <c r="C6" s="30">
        <v>13.432417935660355</v>
      </c>
      <c r="D6" s="20">
        <f t="shared" si="0"/>
        <v>1.4202530776906881E-2</v>
      </c>
      <c r="E6" s="20">
        <f t="shared" si="1"/>
        <v>4.2543351065290471</v>
      </c>
      <c r="F6" s="20">
        <f t="shared" si="2"/>
        <v>4.9021549531122339</v>
      </c>
      <c r="G6">
        <v>6.2880358445960752E-2</v>
      </c>
      <c r="H6" s="19">
        <f t="shared" si="3"/>
        <v>7.0427966784024152</v>
      </c>
      <c r="J6" s="12">
        <f t="shared" si="4"/>
        <v>40.827259811202545</v>
      </c>
    </row>
    <row r="7" spans="2:10" x14ac:dyDescent="0.2">
      <c r="B7" s="22">
        <v>959.28624414282581</v>
      </c>
      <c r="C7" s="30">
        <v>13.702939530068083</v>
      </c>
      <c r="D7" s="20">
        <f t="shared" si="0"/>
        <v>1.4488562025249273E-2</v>
      </c>
      <c r="E7" s="20">
        <f t="shared" si="1"/>
        <v>4.234395766687304</v>
      </c>
      <c r="F7" s="20">
        <f t="shared" si="2"/>
        <v>4.8266819340290414</v>
      </c>
      <c r="G7">
        <v>0.10371866362936653</v>
      </c>
      <c r="H7" s="19">
        <f t="shared" si="3"/>
        <v>7.5937136504805807</v>
      </c>
      <c r="J7" s="12">
        <f t="shared" si="4"/>
        <v>37.322640847821688</v>
      </c>
    </row>
    <row r="8" spans="2:10" x14ac:dyDescent="0.2">
      <c r="B8" s="22">
        <v>944.28624414282581</v>
      </c>
      <c r="C8" s="30">
        <v>15.2772152647079</v>
      </c>
      <c r="D8" s="20">
        <f t="shared" si="0"/>
        <v>1.6153094775767842E-2</v>
      </c>
      <c r="E8" s="20">
        <f t="shared" si="1"/>
        <v>4.1256436206890479</v>
      </c>
      <c r="F8" s="20">
        <f t="shared" si="2"/>
        <v>4.751208914945849</v>
      </c>
      <c r="G8">
        <v>0.16292891578585109</v>
      </c>
      <c r="H8" s="19">
        <f t="shared" si="3"/>
        <v>8.1878192799829606</v>
      </c>
      <c r="J8" s="12">
        <f t="shared" si="4"/>
        <v>50.259535428234095</v>
      </c>
    </row>
    <row r="9" spans="2:10" x14ac:dyDescent="0.2">
      <c r="B9" s="22">
        <v>929.28624414282581</v>
      </c>
      <c r="C9" s="30">
        <v>17.667418721167866</v>
      </c>
      <c r="D9" s="20">
        <f t="shared" si="0"/>
        <v>1.8680334347678393E-2</v>
      </c>
      <c r="E9" s="20">
        <f t="shared" si="1"/>
        <v>3.9802839476436334</v>
      </c>
      <c r="F9" s="20">
        <f t="shared" si="2"/>
        <v>4.6757358958626556</v>
      </c>
      <c r="G9">
        <v>0.1618086421905206</v>
      </c>
      <c r="H9" s="19">
        <f t="shared" si="3"/>
        <v>8.8284993041887549</v>
      </c>
      <c r="J9" s="12">
        <f t="shared" si="4"/>
        <v>78.126496459850358</v>
      </c>
    </row>
    <row r="10" spans="2:10" x14ac:dyDescent="0.2">
      <c r="B10" s="22">
        <v>917.60296318225096</v>
      </c>
      <c r="C10" s="31">
        <v>16.365763605015374</v>
      </c>
      <c r="D10" s="20">
        <f t="shared" si="0"/>
        <v>1.7304052211682953E-2</v>
      </c>
      <c r="E10" s="20">
        <f t="shared" si="1"/>
        <v>4.0568145730172214</v>
      </c>
      <c r="F10" s="20">
        <f t="shared" si="2"/>
        <v>4.6169510634032047</v>
      </c>
      <c r="G10">
        <v>0.16761896753099217</v>
      </c>
      <c r="H10" s="19">
        <f t="shared" si="3"/>
        <v>9.3621141781638464</v>
      </c>
      <c r="J10" s="12">
        <f t="shared" si="4"/>
        <v>49.051105294237729</v>
      </c>
    </row>
    <row r="11" spans="2:10" x14ac:dyDescent="0.2">
      <c r="B11" s="22">
        <v>914.28624414282581</v>
      </c>
      <c r="C11" s="30">
        <v>18.232995585420333</v>
      </c>
      <c r="D11" s="20">
        <f t="shared" si="0"/>
        <v>1.927833709444576E-2</v>
      </c>
      <c r="E11" s="20">
        <f t="shared" si="1"/>
        <v>3.9487732438075906</v>
      </c>
      <c r="F11" s="20">
        <f t="shared" si="2"/>
        <v>4.6002628767794631</v>
      </c>
      <c r="G11">
        <v>0.1426005225598734</v>
      </c>
      <c r="H11" s="19">
        <f t="shared" si="3"/>
        <v>9.5194048823098338</v>
      </c>
      <c r="J11" s="12">
        <f t="shared" si="4"/>
        <v>75.926662941333731</v>
      </c>
    </row>
    <row r="12" spans="2:10" x14ac:dyDescent="0.2">
      <c r="B12" s="22">
        <v>899.28624414282581</v>
      </c>
      <c r="C12" s="30">
        <v>19.121794394714854</v>
      </c>
      <c r="D12" s="20">
        <f t="shared" si="0"/>
        <v>2.0218092878098948E-2</v>
      </c>
      <c r="E12" s="20">
        <f t="shared" si="1"/>
        <v>3.9011773884286463</v>
      </c>
      <c r="F12" s="20">
        <f t="shared" si="2"/>
        <v>4.5247898576962706</v>
      </c>
      <c r="G12">
        <v>5.4588547852086548E-2</v>
      </c>
      <c r="H12" s="19">
        <f t="shared" si="3"/>
        <v>10.264473403012603</v>
      </c>
      <c r="J12" s="12">
        <f t="shared" si="4"/>
        <v>78.452135150049344</v>
      </c>
    </row>
    <row r="13" spans="2:10" x14ac:dyDescent="0.2">
      <c r="B13" s="22">
        <v>887.60296318225096</v>
      </c>
      <c r="C13" s="31">
        <v>20.879722874304868</v>
      </c>
      <c r="D13" s="20">
        <f t="shared" si="0"/>
        <v>2.2076807627339726E-2</v>
      </c>
      <c r="E13" s="20">
        <f t="shared" si="1"/>
        <v>3.8132276501213624</v>
      </c>
      <c r="F13" s="20">
        <f t="shared" si="2"/>
        <v>4.4660050252368197</v>
      </c>
      <c r="G13">
        <v>4.4216275293985433E-2</v>
      </c>
      <c r="H13" s="19">
        <f t="shared" si="3"/>
        <v>10.885032230752662</v>
      </c>
      <c r="J13" s="12">
        <f t="shared" si="4"/>
        <v>99.893841060309995</v>
      </c>
    </row>
    <row r="14" spans="2:10" x14ac:dyDescent="0.2">
      <c r="B14" s="22">
        <v>857.60296318225096</v>
      </c>
      <c r="C14" s="31">
        <v>21.8797228743049</v>
      </c>
      <c r="D14" s="20">
        <f t="shared" ref="D14:D23" si="5">C14/$C$38</f>
        <v>2.3134140033533142E-2</v>
      </c>
      <c r="E14" s="20">
        <f t="shared" ref="E14:E23" si="6">-LN(D14)</f>
        <v>3.7664458289789313</v>
      </c>
      <c r="F14" s="20">
        <f t="shared" ref="F14:F23" si="7">$G$44*B14</f>
        <v>4.3150589870704348</v>
      </c>
      <c r="G14">
        <v>1.0442162752939901</v>
      </c>
      <c r="H14" s="19">
        <f t="shared" ref="H14:H23" si="8">$G$43+($C$38-$G$43)*EXP(-$G$44*B14)</f>
        <v>12.656085264598202</v>
      </c>
      <c r="J14" s="12">
        <f t="shared" ref="J14:J23" si="9">(C14-H14)^2</f>
        <v>85.075490755195887</v>
      </c>
    </row>
    <row r="15" spans="2:10" x14ac:dyDescent="0.2">
      <c r="B15" s="22">
        <v>842.60296318225096</v>
      </c>
      <c r="C15" s="31">
        <v>22.8797228743049</v>
      </c>
      <c r="D15" s="20">
        <f t="shared" si="5"/>
        <v>2.4191472439726521E-2</v>
      </c>
      <c r="E15" s="20">
        <f t="shared" si="6"/>
        <v>3.7217550864430948</v>
      </c>
      <c r="F15" s="20">
        <f t="shared" si="7"/>
        <v>4.2395859679872423</v>
      </c>
      <c r="G15">
        <v>2.0442162752939899</v>
      </c>
      <c r="H15" s="19">
        <f t="shared" si="8"/>
        <v>13.647051118920752</v>
      </c>
      <c r="J15" s="12">
        <f t="shared" si="9"/>
        <v>85.242227742668206</v>
      </c>
    </row>
    <row r="16" spans="2:10" x14ac:dyDescent="0.2">
      <c r="B16" s="22">
        <v>827.60296318225096</v>
      </c>
      <c r="C16" s="31">
        <v>23.8797228743049</v>
      </c>
      <c r="D16" s="20">
        <f t="shared" si="5"/>
        <v>2.52488048459199E-2</v>
      </c>
      <c r="E16" s="20">
        <f t="shared" si="6"/>
        <v>3.6789764572158576</v>
      </c>
      <c r="F16" s="20">
        <f t="shared" si="7"/>
        <v>4.1641129489040498</v>
      </c>
      <c r="G16">
        <v>3.0442162752939899</v>
      </c>
      <c r="H16" s="19">
        <f t="shared" si="8"/>
        <v>14.7157028805044</v>
      </c>
      <c r="J16" s="12">
        <f t="shared" si="9"/>
        <v>83.979262446775309</v>
      </c>
    </row>
    <row r="17" spans="2:10" x14ac:dyDescent="0.2">
      <c r="B17" s="22">
        <v>812.60296318225096</v>
      </c>
      <c r="C17" s="31">
        <v>24.8797228743049</v>
      </c>
      <c r="D17" s="20">
        <f t="shared" si="5"/>
        <v>2.6306137252113282E-2</v>
      </c>
      <c r="E17" s="20">
        <f t="shared" si="6"/>
        <v>3.6379530114279386</v>
      </c>
      <c r="F17" s="20">
        <f t="shared" si="7"/>
        <v>4.0886399298208573</v>
      </c>
      <c r="G17">
        <v>4.0442162752939899</v>
      </c>
      <c r="H17" s="19">
        <f t="shared" si="8"/>
        <v>15.868130668560275</v>
      </c>
      <c r="J17" s="12">
        <f t="shared" si="9"/>
        <v>81.208794082637283</v>
      </c>
    </row>
    <row r="18" spans="2:10" x14ac:dyDescent="0.2">
      <c r="B18" s="22">
        <v>797.60296318225096</v>
      </c>
      <c r="C18" s="31">
        <v>25.8797228743049</v>
      </c>
      <c r="D18" s="20">
        <f t="shared" si="5"/>
        <v>2.7363469658306661E-2</v>
      </c>
      <c r="E18" s="20">
        <f t="shared" si="6"/>
        <v>3.5985463792715406</v>
      </c>
      <c r="F18" s="20">
        <f t="shared" si="7"/>
        <v>4.013166910737664</v>
      </c>
      <c r="G18">
        <v>5.0442162752939899</v>
      </c>
      <c r="H18" s="19">
        <f t="shared" si="8"/>
        <v>17.110902031904359</v>
      </c>
      <c r="J18" s="12">
        <f t="shared" si="9"/>
        <v>76.892218966118122</v>
      </c>
    </row>
    <row r="19" spans="2:10" x14ac:dyDescent="0.2">
      <c r="B19" s="22">
        <v>782.60296318225096</v>
      </c>
      <c r="C19" s="31">
        <v>26.8797228743049</v>
      </c>
      <c r="D19" s="20">
        <f t="shared" si="5"/>
        <v>2.8420802064500043E-2</v>
      </c>
      <c r="E19" s="20">
        <f t="shared" si="6"/>
        <v>3.5606339348781932</v>
      </c>
      <c r="F19" s="20">
        <f t="shared" si="7"/>
        <v>3.9376938916544719</v>
      </c>
      <c r="G19">
        <v>6.0442162752939899</v>
      </c>
      <c r="H19" s="19">
        <f t="shared" si="8"/>
        <v>18.451099376636545</v>
      </c>
      <c r="J19" s="12">
        <f t="shared" si="9"/>
        <v>71.041694065447132</v>
      </c>
    </row>
    <row r="20" spans="2:10" x14ac:dyDescent="0.2">
      <c r="B20" s="22">
        <v>767.60296318225096</v>
      </c>
      <c r="C20" s="31">
        <v>27.8797228743049</v>
      </c>
      <c r="D20" s="20">
        <f t="shared" si="5"/>
        <v>2.9478134470693421E-2</v>
      </c>
      <c r="E20" s="20">
        <f t="shared" si="6"/>
        <v>3.5241064948474166</v>
      </c>
      <c r="F20" s="20">
        <f t="shared" si="7"/>
        <v>3.8622208725712794</v>
      </c>
      <c r="G20">
        <v>7.0442162752939899</v>
      </c>
      <c r="H20" s="19">
        <f t="shared" si="8"/>
        <v>19.896360327930253</v>
      </c>
      <c r="J20" s="12">
        <f t="shared" si="9"/>
        <v>63.734077546857478</v>
      </c>
    </row>
    <row r="21" spans="2:10" x14ac:dyDescent="0.2">
      <c r="B21" s="22">
        <v>336.13922523870258</v>
      </c>
      <c r="C21" s="31">
        <v>28.8797228743049</v>
      </c>
      <c r="D21" s="20">
        <f t="shared" si="5"/>
        <v>3.0535466876886803E-2</v>
      </c>
      <c r="E21" s="20">
        <f t="shared" si="6"/>
        <v>3.4888664225307955</v>
      </c>
      <c r="F21" s="20">
        <f t="shared" si="7"/>
        <v>1.6912961440700109</v>
      </c>
      <c r="G21">
        <v>8.0442162752939907</v>
      </c>
      <c r="H21" s="19">
        <f t="shared" si="8"/>
        <v>174.30061045214006</v>
      </c>
      <c r="J21" s="12">
        <f t="shared" si="9"/>
        <v>21147.234543925377</v>
      </c>
    </row>
    <row r="22" spans="2:10" x14ac:dyDescent="0.2">
      <c r="B22" s="22">
        <v>306.13922523870258</v>
      </c>
      <c r="C22" s="31">
        <v>29.8797228743049</v>
      </c>
      <c r="D22" s="20">
        <f t="shared" si="5"/>
        <v>3.1592799283080182E-2</v>
      </c>
      <c r="E22" s="20">
        <f t="shared" si="6"/>
        <v>3.4548260551443652</v>
      </c>
      <c r="F22" s="20">
        <f t="shared" si="7"/>
        <v>1.5403501059036258</v>
      </c>
      <c r="G22">
        <v>9.0442162752939907</v>
      </c>
      <c r="H22" s="19">
        <f t="shared" si="8"/>
        <v>202.69760134921523</v>
      </c>
      <c r="J22" s="12">
        <f t="shared" si="9"/>
        <v>29866.019120568879</v>
      </c>
    </row>
    <row r="23" spans="2:10" x14ac:dyDescent="0.2">
      <c r="B23" s="22">
        <v>276.13922523870258</v>
      </c>
      <c r="C23" s="31">
        <v>30.8797228743049</v>
      </c>
      <c r="D23" s="20">
        <f t="shared" si="5"/>
        <v>3.2650131689273561E-2</v>
      </c>
      <c r="E23" s="20">
        <f t="shared" si="6"/>
        <v>3.4219063899057005</v>
      </c>
      <c r="F23" s="20">
        <f t="shared" si="7"/>
        <v>1.3894040677372408</v>
      </c>
      <c r="G23">
        <v>10.044216275294</v>
      </c>
      <c r="H23" s="19">
        <f t="shared" si="8"/>
        <v>235.72142478794612</v>
      </c>
      <c r="J23" s="12">
        <f t="shared" si="9"/>
        <v>41960.122842877048</v>
      </c>
    </row>
    <row r="24" spans="2:10" x14ac:dyDescent="0.2">
      <c r="B24" s="22">
        <v>261.13922523870258</v>
      </c>
      <c r="C24" s="32">
        <v>296.19534014481178</v>
      </c>
      <c r="D24" s="20">
        <f t="shared" ref="D24:D38" si="10">C24/$C$38</f>
        <v>0.31317693169858057</v>
      </c>
      <c r="E24" s="20">
        <f t="shared" si="1"/>
        <v>1.160986971158569</v>
      </c>
      <c r="F24" s="20">
        <f t="shared" ref="F24:F38" si="11">$G$44*B24</f>
        <v>1.3139310486540481</v>
      </c>
      <c r="G24">
        <v>0.17686323171572027</v>
      </c>
      <c r="H24" s="19">
        <f t="shared" ref="H24:H38" si="12">$G$43+($C$38-$G$43)*EXP(-$G$44*B24)</f>
        <v>254.19940414912955</v>
      </c>
      <c r="J24" s="12">
        <f t="shared" si="4"/>
        <v>1763.6586401534385</v>
      </c>
    </row>
    <row r="25" spans="2:10" x14ac:dyDescent="0.2">
      <c r="B25" s="22">
        <v>246.13922523870261</v>
      </c>
      <c r="C25" s="32">
        <v>308.37480889052438</v>
      </c>
      <c r="D25" s="20">
        <f t="shared" si="10"/>
        <v>0.32605467869364191</v>
      </c>
      <c r="E25" s="20">
        <f t="shared" si="1"/>
        <v>1.1206901856257552</v>
      </c>
      <c r="F25" s="20">
        <f t="shared" si="11"/>
        <v>1.2384580295708556</v>
      </c>
      <c r="G25">
        <v>0.15039357701490233</v>
      </c>
      <c r="H25" s="19">
        <f t="shared" si="12"/>
        <v>274.12594864983197</v>
      </c>
      <c r="J25" s="12">
        <f t="shared" si="4"/>
        <v>1172.9844277864813</v>
      </c>
    </row>
    <row r="26" spans="2:10" x14ac:dyDescent="0.2">
      <c r="B26" s="22">
        <v>231.13922523870261</v>
      </c>
      <c r="C26" s="32">
        <v>326.29151403385777</v>
      </c>
      <c r="D26" s="20">
        <f t="shared" si="10"/>
        <v>0.3449985916538999</v>
      </c>
      <c r="E26" s="20">
        <f t="shared" si="1"/>
        <v>1.0642149441217184</v>
      </c>
      <c r="F26" s="20">
        <f t="shared" si="11"/>
        <v>1.1629850104876631</v>
      </c>
      <c r="G26">
        <v>0.29647723927331859</v>
      </c>
      <c r="H26" s="19">
        <f t="shared" si="12"/>
        <v>295.61461729574415</v>
      </c>
      <c r="J26" s="12">
        <f t="shared" si="4"/>
        <v>941.07199348088557</v>
      </c>
    </row>
    <row r="27" spans="2:10" x14ac:dyDescent="0.2">
      <c r="B27" s="22">
        <v>216.13922523870261</v>
      </c>
      <c r="C27" s="32">
        <v>358.34917035920267</v>
      </c>
      <c r="D27" s="20">
        <f t="shared" si="10"/>
        <v>0.37889419055329732</v>
      </c>
      <c r="E27" s="20">
        <f t="shared" si="1"/>
        <v>0.97049829347602878</v>
      </c>
      <c r="F27" s="20">
        <f t="shared" si="11"/>
        <v>1.0875119914044706</v>
      </c>
      <c r="G27">
        <v>0.21166921078509046</v>
      </c>
      <c r="H27" s="19">
        <f t="shared" si="12"/>
        <v>318.78787145215523</v>
      </c>
      <c r="J27" s="12">
        <f t="shared" si="4"/>
        <v>1565.0963712127532</v>
      </c>
    </row>
    <row r="28" spans="2:10" x14ac:dyDescent="0.2">
      <c r="B28" s="22">
        <v>201.13922523870261</v>
      </c>
      <c r="C28" s="32">
        <v>424.08419701737142</v>
      </c>
      <c r="D28" s="20">
        <f t="shared" si="10"/>
        <v>0.44839796446096486</v>
      </c>
      <c r="E28" s="20">
        <f t="shared" si="1"/>
        <v>0.80207412735517458</v>
      </c>
      <c r="F28" s="20">
        <f t="shared" si="11"/>
        <v>1.0120389723212779</v>
      </c>
      <c r="G28">
        <v>6.6785031882272444E-2</v>
      </c>
      <c r="H28" s="19">
        <f t="shared" si="12"/>
        <v>343.77777273669915</v>
      </c>
      <c r="J28" s="12">
        <f t="shared" si="4"/>
        <v>6449.1217807473495</v>
      </c>
    </row>
    <row r="29" spans="2:10" x14ac:dyDescent="0.2">
      <c r="B29" s="22">
        <v>186.13922523870261</v>
      </c>
      <c r="C29" s="32">
        <v>459.35132084731799</v>
      </c>
      <c r="D29" s="20">
        <f t="shared" si="10"/>
        <v>0.48568703735960217</v>
      </c>
      <c r="E29" s="20">
        <f t="shared" si="1"/>
        <v>0.72219081856059664</v>
      </c>
      <c r="F29" s="20">
        <f t="shared" si="11"/>
        <v>0.93656595323808545</v>
      </c>
      <c r="G29">
        <v>4.2054049335448491E-2</v>
      </c>
      <c r="H29" s="19">
        <f t="shared" si="12"/>
        <v>370.72673562279772</v>
      </c>
      <c r="J29" s="12">
        <f t="shared" si="4"/>
        <v>7854.3171062182573</v>
      </c>
    </row>
    <row r="30" spans="2:10" x14ac:dyDescent="0.2">
      <c r="B30" s="3">
        <v>150</v>
      </c>
      <c r="C30" s="33">
        <v>545.71255856391952</v>
      </c>
      <c r="D30" s="20">
        <f t="shared" si="10"/>
        <v>0.57699957263633495</v>
      </c>
      <c r="E30" s="20">
        <f t="shared" si="1"/>
        <v>0.54991375313924251</v>
      </c>
      <c r="F30" s="20">
        <f t="shared" si="11"/>
        <v>0.75473019083192572</v>
      </c>
      <c r="G30">
        <v>0.69531825975028305</v>
      </c>
      <c r="H30" s="19">
        <f t="shared" si="12"/>
        <v>444.65297408474771</v>
      </c>
      <c r="J30" s="12">
        <f t="shared" si="4"/>
        <v>10213.039615102862</v>
      </c>
    </row>
    <row r="31" spans="2:10" x14ac:dyDescent="0.2">
      <c r="B31" s="3">
        <v>120</v>
      </c>
      <c r="C31" s="34">
        <v>533.84696234008982</v>
      </c>
      <c r="D31" s="20">
        <f t="shared" si="10"/>
        <v>0.56445369323007399</v>
      </c>
      <c r="E31" s="20">
        <f t="shared" si="1"/>
        <v>0.57189693023624022</v>
      </c>
      <c r="F31" s="20">
        <f t="shared" si="11"/>
        <v>0.60378415266554053</v>
      </c>
      <c r="G31">
        <v>0.72830167835355453</v>
      </c>
      <c r="H31" s="19">
        <f t="shared" si="12"/>
        <v>517.09953059610621</v>
      </c>
      <c r="J31" s="12">
        <f t="shared" si="4"/>
        <v>280.47647001938992</v>
      </c>
    </row>
    <row r="32" spans="2:10" x14ac:dyDescent="0.2">
      <c r="B32" s="3">
        <v>90</v>
      </c>
      <c r="C32" s="27">
        <v>635.35001115260627</v>
      </c>
      <c r="D32" s="20">
        <f t="shared" si="10"/>
        <v>0.67177615606697616</v>
      </c>
      <c r="E32" s="20">
        <f t="shared" si="1"/>
        <v>0.3978300950402881</v>
      </c>
      <c r="F32" s="20">
        <f t="shared" si="11"/>
        <v>0.4528381144991554</v>
      </c>
      <c r="G32">
        <v>0.40979825697071526</v>
      </c>
      <c r="H32" s="19">
        <f t="shared" si="12"/>
        <v>601.35008727116463</v>
      </c>
      <c r="J32" s="12">
        <f t="shared" si="4"/>
        <v>1155.9948239438258</v>
      </c>
    </row>
    <row r="33" spans="2:10" x14ac:dyDescent="0.2">
      <c r="B33" s="3">
        <v>75</v>
      </c>
      <c r="C33" s="33">
        <v>697.81685970231615</v>
      </c>
      <c r="D33" s="20">
        <f t="shared" si="10"/>
        <v>0.73782437935135836</v>
      </c>
      <c r="E33" s="20">
        <f t="shared" si="1"/>
        <v>0.30404945105922015</v>
      </c>
      <c r="F33" s="20">
        <f t="shared" si="11"/>
        <v>0.37736509541596286</v>
      </c>
      <c r="G33">
        <v>0.51598582328262144</v>
      </c>
      <c r="H33" s="19">
        <f t="shared" si="12"/>
        <v>648.49120799264108</v>
      </c>
      <c r="J33" s="12">
        <f t="shared" si="4"/>
        <v>2433.0199165841714</v>
      </c>
    </row>
    <row r="34" spans="2:10" x14ac:dyDescent="0.2">
      <c r="B34" s="3">
        <v>60</v>
      </c>
      <c r="C34" s="34">
        <v>691.85392117462334</v>
      </c>
      <c r="D34" s="20">
        <f t="shared" si="10"/>
        <v>0.73151957120988975</v>
      </c>
      <c r="E34" s="20">
        <f t="shared" si="1"/>
        <v>0.31263130397912614</v>
      </c>
      <c r="F34" s="20">
        <f t="shared" si="11"/>
        <v>0.30189207633277026</v>
      </c>
      <c r="G34">
        <v>0.28217991550484595</v>
      </c>
      <c r="H34" s="19">
        <f t="shared" si="12"/>
        <v>699.32791591985074</v>
      </c>
      <c r="J34" s="12">
        <f t="shared" si="4"/>
        <v>55.8605974516868</v>
      </c>
    </row>
    <row r="35" spans="2:10" x14ac:dyDescent="0.2">
      <c r="B35" s="3">
        <v>45</v>
      </c>
      <c r="C35" s="33">
        <v>732.90501763829457</v>
      </c>
      <c r="D35" s="20">
        <f t="shared" si="10"/>
        <v>0.77492422581069975</v>
      </c>
      <c r="E35" s="20">
        <f t="shared" si="1"/>
        <v>0.25499002755638001</v>
      </c>
      <c r="F35" s="20">
        <f t="shared" si="11"/>
        <v>0.2264190572495777</v>
      </c>
      <c r="G35">
        <v>0.18089653432526248</v>
      </c>
      <c r="H35" s="19">
        <f t="shared" si="12"/>
        <v>754.14992340129447</v>
      </c>
      <c r="J35" s="12">
        <f t="shared" si="4"/>
        <v>451.34602087874663</v>
      </c>
    </row>
    <row r="36" spans="2:10" x14ac:dyDescent="0.2">
      <c r="B36" s="3">
        <v>30</v>
      </c>
      <c r="C36" s="34">
        <v>807.4023574092796</v>
      </c>
      <c r="D36" s="20">
        <f t="shared" si="10"/>
        <v>0.85369267732576115</v>
      </c>
      <c r="E36" s="20">
        <f t="shared" si="1"/>
        <v>0.15818401257586159</v>
      </c>
      <c r="F36" s="20">
        <f t="shared" si="11"/>
        <v>0.15094603816638513</v>
      </c>
      <c r="G36">
        <v>0.1286301486847054</v>
      </c>
      <c r="H36" s="19">
        <f t="shared" si="12"/>
        <v>813.26965453334981</v>
      </c>
      <c r="J36" s="12">
        <f t="shared" si="4"/>
        <v>34.425175542122503</v>
      </c>
    </row>
    <row r="37" spans="2:10" x14ac:dyDescent="0.2">
      <c r="B37" s="3">
        <v>15</v>
      </c>
      <c r="C37" s="27">
        <v>785.20389652052188</v>
      </c>
      <c r="D37" s="20">
        <f t="shared" si="10"/>
        <v>0.83022152526046133</v>
      </c>
      <c r="E37" s="20">
        <f t="shared" si="1"/>
        <v>0.18606271589823262</v>
      </c>
      <c r="F37" s="20">
        <f t="shared" si="11"/>
        <v>7.5473019083192566E-2</v>
      </c>
      <c r="G37">
        <v>4.385107537711766E-2</v>
      </c>
      <c r="H37" s="19">
        <f t="shared" si="12"/>
        <v>877.02402562801592</v>
      </c>
      <c r="J37" s="12">
        <f t="shared" si="4"/>
        <v>8430.9361093168736</v>
      </c>
    </row>
    <row r="38" spans="2:10" x14ac:dyDescent="0.2">
      <c r="B38" s="3">
        <v>0</v>
      </c>
      <c r="C38" s="34">
        <v>945.7763652588792</v>
      </c>
      <c r="D38" s="20">
        <f t="shared" si="10"/>
        <v>1</v>
      </c>
      <c r="E38" s="20">
        <f t="shared" si="1"/>
        <v>0</v>
      </c>
      <c r="F38" s="20">
        <f t="shared" si="11"/>
        <v>0</v>
      </c>
      <c r="G38">
        <v>1.1108725392969815E-2</v>
      </c>
      <c r="H38" s="19">
        <f t="shared" si="12"/>
        <v>945.7763652588792</v>
      </c>
      <c r="J38" s="12">
        <f t="shared" si="4"/>
        <v>0</v>
      </c>
    </row>
    <row r="39" spans="2:10" x14ac:dyDescent="0.2">
      <c r="B39" s="13"/>
      <c r="G39" s="12"/>
      <c r="J39" s="12">
        <f>SUM(J5:J38)</f>
        <v>136851.14336240006</v>
      </c>
    </row>
    <row r="40" spans="2:10" x14ac:dyDescent="0.2">
      <c r="B40" s="13"/>
      <c r="G40" s="12"/>
      <c r="J40" s="12"/>
    </row>
    <row r="41" spans="2:10" ht="17" x14ac:dyDescent="0.2">
      <c r="B41" s="13"/>
      <c r="F41" s="18" t="s">
        <v>15</v>
      </c>
      <c r="G41" s="17">
        <f>RSQ(H5:H38,C5:C38)</f>
        <v>0.95599955570157502</v>
      </c>
    </row>
    <row r="42" spans="2:10" x14ac:dyDescent="0.2">
      <c r="B42" s="13"/>
      <c r="G42" s="12"/>
      <c r="J42" s="12"/>
    </row>
    <row r="43" spans="2:10" x14ac:dyDescent="0.2">
      <c r="B43" s="13"/>
      <c r="F43" s="15" t="s">
        <v>14</v>
      </c>
      <c r="G43" s="16">
        <v>1.5268428505632026E-2</v>
      </c>
      <c r="J43" s="12"/>
    </row>
    <row r="44" spans="2:10" x14ac:dyDescent="0.2">
      <c r="B44" s="13"/>
      <c r="F44" s="15" t="s">
        <v>13</v>
      </c>
      <c r="G44" s="14">
        <v>5.0315346055461712E-3</v>
      </c>
      <c r="J44" s="12"/>
    </row>
    <row r="45" spans="2:10" x14ac:dyDescent="0.2">
      <c r="B45" s="13"/>
      <c r="G45" s="12"/>
    </row>
    <row r="46" spans="2:10" x14ac:dyDescent="0.2">
      <c r="B46" s="13"/>
      <c r="G46" s="12"/>
    </row>
    <row r="47" spans="2:10" ht="17" thickBot="1" x14ac:dyDescent="0.25">
      <c r="B47" s="11"/>
      <c r="C47" s="10"/>
      <c r="D47" s="10"/>
      <c r="E47" s="10"/>
      <c r="F47" s="10"/>
      <c r="G47" s="9"/>
      <c r="H47" s="10"/>
      <c r="I47" s="10"/>
      <c r="J47" s="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1"/>
  <sheetViews>
    <sheetView topLeftCell="P1" workbookViewId="0">
      <selection activeCell="Z1" sqref="Z1:Z1048576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6"/>
  </cols>
  <sheetData>
    <row r="1" spans="2:26" x14ac:dyDescent="0.2">
      <c r="W1" s="2" t="s">
        <v>5</v>
      </c>
      <c r="X1" s="5" t="s">
        <v>11</v>
      </c>
    </row>
    <row r="2" spans="2:26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4" t="s">
        <v>10</v>
      </c>
      <c r="X2" s="5" t="s">
        <v>12</v>
      </c>
      <c r="Y2" s="4" t="s">
        <v>10</v>
      </c>
      <c r="Z2" s="4"/>
    </row>
    <row r="3" spans="2:26" x14ac:dyDescent="0.2">
      <c r="B3" s="3">
        <v>1440</v>
      </c>
      <c r="C3">
        <v>110.91040965996342</v>
      </c>
      <c r="D3">
        <f>LN($C$12/C3)</f>
        <v>1.7676619176489945</v>
      </c>
      <c r="F3">
        <v>181.3671651002349</v>
      </c>
      <c r="G3">
        <f>LN($F$12/F3)</f>
        <v>1.436304781694552</v>
      </c>
      <c r="I3">
        <v>179.25541173319155</v>
      </c>
      <c r="J3">
        <f>LN($I$12/I3)</f>
        <v>1.3862943611198906</v>
      </c>
      <c r="L3">
        <f>D3</f>
        <v>1.7676619176489945</v>
      </c>
      <c r="M3">
        <f t="shared" ref="M3:M12" si="0">G3</f>
        <v>1.436304781694552</v>
      </c>
      <c r="N3">
        <f>J3</f>
        <v>1.3862943611198906</v>
      </c>
      <c r="O3">
        <f>AVERAGE(L3:N3)</f>
        <v>1.5300870201544789</v>
      </c>
      <c r="P3">
        <f>STDEV(L3:N3)</f>
        <v>0.20725982360592879</v>
      </c>
      <c r="R3">
        <f>C3</f>
        <v>110.91040965996342</v>
      </c>
      <c r="S3">
        <f>F3</f>
        <v>181.3671651002349</v>
      </c>
      <c r="T3">
        <f>I3</f>
        <v>179.25541173319155</v>
      </c>
      <c r="U3">
        <f>AVERAGE(R3:T3)</f>
        <v>157.1776621644633</v>
      </c>
      <c r="V3" t="e">
        <f>LN(($U$12-168)/(U3-168))</f>
        <v>#NUM!</v>
      </c>
      <c r="W3">
        <f>STDEV(R3:T3)/SQRT(3)</f>
        <v>23.14165700136995</v>
      </c>
      <c r="X3" s="6">
        <f>1.96*W3</f>
        <v>45.357647722685101</v>
      </c>
      <c r="Y3" s="6">
        <f>(U3/$U$12)*SQRT(((X3/U3)^2)+(($X$12/$U$12)^2))</f>
        <v>6.6985240770953136E-2</v>
      </c>
      <c r="Z3" s="6">
        <f>(1/(U3/$U$12))*Y3</f>
        <v>0.30248673412841853</v>
      </c>
    </row>
    <row r="4" spans="2:26" x14ac:dyDescent="0.2">
      <c r="B4" s="3">
        <v>150</v>
      </c>
      <c r="C4">
        <v>174.28778660851395</v>
      </c>
      <c r="D4">
        <f>LN($C$12/C4)</f>
        <v>1.3156767939059373</v>
      </c>
      <c r="F4">
        <v>193.27229183501922</v>
      </c>
      <c r="G4">
        <f t="shared" ref="G4:G12" si="1">LN($F$12/F4)</f>
        <v>1.3727282615931735</v>
      </c>
      <c r="I4">
        <v>173.13449523498474</v>
      </c>
      <c r="J4">
        <f t="shared" ref="J4:J12" si="2">LN($I$12/I4)</f>
        <v>1.4210373095637649</v>
      </c>
      <c r="L4">
        <f t="shared" ref="L4:L12" si="3">D4</f>
        <v>1.3156767939059373</v>
      </c>
      <c r="M4">
        <f t="shared" si="0"/>
        <v>1.3727282615931735</v>
      </c>
      <c r="N4">
        <f>J4</f>
        <v>1.4210373095637649</v>
      </c>
      <c r="O4">
        <f>AVERAGE(L4:N4)</f>
        <v>1.3698141216876252</v>
      </c>
      <c r="P4">
        <f t="shared" ref="P4:P11" si="4">STDEV(L4:N4)</f>
        <v>5.2740674279560258E-2</v>
      </c>
      <c r="R4">
        <f t="shared" ref="R4:R12" si="5">C4</f>
        <v>174.28778660851395</v>
      </c>
      <c r="S4">
        <f t="shared" ref="S4:S12" si="6">F4</f>
        <v>193.27229183501922</v>
      </c>
      <c r="T4">
        <f t="shared" ref="T4:T12" si="7">I4</f>
        <v>173.13449523498474</v>
      </c>
      <c r="U4">
        <f t="shared" ref="U4:U12" si="8">AVERAGE(R4:T4)</f>
        <v>180.23152455950594</v>
      </c>
      <c r="V4">
        <f>LN(($U$12-168)/(U4-168))</f>
        <v>3.7908261527542892</v>
      </c>
      <c r="W4">
        <f>STDEV(R4:T4)/SQRT(3)</f>
        <v>6.5288776115204046</v>
      </c>
      <c r="X4" s="6">
        <f t="shared" ref="X4:X12" si="9">1.96*W4</f>
        <v>12.796600118579994</v>
      </c>
      <c r="Y4" s="6">
        <f t="shared" ref="Y4:Y12" si="10">(U4/$U$12)*SQRT(((X4/U4)^2)+(($X$12/$U$12)^2))</f>
        <v>2.9244271516530217E-2</v>
      </c>
      <c r="Z4" s="6">
        <f t="shared" ref="Z4:Z12" si="11">(1/(U4/$U$12))*Y4</f>
        <v>0.11516700852866597</v>
      </c>
    </row>
    <row r="5" spans="2:26" x14ac:dyDescent="0.2">
      <c r="B5" s="3">
        <v>120</v>
      </c>
      <c r="C5">
        <v>183.79439315079676</v>
      </c>
      <c r="D5">
        <f>LN($C$12/C5)</f>
        <v>1.2625669685919876</v>
      </c>
      <c r="F5">
        <v>279.02640784651521</v>
      </c>
      <c r="G5">
        <f t="shared" si="1"/>
        <v>1.0055218656020977</v>
      </c>
      <c r="I5">
        <v>244.83665992826158</v>
      </c>
      <c r="J5">
        <f t="shared" si="2"/>
        <v>1.0745147370890493</v>
      </c>
      <c r="L5">
        <f t="shared" si="3"/>
        <v>1.2625669685919876</v>
      </c>
      <c r="M5">
        <f t="shared" si="0"/>
        <v>1.0055218656020977</v>
      </c>
      <c r="N5">
        <f t="shared" ref="N5:N12" si="12">J5</f>
        <v>1.0745147370890493</v>
      </c>
      <c r="O5">
        <f t="shared" ref="O5:O11" si="13">AVERAGE(L5:N5)</f>
        <v>1.1142011904277114</v>
      </c>
      <c r="P5">
        <f t="shared" si="4"/>
        <v>0.13303874314169589</v>
      </c>
      <c r="R5">
        <f t="shared" si="5"/>
        <v>183.79439315079676</v>
      </c>
      <c r="S5">
        <f t="shared" si="6"/>
        <v>279.02640784651521</v>
      </c>
      <c r="T5">
        <f t="shared" si="7"/>
        <v>244.83665992826158</v>
      </c>
      <c r="U5">
        <f t="shared" si="8"/>
        <v>235.88582030852453</v>
      </c>
      <c r="V5">
        <f t="shared" ref="V5:V12" si="14">LN(($U$12-168)/(U5-168))</f>
        <v>2.0770155712680034</v>
      </c>
      <c r="W5">
        <f t="shared" ref="W5:W12" si="15">STDEV(R5:T5)/SQRT(3)</f>
        <v>27.853020800714305</v>
      </c>
      <c r="X5" s="6">
        <f t="shared" si="9"/>
        <v>54.591920769400033</v>
      </c>
      <c r="Y5" s="6">
        <f t="shared" si="10"/>
        <v>8.2607846810666158E-2</v>
      </c>
      <c r="Z5" s="6">
        <f t="shared" si="11"/>
        <v>0.24856358399057318</v>
      </c>
    </row>
    <row r="6" spans="2:26" x14ac:dyDescent="0.2">
      <c r="B6" s="3">
        <v>90</v>
      </c>
      <c r="C6">
        <v>213.89864720135807</v>
      </c>
      <c r="D6">
        <f t="shared" ref="D6:D12" si="16">LN($C$12/C6)</f>
        <v>1.110882381259924</v>
      </c>
      <c r="F6">
        <v>246.47332693108842</v>
      </c>
      <c r="G6">
        <f t="shared" si="1"/>
        <v>1.1295745142720766</v>
      </c>
      <c r="I6">
        <v>327.90624097535033</v>
      </c>
      <c r="J6">
        <f>LN($I$12/I6)</f>
        <v>0.78237831428788818</v>
      </c>
      <c r="L6">
        <f t="shared" si="3"/>
        <v>1.110882381259924</v>
      </c>
      <c r="M6">
        <f t="shared" si="0"/>
        <v>1.1295745142720766</v>
      </c>
      <c r="N6">
        <f t="shared" si="12"/>
        <v>0.78237831428788818</v>
      </c>
      <c r="O6">
        <f t="shared" si="13"/>
        <v>1.0076117366066295</v>
      </c>
      <c r="P6">
        <f t="shared" si="4"/>
        <v>0.19528164239424894</v>
      </c>
      <c r="R6">
        <f t="shared" si="5"/>
        <v>213.89864720135807</v>
      </c>
      <c r="S6">
        <f t="shared" si="6"/>
        <v>246.47332693108842</v>
      </c>
      <c r="T6">
        <f t="shared" si="7"/>
        <v>327.90624097535033</v>
      </c>
      <c r="U6">
        <f t="shared" si="8"/>
        <v>262.75940503593228</v>
      </c>
      <c r="V6">
        <f t="shared" si="14"/>
        <v>1.743501651414344</v>
      </c>
      <c r="W6">
        <f t="shared" si="15"/>
        <v>33.903589360428732</v>
      </c>
      <c r="X6" s="6">
        <f t="shared" si="9"/>
        <v>66.451035146440319</v>
      </c>
      <c r="Y6" s="6">
        <f t="shared" si="10"/>
        <v>9.9459462367413459E-2</v>
      </c>
      <c r="Z6" s="6">
        <f t="shared" si="11"/>
        <v>0.26866177057179214</v>
      </c>
    </row>
    <row r="7" spans="2:26" x14ac:dyDescent="0.2">
      <c r="B7" s="3">
        <v>75</v>
      </c>
      <c r="C7">
        <v>257.47059385348655</v>
      </c>
      <c r="D7">
        <f t="shared" si="16"/>
        <v>0.92547915792856128</v>
      </c>
      <c r="F7">
        <v>399.93785124667164</v>
      </c>
      <c r="G7">
        <f t="shared" si="1"/>
        <v>0.64551913157069118</v>
      </c>
      <c r="I7">
        <v>271.06915920628956</v>
      </c>
      <c r="J7">
        <f t="shared" si="2"/>
        <v>0.97273204277910719</v>
      </c>
      <c r="L7">
        <f t="shared" si="3"/>
        <v>0.92547915792856128</v>
      </c>
      <c r="M7">
        <f t="shared" si="0"/>
        <v>0.64551913157069118</v>
      </c>
      <c r="N7">
        <f t="shared" si="12"/>
        <v>0.97273204277910719</v>
      </c>
      <c r="O7">
        <f t="shared" si="13"/>
        <v>0.84791011075945322</v>
      </c>
      <c r="P7">
        <f t="shared" si="4"/>
        <v>0.17686093442140968</v>
      </c>
      <c r="R7">
        <f t="shared" si="5"/>
        <v>257.47059385348655</v>
      </c>
      <c r="S7">
        <f t="shared" si="6"/>
        <v>399.93785124667164</v>
      </c>
      <c r="T7">
        <f t="shared" si="7"/>
        <v>271.06915920628956</v>
      </c>
      <c r="U7">
        <f t="shared" si="8"/>
        <v>309.49253476881591</v>
      </c>
      <c r="V7">
        <f t="shared" si="14"/>
        <v>1.3425957941697322</v>
      </c>
      <c r="W7">
        <f t="shared" si="15"/>
        <v>45.392718577242611</v>
      </c>
      <c r="X7" s="6">
        <f t="shared" si="9"/>
        <v>88.969728411395522</v>
      </c>
      <c r="Y7" s="6">
        <f t="shared" si="10"/>
        <v>0.13143809180476013</v>
      </c>
      <c r="Z7" s="6">
        <f t="shared" si="11"/>
        <v>0.30143182477309816</v>
      </c>
    </row>
    <row r="8" spans="2:26" x14ac:dyDescent="0.2">
      <c r="B8" s="3">
        <v>60</v>
      </c>
      <c r="C8">
        <v>354.60400062117247</v>
      </c>
      <c r="D8">
        <f t="shared" si="16"/>
        <v>0.60538299723988598</v>
      </c>
      <c r="F8">
        <v>330.18124928504295</v>
      </c>
      <c r="G8">
        <f t="shared" si="1"/>
        <v>0.83718655078288318</v>
      </c>
      <c r="I8">
        <v>284.18540884530358</v>
      </c>
      <c r="J8">
        <f t="shared" si="2"/>
        <v>0.9254791579285615</v>
      </c>
      <c r="L8">
        <f t="shared" si="3"/>
        <v>0.60538299723988598</v>
      </c>
      <c r="M8">
        <f t="shared" si="0"/>
        <v>0.83718655078288318</v>
      </c>
      <c r="N8">
        <f t="shared" si="12"/>
        <v>0.9254791579285615</v>
      </c>
      <c r="O8">
        <f t="shared" si="13"/>
        <v>0.78934956865044359</v>
      </c>
      <c r="P8">
        <f t="shared" si="4"/>
        <v>0.16532292843571991</v>
      </c>
      <c r="R8">
        <f t="shared" si="5"/>
        <v>354.60400062117247</v>
      </c>
      <c r="S8">
        <f t="shared" si="6"/>
        <v>330.18124928504295</v>
      </c>
      <c r="T8">
        <f t="shared" si="7"/>
        <v>284.18540884530358</v>
      </c>
      <c r="U8">
        <f t="shared" si="8"/>
        <v>322.99021958383969</v>
      </c>
      <c r="V8">
        <f t="shared" si="14"/>
        <v>1.2514807365744334</v>
      </c>
      <c r="W8">
        <f t="shared" si="15"/>
        <v>20.643624504487324</v>
      </c>
      <c r="X8" s="6">
        <f t="shared" si="9"/>
        <v>40.461504028795154</v>
      </c>
      <c r="Y8" s="6">
        <f t="shared" si="10"/>
        <v>7.0373498859319719E-2</v>
      </c>
      <c r="Z8" s="6">
        <f t="shared" si="11"/>
        <v>0.15464568526952291</v>
      </c>
    </row>
    <row r="9" spans="2:26" x14ac:dyDescent="0.2">
      <c r="B9" s="3">
        <v>45</v>
      </c>
      <c r="C9">
        <v>390.42006921364697</v>
      </c>
      <c r="D9">
        <f t="shared" si="16"/>
        <v>0.50916141286905092</v>
      </c>
      <c r="F9">
        <v>413.16460122986922</v>
      </c>
      <c r="G9">
        <f t="shared" si="1"/>
        <v>0.61298223096950255</v>
      </c>
      <c r="I9">
        <v>355.44229420880083</v>
      </c>
      <c r="J9">
        <f t="shared" si="2"/>
        <v>0.70174311795722311</v>
      </c>
      <c r="L9">
        <f t="shared" si="3"/>
        <v>0.50916141286905092</v>
      </c>
      <c r="M9">
        <f t="shared" si="0"/>
        <v>0.61298223096950255</v>
      </c>
      <c r="N9">
        <f t="shared" si="12"/>
        <v>0.70174311795722311</v>
      </c>
      <c r="O9">
        <f t="shared" si="13"/>
        <v>0.60796225393192549</v>
      </c>
      <c r="P9">
        <f t="shared" si="4"/>
        <v>9.6388943405144936E-2</v>
      </c>
      <c r="R9">
        <f t="shared" si="5"/>
        <v>390.42006921364697</v>
      </c>
      <c r="S9">
        <f t="shared" si="6"/>
        <v>413.16460122986922</v>
      </c>
      <c r="T9">
        <f t="shared" si="7"/>
        <v>355.44229420880083</v>
      </c>
      <c r="U9">
        <f t="shared" si="8"/>
        <v>386.34232155077234</v>
      </c>
      <c r="V9">
        <f t="shared" si="14"/>
        <v>0.9087786385158213</v>
      </c>
      <c r="W9">
        <f t="shared" si="15"/>
        <v>16.787269000249168</v>
      </c>
      <c r="X9" s="6">
        <f t="shared" si="9"/>
        <v>32.90304724048837</v>
      </c>
      <c r="Y9" s="6">
        <f t="shared" si="10"/>
        <v>6.7713662317088891E-2</v>
      </c>
      <c r="Z9" s="6">
        <f t="shared" si="11"/>
        <v>0.12440047920587317</v>
      </c>
    </row>
    <row r="10" spans="2:26" x14ac:dyDescent="0.2">
      <c r="B10" s="3">
        <v>30</v>
      </c>
      <c r="C10">
        <v>443.70402413977826</v>
      </c>
      <c r="D10">
        <f t="shared" si="16"/>
        <v>0.38122694503429611</v>
      </c>
      <c r="F10">
        <v>514.33251224921457</v>
      </c>
      <c r="G10">
        <f t="shared" si="1"/>
        <v>0.39395832743475184</v>
      </c>
      <c r="I10">
        <v>544.70079619465207</v>
      </c>
      <c r="J10">
        <f t="shared" si="2"/>
        <v>0.27486938502323865</v>
      </c>
      <c r="L10">
        <f t="shared" si="3"/>
        <v>0.38122694503429611</v>
      </c>
      <c r="M10">
        <f t="shared" si="0"/>
        <v>0.39395832743475184</v>
      </c>
      <c r="N10">
        <f t="shared" si="12"/>
        <v>0.27486938502323865</v>
      </c>
      <c r="O10">
        <f t="shared" si="13"/>
        <v>0.35001821916409553</v>
      </c>
      <c r="P10">
        <f t="shared" si="4"/>
        <v>6.5391379240723524E-2</v>
      </c>
      <c r="R10">
        <f t="shared" si="5"/>
        <v>443.70402413977826</v>
      </c>
      <c r="S10">
        <f t="shared" si="6"/>
        <v>514.33251224921457</v>
      </c>
      <c r="T10">
        <f t="shared" si="7"/>
        <v>544.70079619465207</v>
      </c>
      <c r="U10">
        <f t="shared" si="8"/>
        <v>500.91244419454824</v>
      </c>
      <c r="V10">
        <f t="shared" si="14"/>
        <v>0.48696322698222844</v>
      </c>
      <c r="W10">
        <f t="shared" si="15"/>
        <v>29.917445642522921</v>
      </c>
      <c r="X10" s="6">
        <f t="shared" si="9"/>
        <v>58.638193459344926</v>
      </c>
      <c r="Y10" s="6">
        <f t="shared" si="10"/>
        <v>0.10450173780816598</v>
      </c>
      <c r="Z10" s="6">
        <f t="shared" si="11"/>
        <v>0.14807431309557342</v>
      </c>
    </row>
    <row r="11" spans="2:26" x14ac:dyDescent="0.2">
      <c r="B11" s="3">
        <v>15</v>
      </c>
      <c r="C11">
        <v>509.77708378254715</v>
      </c>
      <c r="D11">
        <f t="shared" si="16"/>
        <v>0.24241113333999129</v>
      </c>
      <c r="F11">
        <v>632.69491685493892</v>
      </c>
      <c r="G11">
        <f t="shared" si="1"/>
        <v>0.18683995265589542</v>
      </c>
      <c r="I11">
        <v>553.13921120303485</v>
      </c>
      <c r="J11">
        <f t="shared" si="2"/>
        <v>0.25949632312142579</v>
      </c>
      <c r="L11">
        <f t="shared" si="3"/>
        <v>0.24241113333999129</v>
      </c>
      <c r="M11">
        <f t="shared" si="0"/>
        <v>0.18683995265589542</v>
      </c>
      <c r="N11">
        <f t="shared" si="12"/>
        <v>0.25949632312142579</v>
      </c>
      <c r="O11">
        <f t="shared" si="13"/>
        <v>0.22958246970577081</v>
      </c>
      <c r="P11">
        <f t="shared" si="4"/>
        <v>3.7989051057983607E-2</v>
      </c>
      <c r="R11">
        <f t="shared" si="5"/>
        <v>509.77708378254715</v>
      </c>
      <c r="S11">
        <f t="shared" si="6"/>
        <v>632.69491685493892</v>
      </c>
      <c r="T11">
        <f t="shared" si="7"/>
        <v>553.13921120303485</v>
      </c>
      <c r="U11">
        <f t="shared" si="8"/>
        <v>565.20373728017364</v>
      </c>
      <c r="V11">
        <f t="shared" si="14"/>
        <v>0.3103934108530928</v>
      </c>
      <c r="W11">
        <f t="shared" si="15"/>
        <v>35.992420562772956</v>
      </c>
      <c r="X11" s="6">
        <f t="shared" si="9"/>
        <v>70.545144303034988</v>
      </c>
      <c r="Y11" s="6">
        <f t="shared" si="10"/>
        <v>0.12285205050992339</v>
      </c>
      <c r="Z11" s="6">
        <f t="shared" si="11"/>
        <v>0.15427495196768565</v>
      </c>
    </row>
    <row r="12" spans="2:26" x14ac:dyDescent="0.2">
      <c r="B12" s="3">
        <v>0</v>
      </c>
      <c r="C12">
        <v>649.61811372264299</v>
      </c>
      <c r="D12">
        <f t="shared" si="16"/>
        <v>0</v>
      </c>
      <c r="F12">
        <v>762.67218144714161</v>
      </c>
      <c r="G12">
        <f t="shared" si="1"/>
        <v>0</v>
      </c>
      <c r="I12">
        <v>717.02164693276609</v>
      </c>
      <c r="J12">
        <f t="shared" si="2"/>
        <v>0</v>
      </c>
      <c r="L12">
        <f t="shared" si="3"/>
        <v>0</v>
      </c>
      <c r="M12">
        <f t="shared" si="0"/>
        <v>0</v>
      </c>
      <c r="N12">
        <f t="shared" si="12"/>
        <v>0</v>
      </c>
      <c r="O12">
        <f>AVERAGE(L12:N12)</f>
        <v>0</v>
      </c>
      <c r="P12">
        <f>STDEV(L12:N12)</f>
        <v>0</v>
      </c>
      <c r="R12">
        <f t="shared" si="5"/>
        <v>649.61811372264299</v>
      </c>
      <c r="S12">
        <f t="shared" si="6"/>
        <v>762.67218144714161</v>
      </c>
      <c r="T12">
        <f t="shared" si="7"/>
        <v>717.02164693276609</v>
      </c>
      <c r="U12">
        <f t="shared" si="8"/>
        <v>709.77064736751697</v>
      </c>
      <c r="V12">
        <f t="shared" si="14"/>
        <v>0</v>
      </c>
      <c r="W12">
        <f t="shared" si="15"/>
        <v>32.836657885587329</v>
      </c>
      <c r="X12" s="6">
        <f t="shared" si="9"/>
        <v>64.35984945575116</v>
      </c>
      <c r="Y12" s="6">
        <f t="shared" si="10"/>
        <v>0.12823659630078338</v>
      </c>
      <c r="Z12" s="6">
        <f t="shared" si="11"/>
        <v>0.12823659630078338</v>
      </c>
    </row>
    <row r="15" spans="2:26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  <c r="X15" s="5" t="s">
        <v>12</v>
      </c>
    </row>
    <row r="16" spans="2:26" x14ac:dyDescent="0.2">
      <c r="B16" s="3">
        <v>1440</v>
      </c>
      <c r="C16">
        <v>35.373651883655839</v>
      </c>
      <c r="D16">
        <f>LN($C$25/C16)</f>
        <v>2.2331834788633906</v>
      </c>
      <c r="F16">
        <v>28.069906037934746</v>
      </c>
      <c r="G16">
        <f>LN($F$25/F16)</f>
        <v>2.3949296257801338</v>
      </c>
      <c r="I16">
        <v>17.820983204305172</v>
      </c>
      <c r="J16">
        <f>LN($I$25/I16)</f>
        <v>2.7846259092711114</v>
      </c>
      <c r="L16">
        <f t="shared" ref="L16:L25" si="17">D16</f>
        <v>2.2331834788633906</v>
      </c>
      <c r="M16">
        <f t="shared" ref="M16:M25" si="18">G16</f>
        <v>2.3949296257801338</v>
      </c>
      <c r="N16">
        <f>J16</f>
        <v>2.7846259092711114</v>
      </c>
      <c r="O16">
        <f>AVERAGE(L16:N16)</f>
        <v>2.4709130046382124</v>
      </c>
      <c r="P16">
        <f>STDEV(L16:N16)</f>
        <v>0.28346480188995454</v>
      </c>
      <c r="R16">
        <f>C16</f>
        <v>35.373651883655839</v>
      </c>
      <c r="S16">
        <f>F16</f>
        <v>28.069906037934746</v>
      </c>
      <c r="T16">
        <f>I16</f>
        <v>17.820983204305172</v>
      </c>
      <c r="U16">
        <f>AVERAGE(R16:T16)</f>
        <v>27.088180375298588</v>
      </c>
      <c r="V16" t="e">
        <f>LN(($U$25-42)/(U16-42))</f>
        <v>#NUM!</v>
      </c>
      <c r="W16">
        <f>STDEV(R16:T16)/SQRT(3)</f>
        <v>5.0907394158174837</v>
      </c>
      <c r="X16" s="6">
        <f>1.96*W16</f>
        <v>9.9778492550022673</v>
      </c>
      <c r="Y16" s="6">
        <f>(U16/$U$25)*SQRT(((X16/U16)^2)+(($X$25/$U$25)^2))</f>
        <v>3.2989502668318869E-2</v>
      </c>
      <c r="Z16" s="6">
        <f>(1/(U16/$U$25))*Y16</f>
        <v>0.37609929722995084</v>
      </c>
    </row>
    <row r="17" spans="2:26" x14ac:dyDescent="0.2">
      <c r="B17" s="3">
        <v>150</v>
      </c>
      <c r="C17">
        <v>40.427441425454319</v>
      </c>
      <c r="D17">
        <f t="shared" ref="D17:D25" si="19">LN($C$25/C17)</f>
        <v>2.0996419272145048</v>
      </c>
      <c r="F17">
        <v>35.165028338292579</v>
      </c>
      <c r="G17">
        <f t="shared" ref="G17:G25" si="20">LN($F$25/F17)</f>
        <v>2.1695755931027514</v>
      </c>
      <c r="I17">
        <v>24.414608130415282</v>
      </c>
      <c r="J17">
        <f t="shared" ref="J17:J25" si="21">LN($I$25/I17)</f>
        <v>2.4698208569722078</v>
      </c>
      <c r="L17">
        <f t="shared" si="17"/>
        <v>2.0996419272145048</v>
      </c>
      <c r="M17">
        <f t="shared" si="18"/>
        <v>2.1695755931027514</v>
      </c>
      <c r="N17">
        <f>J17</f>
        <v>2.4698208569722078</v>
      </c>
      <c r="O17">
        <f t="shared" ref="O17:O24" si="22">AVERAGE(L17:N17)</f>
        <v>2.246346125763155</v>
      </c>
      <c r="P17">
        <f t="shared" ref="P17:P24" si="23">STDEV(L17:N17)</f>
        <v>0.19666823846991952</v>
      </c>
      <c r="R17">
        <f t="shared" ref="R17:R25" si="24">C17</f>
        <v>40.427441425454319</v>
      </c>
      <c r="S17">
        <f t="shared" ref="S17:S25" si="25">F17</f>
        <v>35.165028338292579</v>
      </c>
      <c r="T17">
        <f t="shared" ref="T17:T25" si="26">I17</f>
        <v>24.414608130415282</v>
      </c>
      <c r="U17">
        <f t="shared" ref="U17:U24" si="27">AVERAGE(R17:T17)</f>
        <v>33.335692631387388</v>
      </c>
      <c r="V17" t="e">
        <f t="shared" ref="V17:V25" si="28">LN(($U$25-42)/(U17-42))</f>
        <v>#NUM!</v>
      </c>
      <c r="W17">
        <f t="shared" ref="W17:W25" si="29">STDEV(R17:T17)/SQRT(3)</f>
        <v>4.7121318381420831</v>
      </c>
      <c r="X17" s="6">
        <f t="shared" ref="X17:X51" si="30">1.96*W17</f>
        <v>9.2357784027584824</v>
      </c>
      <c r="Y17" s="6">
        <f t="shared" ref="Y17:Y25" si="31">(U17/$U$25)*SQRT(((X17/U17)^2)+(($X$25/$U$25)^2))</f>
        <v>3.1010497021797787E-2</v>
      </c>
      <c r="Z17" s="6">
        <f>(1/(U17/$U$25))*Y17</f>
        <v>0.28728028967406211</v>
      </c>
    </row>
    <row r="18" spans="2:26" x14ac:dyDescent="0.2">
      <c r="B18" s="3">
        <v>120</v>
      </c>
      <c r="C18">
        <v>49.395440935009361</v>
      </c>
      <c r="D18">
        <f t="shared" si="19"/>
        <v>1.8992925936346525</v>
      </c>
      <c r="F18">
        <v>57.014022295339267</v>
      </c>
      <c r="G18">
        <f t="shared" si="20"/>
        <v>1.6863304259671983</v>
      </c>
      <c r="I18">
        <v>26.813917881883761</v>
      </c>
      <c r="J18">
        <f t="shared" si="21"/>
        <v>2.3760814273294835</v>
      </c>
      <c r="L18">
        <f t="shared" si="17"/>
        <v>1.8992925936346525</v>
      </c>
      <c r="M18">
        <f t="shared" si="18"/>
        <v>1.6863304259671983</v>
      </c>
      <c r="N18">
        <f t="shared" ref="N18:N25" si="32">J18</f>
        <v>2.3760814273294835</v>
      </c>
      <c r="O18">
        <f t="shared" si="22"/>
        <v>1.987234815643778</v>
      </c>
      <c r="P18">
        <f t="shared" si="23"/>
        <v>0.35318477710540658</v>
      </c>
      <c r="R18">
        <f t="shared" si="24"/>
        <v>49.395440935009361</v>
      </c>
      <c r="S18">
        <f t="shared" si="25"/>
        <v>57.014022295339267</v>
      </c>
      <c r="T18">
        <f t="shared" si="26"/>
        <v>26.813917881883761</v>
      </c>
      <c r="U18">
        <f t="shared" si="27"/>
        <v>44.407793704077456</v>
      </c>
      <c r="V18">
        <f t="shared" si="28"/>
        <v>4.7078665325479996</v>
      </c>
      <c r="W18">
        <f t="shared" si="29"/>
        <v>9.0676907262557158</v>
      </c>
      <c r="X18" s="6">
        <f t="shared" si="30"/>
        <v>17.772673823461204</v>
      </c>
      <c r="Y18" s="6">
        <f t="shared" si="31"/>
        <v>5.8577737151228583E-2</v>
      </c>
      <c r="Z18" s="6">
        <f t="shared" ref="Z18:Z25" si="33">(1/(U18/$U$25))*Y18</f>
        <v>0.40736149919238074</v>
      </c>
    </row>
    <row r="19" spans="2:26" x14ac:dyDescent="0.2">
      <c r="B19" s="3">
        <v>90</v>
      </c>
      <c r="C19">
        <v>58.282985903509854</v>
      </c>
      <c r="D19">
        <f t="shared" si="19"/>
        <v>1.7338405110304604</v>
      </c>
      <c r="F19">
        <v>85.73732436722122</v>
      </c>
      <c r="G19">
        <f t="shared" si="20"/>
        <v>1.2783394143997697</v>
      </c>
      <c r="I19">
        <v>60.997632082912794</v>
      </c>
      <c r="J19">
        <f t="shared" si="21"/>
        <v>1.5541674588882108</v>
      </c>
      <c r="L19">
        <f t="shared" si="17"/>
        <v>1.7338405110304604</v>
      </c>
      <c r="M19">
        <f t="shared" si="18"/>
        <v>1.2783394143997697</v>
      </c>
      <c r="N19">
        <f t="shared" si="32"/>
        <v>1.5541674588882108</v>
      </c>
      <c r="O19">
        <f t="shared" si="22"/>
        <v>1.5221157947728134</v>
      </c>
      <c r="P19">
        <f t="shared" si="23"/>
        <v>0.22943581703249022</v>
      </c>
      <c r="R19">
        <f t="shared" si="24"/>
        <v>58.282985903509854</v>
      </c>
      <c r="S19">
        <f t="shared" si="25"/>
        <v>85.73732436722122</v>
      </c>
      <c r="T19">
        <f t="shared" si="26"/>
        <v>60.997632082912794</v>
      </c>
      <c r="U19">
        <f t="shared" si="27"/>
        <v>68.339314117881287</v>
      </c>
      <c r="V19">
        <f t="shared" si="28"/>
        <v>2.3155147288484321</v>
      </c>
      <c r="W19">
        <f t="shared" si="29"/>
        <v>8.7342314381774013</v>
      </c>
      <c r="X19" s="6">
        <f t="shared" si="30"/>
        <v>17.119093618827705</v>
      </c>
      <c r="Y19" s="6">
        <f t="shared" si="31"/>
        <v>5.7926792668249197E-2</v>
      </c>
      <c r="Z19" s="6">
        <f t="shared" si="33"/>
        <v>0.26176733604034069</v>
      </c>
    </row>
    <row r="20" spans="2:26" x14ac:dyDescent="0.2">
      <c r="B20" s="3">
        <v>75</v>
      </c>
      <c r="C20">
        <v>78.201813905091427</v>
      </c>
      <c r="D20">
        <f t="shared" si="19"/>
        <v>1.439857881805136</v>
      </c>
      <c r="F20">
        <v>105.66319603195664</v>
      </c>
      <c r="G20">
        <f t="shared" si="20"/>
        <v>1.0693710291825067</v>
      </c>
      <c r="I20">
        <v>66.107642078973925</v>
      </c>
      <c r="J20">
        <f t="shared" si="21"/>
        <v>1.4737181499175158</v>
      </c>
      <c r="L20">
        <f t="shared" si="17"/>
        <v>1.439857881805136</v>
      </c>
      <c r="M20">
        <f t="shared" si="18"/>
        <v>1.0693710291825067</v>
      </c>
      <c r="N20">
        <f t="shared" si="32"/>
        <v>1.4737181499175158</v>
      </c>
      <c r="O20">
        <f t="shared" si="22"/>
        <v>1.3276490203017195</v>
      </c>
      <c r="P20">
        <f t="shared" si="23"/>
        <v>0.22431511309225868</v>
      </c>
      <c r="R20">
        <f t="shared" si="24"/>
        <v>78.201813905091427</v>
      </c>
      <c r="S20">
        <f t="shared" si="25"/>
        <v>105.66319603195664</v>
      </c>
      <c r="T20">
        <f t="shared" si="26"/>
        <v>66.107642078973925</v>
      </c>
      <c r="U20">
        <f t="shared" si="27"/>
        <v>83.324217338673989</v>
      </c>
      <c r="V20">
        <f t="shared" si="28"/>
        <v>1.8651286809057235</v>
      </c>
      <c r="W20">
        <f t="shared" si="29"/>
        <v>11.702417482926581</v>
      </c>
      <c r="X20" s="6">
        <f t="shared" si="30"/>
        <v>22.9367382665361</v>
      </c>
      <c r="Y20" s="6">
        <f t="shared" si="31"/>
        <v>7.7048486968735314E-2</v>
      </c>
      <c r="Z20" s="6">
        <f t="shared" si="33"/>
        <v>0.28556137066046816</v>
      </c>
    </row>
    <row r="21" spans="2:26" x14ac:dyDescent="0.2">
      <c r="B21" s="3">
        <v>60</v>
      </c>
      <c r="C21">
        <v>132.36701763680671</v>
      </c>
      <c r="D21">
        <f t="shared" si="19"/>
        <v>0.91357222383966452</v>
      </c>
      <c r="F21">
        <v>106.0603450263088</v>
      </c>
      <c r="G21">
        <f t="shared" si="20"/>
        <v>1.0656194439013471</v>
      </c>
      <c r="I21">
        <v>104.09837580715339</v>
      </c>
      <c r="J21">
        <f t="shared" si="21"/>
        <v>1.0196661307327188</v>
      </c>
      <c r="L21">
        <f t="shared" si="17"/>
        <v>0.91357222383966452</v>
      </c>
      <c r="M21">
        <f t="shared" si="18"/>
        <v>1.0656194439013471</v>
      </c>
      <c r="N21">
        <f t="shared" si="32"/>
        <v>1.0196661307327188</v>
      </c>
      <c r="O21">
        <f t="shared" si="22"/>
        <v>0.99961926615791008</v>
      </c>
      <c r="P21">
        <f t="shared" si="23"/>
        <v>7.7980746768558026E-2</v>
      </c>
      <c r="R21">
        <f t="shared" si="24"/>
        <v>132.36701763680671</v>
      </c>
      <c r="S21">
        <f t="shared" si="25"/>
        <v>106.0603450263088</v>
      </c>
      <c r="T21">
        <f t="shared" si="26"/>
        <v>104.09837580715339</v>
      </c>
      <c r="U21">
        <f t="shared" si="27"/>
        <v>114.1752461567563</v>
      </c>
      <c r="V21">
        <f t="shared" si="28"/>
        <v>1.3074802491629409</v>
      </c>
      <c r="W21">
        <f t="shared" si="29"/>
        <v>9.1135017600446115</v>
      </c>
      <c r="X21" s="6">
        <f t="shared" si="30"/>
        <v>17.862463449687439</v>
      </c>
      <c r="Y21" s="6">
        <f t="shared" si="31"/>
        <v>6.4299442785214683E-2</v>
      </c>
      <c r="Z21" s="6">
        <f t="shared" si="33"/>
        <v>0.17391692132623879</v>
      </c>
    </row>
    <row r="22" spans="2:26" x14ac:dyDescent="0.2">
      <c r="B22" s="3">
        <v>45</v>
      </c>
      <c r="C22">
        <v>146.51227006578804</v>
      </c>
      <c r="D22">
        <f t="shared" si="19"/>
        <v>0.81204154513949822</v>
      </c>
      <c r="F22">
        <v>135.24901537351218</v>
      </c>
      <c r="G22">
        <f t="shared" si="20"/>
        <v>0.82251003107670395</v>
      </c>
      <c r="I22">
        <v>108.64856812914827</v>
      </c>
      <c r="J22">
        <f t="shared" si="21"/>
        <v>0.97688397612647826</v>
      </c>
      <c r="L22">
        <f t="shared" si="17"/>
        <v>0.81204154513949822</v>
      </c>
      <c r="M22">
        <f t="shared" si="18"/>
        <v>0.82251003107670395</v>
      </c>
      <c r="N22">
        <f t="shared" si="32"/>
        <v>0.97688397612647826</v>
      </c>
      <c r="O22">
        <f t="shared" si="22"/>
        <v>0.87047851744756011</v>
      </c>
      <c r="P22">
        <f t="shared" si="23"/>
        <v>9.2298366870479251E-2</v>
      </c>
      <c r="R22">
        <f t="shared" si="24"/>
        <v>146.51227006578804</v>
      </c>
      <c r="S22">
        <f t="shared" si="25"/>
        <v>135.24901537351218</v>
      </c>
      <c r="T22">
        <f t="shared" si="26"/>
        <v>108.64856812914827</v>
      </c>
      <c r="U22">
        <f t="shared" si="27"/>
        <v>130.13661785614948</v>
      </c>
      <c r="V22">
        <f t="shared" si="28"/>
        <v>1.1076892989886558</v>
      </c>
      <c r="W22">
        <f t="shared" si="29"/>
        <v>11.225231064709082</v>
      </c>
      <c r="X22" s="6">
        <f t="shared" si="30"/>
        <v>22.001452886829799</v>
      </c>
      <c r="Y22" s="6">
        <f t="shared" si="31"/>
        <v>7.8105400507771969E-2</v>
      </c>
      <c r="Z22" s="6">
        <f t="shared" si="33"/>
        <v>0.18534809822470547</v>
      </c>
    </row>
    <row r="23" spans="2:26" x14ac:dyDescent="0.2">
      <c r="B23" s="3">
        <v>30</v>
      </c>
      <c r="C23">
        <v>163.70862547525667</v>
      </c>
      <c r="D23">
        <f t="shared" si="19"/>
        <v>0.70106255106885229</v>
      </c>
      <c r="F23">
        <v>162.31190020523294</v>
      </c>
      <c r="G23">
        <f t="shared" si="20"/>
        <v>0.64010787462122443</v>
      </c>
      <c r="I23">
        <v>123.94379292236002</v>
      </c>
      <c r="J23">
        <f t="shared" si="21"/>
        <v>0.84517432403806525</v>
      </c>
      <c r="L23">
        <f t="shared" si="17"/>
        <v>0.70106255106885229</v>
      </c>
      <c r="M23">
        <f t="shared" si="18"/>
        <v>0.64010787462122443</v>
      </c>
      <c r="N23">
        <f t="shared" si="32"/>
        <v>0.84517432403806525</v>
      </c>
      <c r="O23">
        <f t="shared" si="22"/>
        <v>0.72878158324271392</v>
      </c>
      <c r="P23">
        <f t="shared" si="23"/>
        <v>0.10530584374857438</v>
      </c>
      <c r="R23">
        <f t="shared" si="24"/>
        <v>163.70862547525667</v>
      </c>
      <c r="S23">
        <f t="shared" si="25"/>
        <v>162.31190020523294</v>
      </c>
      <c r="T23">
        <f t="shared" si="26"/>
        <v>123.94379292236002</v>
      </c>
      <c r="U23">
        <f t="shared" si="27"/>
        <v>149.98810620094989</v>
      </c>
      <c r="V23">
        <f t="shared" si="28"/>
        <v>0.90455629196969056</v>
      </c>
      <c r="W23">
        <f t="shared" si="29"/>
        <v>13.028397202329186</v>
      </c>
      <c r="X23" s="6">
        <f t="shared" si="30"/>
        <v>25.535658516565206</v>
      </c>
      <c r="Y23" s="6">
        <f t="shared" si="31"/>
        <v>9.0546006413088201E-2</v>
      </c>
      <c r="Z23" s="6">
        <f t="shared" si="33"/>
        <v>0.18643140167139777</v>
      </c>
    </row>
    <row r="24" spans="2:26" x14ac:dyDescent="0.2">
      <c r="B24" s="3">
        <v>15</v>
      </c>
      <c r="C24">
        <v>196.05031706842192</v>
      </c>
      <c r="D24">
        <f t="shared" si="19"/>
        <v>0.52077937878417579</v>
      </c>
      <c r="F24">
        <v>182.01629671412937</v>
      </c>
      <c r="G24">
        <f t="shared" si="20"/>
        <v>0.5255314432753847</v>
      </c>
      <c r="I24">
        <v>187.8422768382917</v>
      </c>
      <c r="J24">
        <f t="shared" si="21"/>
        <v>0.42939984627103978</v>
      </c>
      <c r="L24">
        <f t="shared" si="17"/>
        <v>0.52077937878417579</v>
      </c>
      <c r="M24">
        <f t="shared" si="18"/>
        <v>0.5255314432753847</v>
      </c>
      <c r="N24">
        <f t="shared" si="32"/>
        <v>0.42939984627103978</v>
      </c>
      <c r="O24">
        <f t="shared" si="22"/>
        <v>0.49190355611020009</v>
      </c>
      <c r="P24">
        <f t="shared" si="23"/>
        <v>5.4181923525984305E-2</v>
      </c>
      <c r="R24">
        <f t="shared" si="24"/>
        <v>196.05031706842192</v>
      </c>
      <c r="S24">
        <f t="shared" si="25"/>
        <v>182.01629671412937</v>
      </c>
      <c r="T24">
        <f t="shared" si="26"/>
        <v>187.8422768382917</v>
      </c>
      <c r="U24">
        <f t="shared" si="27"/>
        <v>188.63629687361433</v>
      </c>
      <c r="V24">
        <f t="shared" si="28"/>
        <v>0.59862203522831758</v>
      </c>
      <c r="W24">
        <f t="shared" si="29"/>
        <v>4.070679005135168</v>
      </c>
      <c r="X24" s="6">
        <f t="shared" si="30"/>
        <v>7.9785308500649288</v>
      </c>
      <c r="Y24" s="6">
        <f t="shared" si="31"/>
        <v>5.3110845484823303E-2</v>
      </c>
      <c r="Z24" s="6">
        <f t="shared" si="33"/>
        <v>8.6948989499072968E-2</v>
      </c>
    </row>
    <row r="25" spans="2:26" x14ac:dyDescent="0.2">
      <c r="B25" s="3">
        <v>0</v>
      </c>
      <c r="C25">
        <v>330.0191637699844</v>
      </c>
      <c r="D25">
        <f t="shared" si="19"/>
        <v>0</v>
      </c>
      <c r="F25">
        <v>307.85462313256278</v>
      </c>
      <c r="G25">
        <f t="shared" si="20"/>
        <v>0</v>
      </c>
      <c r="I25">
        <v>288.58870374042988</v>
      </c>
      <c r="J25">
        <f t="shared" si="21"/>
        <v>0</v>
      </c>
      <c r="L25">
        <f t="shared" si="17"/>
        <v>0</v>
      </c>
      <c r="M25">
        <f t="shared" si="18"/>
        <v>0</v>
      </c>
      <c r="N25">
        <f t="shared" si="32"/>
        <v>0</v>
      </c>
      <c r="O25">
        <f>AVERAGE(L25:N25)</f>
        <v>0</v>
      </c>
      <c r="P25">
        <f>STDEV(L25:N25)</f>
        <v>0</v>
      </c>
      <c r="R25">
        <f t="shared" si="24"/>
        <v>330.0191637699844</v>
      </c>
      <c r="S25">
        <f t="shared" si="25"/>
        <v>307.85462313256278</v>
      </c>
      <c r="T25">
        <f t="shared" si="26"/>
        <v>288.58870374042988</v>
      </c>
      <c r="U25">
        <f>AVERAGE(R25:T25)</f>
        <v>308.82083021432567</v>
      </c>
      <c r="V25">
        <f t="shared" si="28"/>
        <v>0</v>
      </c>
      <c r="W25">
        <f t="shared" si="29"/>
        <v>11.969696761109773</v>
      </c>
      <c r="X25" s="6">
        <f t="shared" si="30"/>
        <v>23.460605651775154</v>
      </c>
      <c r="Y25" s="6">
        <f t="shared" si="31"/>
        <v>0.10743545592828416</v>
      </c>
      <c r="Z25" s="6">
        <f t="shared" si="33"/>
        <v>0.10743545592828416</v>
      </c>
    </row>
    <row r="28" spans="2:26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  <c r="X28" s="5" t="s">
        <v>12</v>
      </c>
    </row>
    <row r="29" spans="2:26" x14ac:dyDescent="0.2">
      <c r="B29" s="3">
        <v>1440</v>
      </c>
      <c r="C29">
        <v>0</v>
      </c>
      <c r="D29" t="e">
        <f>LN($C$38/C29)</f>
        <v>#DIV/0!</v>
      </c>
      <c r="F29">
        <v>0</v>
      </c>
      <c r="G29" t="e">
        <f>LN($F$38/F29)</f>
        <v>#DIV/0!</v>
      </c>
      <c r="I29">
        <v>0</v>
      </c>
      <c r="J29" t="e">
        <f t="shared" ref="J29:J38" si="34">LN($I$38/I29)</f>
        <v>#DIV/0!</v>
      </c>
      <c r="L29" t="e">
        <f>D29</f>
        <v>#DIV/0!</v>
      </c>
      <c r="M29" t="e">
        <f>G29</f>
        <v>#DIV/0!</v>
      </c>
      <c r="N29" t="e">
        <f>J29</f>
        <v>#DIV/0!</v>
      </c>
      <c r="O29" t="e">
        <f>AVERAGE(L29:N29)</f>
        <v>#DIV/0!</v>
      </c>
      <c r="P29" t="e">
        <f>STDEV(L29:N29)</f>
        <v>#DIV/0!</v>
      </c>
      <c r="R29">
        <f>C29</f>
        <v>0</v>
      </c>
      <c r="S29">
        <f>F29</f>
        <v>0</v>
      </c>
      <c r="T29">
        <f>I29</f>
        <v>0</v>
      </c>
      <c r="U29">
        <f>AVERAGE(R29:T29)</f>
        <v>0</v>
      </c>
      <c r="V29" t="e">
        <f>LN($U$38/U29)</f>
        <v>#DIV/0!</v>
      </c>
      <c r="W29">
        <f>STDEV(R29:T29)/SQRT(3)</f>
        <v>0</v>
      </c>
      <c r="X29" s="6">
        <f t="shared" si="30"/>
        <v>0</v>
      </c>
      <c r="Y29" s="6" t="e">
        <f>(U29/$U$38)*SQRT(((X29/U29)^2)+(($X$38/$U$38)^2))</f>
        <v>#DIV/0!</v>
      </c>
      <c r="Z29" s="6" t="e">
        <f>(1/(U29/$U$38))*Y29</f>
        <v>#DIV/0!</v>
      </c>
    </row>
    <row r="30" spans="2:26" x14ac:dyDescent="0.2">
      <c r="B30" s="3">
        <v>150</v>
      </c>
      <c r="C30">
        <v>0</v>
      </c>
      <c r="D30" t="e">
        <f t="shared" ref="D30:D38" si="35">LN($C$38/C30)</f>
        <v>#DIV/0!</v>
      </c>
      <c r="F30">
        <v>0</v>
      </c>
      <c r="G30" t="e">
        <f t="shared" ref="G30:G38" si="36">LN($F$38/F30)</f>
        <v>#DIV/0!</v>
      </c>
      <c r="I30">
        <v>0</v>
      </c>
      <c r="J30" t="e">
        <f t="shared" si="34"/>
        <v>#DIV/0!</v>
      </c>
      <c r="L30" t="e">
        <f>D30</f>
        <v>#DIV/0!</v>
      </c>
      <c r="M30" t="e">
        <f>G30</f>
        <v>#DIV/0!</v>
      </c>
      <c r="N30" t="e">
        <f>J30</f>
        <v>#DIV/0!</v>
      </c>
      <c r="O30" t="e">
        <f>AVERAGE(L30:N30)</f>
        <v>#DIV/0!</v>
      </c>
      <c r="P30" t="e">
        <f>STDEV(L30:N30)</f>
        <v>#DIV/0!</v>
      </c>
      <c r="R30">
        <f t="shared" ref="R30:R38" si="37">C30</f>
        <v>0</v>
      </c>
      <c r="S30">
        <f t="shared" ref="S30:S38" si="38">F30</f>
        <v>0</v>
      </c>
      <c r="T30">
        <f t="shared" ref="T30:T38" si="39">I30</f>
        <v>0</v>
      </c>
      <c r="U30">
        <f t="shared" ref="U30:U38" si="40">AVERAGE(R30:T30)</f>
        <v>0</v>
      </c>
      <c r="V30" t="e">
        <f t="shared" ref="V30:V38" si="41">LN($U$38/U30)</f>
        <v>#DIV/0!</v>
      </c>
      <c r="W30">
        <f t="shared" ref="W30:W38" si="42">STDEV(R30:T30)/SQRT(3)</f>
        <v>0</v>
      </c>
      <c r="X30" s="6">
        <f t="shared" si="30"/>
        <v>0</v>
      </c>
      <c r="Y30" s="6" t="e">
        <f t="shared" ref="Y30:Y38" si="43">(U30/$U$38)*SQRT(((X30/U30)^2)+(($X$38/$U$38)^2))</f>
        <v>#DIV/0!</v>
      </c>
      <c r="Z30" s="6" t="e">
        <f t="shared" ref="Z30:Z38" si="44">(1/(U30/$U$38))*Y30</f>
        <v>#DIV/0!</v>
      </c>
    </row>
    <row r="31" spans="2:26" x14ac:dyDescent="0.2">
      <c r="B31" s="3">
        <v>120</v>
      </c>
      <c r="C31">
        <v>0</v>
      </c>
      <c r="D31" t="e">
        <f t="shared" si="35"/>
        <v>#DIV/0!</v>
      </c>
      <c r="F31">
        <v>1.5731029055816261</v>
      </c>
      <c r="G31">
        <f t="shared" si="36"/>
        <v>4.0303372880993624</v>
      </c>
      <c r="I31">
        <v>1.9454701449833969</v>
      </c>
      <c r="J31">
        <f t="shared" si="34"/>
        <v>3.7327519008782084</v>
      </c>
      <c r="L31" t="e">
        <f>D31</f>
        <v>#DIV/0!</v>
      </c>
      <c r="M31">
        <f>G31</f>
        <v>4.0303372880993624</v>
      </c>
      <c r="N31">
        <f>J31</f>
        <v>3.7327519008782084</v>
      </c>
      <c r="O31" t="e">
        <f>AVERAGE(L31:N31)</f>
        <v>#DIV/0!</v>
      </c>
      <c r="P31" t="e">
        <f>STDEV(L31:N31)</f>
        <v>#DIV/0!</v>
      </c>
      <c r="R31">
        <f t="shared" si="37"/>
        <v>0</v>
      </c>
      <c r="S31">
        <f t="shared" si="38"/>
        <v>1.5731029055816261</v>
      </c>
      <c r="T31">
        <f t="shared" si="39"/>
        <v>1.9454701449833969</v>
      </c>
      <c r="U31">
        <f t="shared" si="40"/>
        <v>1.1728576835216744</v>
      </c>
      <c r="V31">
        <f t="shared" si="41"/>
        <v>4.2816063274425655</v>
      </c>
      <c r="W31">
        <f t="shared" si="42"/>
        <v>0.59619926746902185</v>
      </c>
      <c r="X31" s="6">
        <f t="shared" si="30"/>
        <v>1.1685505642392828</v>
      </c>
      <c r="Y31" s="6">
        <f t="shared" si="43"/>
        <v>1.3785787852656736E-2</v>
      </c>
      <c r="Z31" s="6">
        <f t="shared" si="44"/>
        <v>0.9974923935090434</v>
      </c>
    </row>
    <row r="32" spans="2:26" x14ac:dyDescent="0.2">
      <c r="B32" s="3">
        <v>90</v>
      </c>
      <c r="C32">
        <v>2.367458390891851</v>
      </c>
      <c r="D32">
        <f t="shared" si="35"/>
        <v>3.5778761331175888</v>
      </c>
      <c r="F32">
        <v>5.4456136752793736</v>
      </c>
      <c r="G32">
        <f t="shared" si="36"/>
        <v>2.7885768755844285</v>
      </c>
      <c r="I32">
        <v>4.5881967899288423</v>
      </c>
      <c r="J32">
        <f t="shared" si="34"/>
        <v>2.8747684778653282</v>
      </c>
      <c r="L32">
        <f t="shared" ref="L32:L38" si="45">D32</f>
        <v>3.5778761331175888</v>
      </c>
      <c r="M32">
        <f t="shared" ref="M32:M38" si="46">G32</f>
        <v>2.7885768755844285</v>
      </c>
      <c r="N32">
        <f t="shared" ref="N32:N38" si="47">J32</f>
        <v>2.8747684778653282</v>
      </c>
      <c r="O32">
        <f t="shared" ref="O32:O37" si="48">AVERAGE(L32:N32)</f>
        <v>3.0804071621891147</v>
      </c>
      <c r="P32">
        <f t="shared" ref="P32:P37" si="49">STDEV(L32:N32)</f>
        <v>0.43297087760427577</v>
      </c>
      <c r="R32">
        <f t="shared" si="37"/>
        <v>2.367458390891851</v>
      </c>
      <c r="S32">
        <f t="shared" si="38"/>
        <v>5.4456136752793736</v>
      </c>
      <c r="T32">
        <f t="shared" si="39"/>
        <v>4.5881967899288423</v>
      </c>
      <c r="U32">
        <f t="shared" si="40"/>
        <v>4.1337562853666894</v>
      </c>
      <c r="V32">
        <f t="shared" si="41"/>
        <v>3.0218630570195395</v>
      </c>
      <c r="W32">
        <f t="shared" si="42"/>
        <v>0.91717812116671782</v>
      </c>
      <c r="X32" s="6">
        <f t="shared" si="30"/>
        <v>1.7976691174867669</v>
      </c>
      <c r="Y32" s="6">
        <f t="shared" si="43"/>
        <v>2.1312610462957196E-2</v>
      </c>
      <c r="Z32" s="6">
        <f t="shared" si="44"/>
        <v>0.4375373156446517</v>
      </c>
    </row>
    <row r="33" spans="2:26" x14ac:dyDescent="0.2">
      <c r="B33" s="3">
        <v>75</v>
      </c>
      <c r="C33">
        <v>17.381135293495298</v>
      </c>
      <c r="D33">
        <f t="shared" si="35"/>
        <v>1.5843076643773222</v>
      </c>
      <c r="F33">
        <v>14.198090479738847</v>
      </c>
      <c r="G33">
        <f t="shared" si="36"/>
        <v>1.8302798476788387</v>
      </c>
      <c r="I33">
        <v>12.668901584131877</v>
      </c>
      <c r="J33">
        <f t="shared" si="34"/>
        <v>1.8591052721779695</v>
      </c>
      <c r="L33">
        <f t="shared" si="45"/>
        <v>1.5843076643773222</v>
      </c>
      <c r="M33">
        <f t="shared" si="46"/>
        <v>1.8302798476788387</v>
      </c>
      <c r="N33">
        <f t="shared" si="47"/>
        <v>1.8591052721779695</v>
      </c>
      <c r="O33">
        <f t="shared" si="48"/>
        <v>1.7578975947447102</v>
      </c>
      <c r="P33">
        <f t="shared" si="49"/>
        <v>0.15102259505817239</v>
      </c>
      <c r="R33">
        <f t="shared" si="37"/>
        <v>17.381135293495298</v>
      </c>
      <c r="S33">
        <f t="shared" si="38"/>
        <v>14.198090479738847</v>
      </c>
      <c r="T33">
        <f t="shared" si="39"/>
        <v>12.668901584131877</v>
      </c>
      <c r="U33">
        <f t="shared" si="40"/>
        <v>14.749375785788672</v>
      </c>
      <c r="V33">
        <f t="shared" si="41"/>
        <v>1.7498488005494226</v>
      </c>
      <c r="W33">
        <f t="shared" si="42"/>
        <v>1.3879509176498415</v>
      </c>
      <c r="X33" s="6">
        <f t="shared" si="30"/>
        <v>2.7203837985936894</v>
      </c>
      <c r="Y33" s="6">
        <f t="shared" si="43"/>
        <v>3.3131894739482429E-2</v>
      </c>
      <c r="Z33" s="6">
        <f t="shared" si="44"/>
        <v>0.19063206448639725</v>
      </c>
    </row>
    <row r="34" spans="2:26" x14ac:dyDescent="0.2">
      <c r="B34" s="3">
        <v>60</v>
      </c>
      <c r="C34">
        <v>34.212200528059007</v>
      </c>
      <c r="D34">
        <f t="shared" si="35"/>
        <v>0.90711078287807601</v>
      </c>
      <c r="F34">
        <v>26.39800556664316</v>
      </c>
      <c r="G34">
        <f t="shared" si="36"/>
        <v>1.2100988694054755</v>
      </c>
      <c r="I34">
        <v>22.514536893863848</v>
      </c>
      <c r="J34">
        <f t="shared" si="34"/>
        <v>1.2840943837653294</v>
      </c>
      <c r="L34">
        <f t="shared" si="45"/>
        <v>0.90711078287807601</v>
      </c>
      <c r="M34">
        <f t="shared" si="46"/>
        <v>1.2100988694054755</v>
      </c>
      <c r="N34">
        <f t="shared" si="47"/>
        <v>1.2840943837653294</v>
      </c>
      <c r="O34">
        <f t="shared" si="48"/>
        <v>1.1337680120162936</v>
      </c>
      <c r="P34">
        <f t="shared" si="49"/>
        <v>0.19974723696913985</v>
      </c>
      <c r="R34">
        <f t="shared" si="37"/>
        <v>34.212200528059007</v>
      </c>
      <c r="S34">
        <f t="shared" si="38"/>
        <v>26.39800556664316</v>
      </c>
      <c r="T34">
        <f t="shared" si="39"/>
        <v>22.514536893863848</v>
      </c>
      <c r="U34">
        <f t="shared" si="40"/>
        <v>27.708247662855339</v>
      </c>
      <c r="V34">
        <f t="shared" si="41"/>
        <v>1.1193194443959502</v>
      </c>
      <c r="W34">
        <f t="shared" si="42"/>
        <v>3.4397860586431754</v>
      </c>
      <c r="X34" s="6">
        <f>1.96*W34</f>
        <v>6.7419806749406241</v>
      </c>
      <c r="Y34" s="6">
        <f t="shared" si="43"/>
        <v>8.0987643400586798E-2</v>
      </c>
      <c r="Z34" s="6">
        <f t="shared" si="44"/>
        <v>0.24804645243268969</v>
      </c>
    </row>
    <row r="35" spans="2:26" x14ac:dyDescent="0.2">
      <c r="B35" s="3">
        <v>45</v>
      </c>
      <c r="C35">
        <v>37.172871727602569</v>
      </c>
      <c r="D35">
        <f t="shared" si="35"/>
        <v>0.82411386330710823</v>
      </c>
      <c r="F35">
        <v>29.189426467185879</v>
      </c>
      <c r="G35">
        <f t="shared" si="36"/>
        <v>1.1095807935764805</v>
      </c>
      <c r="I35">
        <v>30.08475032202324</v>
      </c>
      <c r="J35">
        <f t="shared" si="34"/>
        <v>0.9942371589721789</v>
      </c>
      <c r="L35">
        <f t="shared" si="45"/>
        <v>0.82411386330710823</v>
      </c>
      <c r="M35">
        <f t="shared" si="46"/>
        <v>1.1095807935764805</v>
      </c>
      <c r="N35">
        <f t="shared" si="47"/>
        <v>0.9942371589721789</v>
      </c>
      <c r="O35">
        <f t="shared" si="48"/>
        <v>0.97597727195192263</v>
      </c>
      <c r="P35">
        <f t="shared" si="49"/>
        <v>0.14360678840099692</v>
      </c>
      <c r="R35">
        <f t="shared" si="37"/>
        <v>37.172871727602569</v>
      </c>
      <c r="S35">
        <f t="shared" si="38"/>
        <v>29.189426467185879</v>
      </c>
      <c r="T35">
        <f t="shared" si="39"/>
        <v>30.08475032202324</v>
      </c>
      <c r="U35">
        <f t="shared" si="40"/>
        <v>32.149016172270564</v>
      </c>
      <c r="V35">
        <f t="shared" si="41"/>
        <v>0.97066771379034478</v>
      </c>
      <c r="W35">
        <f t="shared" si="42"/>
        <v>2.5251894108423047</v>
      </c>
      <c r="X35" s="6">
        <f t="shared" si="30"/>
        <v>4.9493712452509175</v>
      </c>
      <c r="Y35" s="6">
        <f t="shared" si="43"/>
        <v>6.1111677897358725E-2</v>
      </c>
      <c r="Z35" s="6">
        <f t="shared" si="44"/>
        <v>0.16131688967012528</v>
      </c>
    </row>
    <row r="36" spans="2:26" x14ac:dyDescent="0.2">
      <c r="B36" s="3">
        <v>30</v>
      </c>
      <c r="C36">
        <v>52.089477443335753</v>
      </c>
      <c r="D36">
        <f t="shared" si="35"/>
        <v>0.48673014401346376</v>
      </c>
      <c r="F36">
        <v>40.50237927753885</v>
      </c>
      <c r="G36">
        <f t="shared" si="36"/>
        <v>0.78202661000541385</v>
      </c>
      <c r="I36">
        <v>34.47373096910578</v>
      </c>
      <c r="J36">
        <f t="shared" si="34"/>
        <v>0.85805795570127386</v>
      </c>
      <c r="L36">
        <f t="shared" si="45"/>
        <v>0.48673014401346376</v>
      </c>
      <c r="M36">
        <f t="shared" si="46"/>
        <v>0.78202661000541385</v>
      </c>
      <c r="N36">
        <f t="shared" si="47"/>
        <v>0.85805795570127386</v>
      </c>
      <c r="O36">
        <f t="shared" si="48"/>
        <v>0.70893823657338384</v>
      </c>
      <c r="P36">
        <f t="shared" si="49"/>
        <v>0.19615687263366369</v>
      </c>
      <c r="R36">
        <f t="shared" si="37"/>
        <v>52.089477443335753</v>
      </c>
      <c r="S36">
        <f t="shared" si="38"/>
        <v>40.50237927753885</v>
      </c>
      <c r="T36">
        <f t="shared" si="39"/>
        <v>34.47373096910578</v>
      </c>
      <c r="U36">
        <f t="shared" si="40"/>
        <v>42.355195896660128</v>
      </c>
      <c r="V36">
        <f t="shared" si="41"/>
        <v>0.69495845984640858</v>
      </c>
      <c r="W36">
        <f t="shared" si="42"/>
        <v>5.1689240669329211</v>
      </c>
      <c r="X36" s="6">
        <f t="shared" si="30"/>
        <v>10.131091171188524</v>
      </c>
      <c r="Y36" s="6">
        <f t="shared" si="43"/>
        <v>0.12177903825399425</v>
      </c>
      <c r="Z36" s="6">
        <f t="shared" si="44"/>
        <v>0.24399962797281172</v>
      </c>
    </row>
    <row r="37" spans="2:26" x14ac:dyDescent="0.2">
      <c r="B37" s="3">
        <v>15</v>
      </c>
      <c r="C37">
        <v>76.233238755460619</v>
      </c>
      <c r="D37">
        <f t="shared" si="35"/>
        <v>0.10589553219322737</v>
      </c>
      <c r="F37">
        <v>46.844996311745632</v>
      </c>
      <c r="G37">
        <f t="shared" si="36"/>
        <v>0.63654312931588741</v>
      </c>
      <c r="I37">
        <v>53.853726365372381</v>
      </c>
      <c r="J37">
        <f t="shared" si="34"/>
        <v>0.41198396833108786</v>
      </c>
      <c r="L37">
        <f t="shared" si="45"/>
        <v>0.10589553219322737</v>
      </c>
      <c r="M37">
        <f t="shared" si="46"/>
        <v>0.63654312931588741</v>
      </c>
      <c r="N37">
        <f t="shared" si="47"/>
        <v>0.41198396833108786</v>
      </c>
      <c r="O37">
        <f t="shared" si="48"/>
        <v>0.3848075432800675</v>
      </c>
      <c r="P37">
        <f t="shared" si="49"/>
        <v>0.26636560709282381</v>
      </c>
      <c r="R37">
        <f t="shared" si="37"/>
        <v>76.233238755460619</v>
      </c>
      <c r="S37">
        <f t="shared" si="38"/>
        <v>46.844996311745632</v>
      </c>
      <c r="T37">
        <f t="shared" si="39"/>
        <v>53.853726365372381</v>
      </c>
      <c r="U37">
        <f t="shared" si="40"/>
        <v>58.977320477526213</v>
      </c>
      <c r="V37">
        <f t="shared" si="41"/>
        <v>0.36389659151259435</v>
      </c>
      <c r="W37">
        <f t="shared" si="42"/>
        <v>8.862009007597452</v>
      </c>
      <c r="X37" s="6">
        <f t="shared" si="30"/>
        <v>17.369537654891005</v>
      </c>
      <c r="Y37" s="6">
        <f t="shared" si="43"/>
        <v>0.20739688250894456</v>
      </c>
      <c r="Z37" s="6">
        <f t="shared" si="44"/>
        <v>0.29842864406505598</v>
      </c>
    </row>
    <row r="38" spans="2:26" x14ac:dyDescent="0.2">
      <c r="B38" s="3">
        <v>0</v>
      </c>
      <c r="C38">
        <v>84.748928568102002</v>
      </c>
      <c r="D38">
        <f t="shared" si="35"/>
        <v>0</v>
      </c>
      <c r="F38">
        <v>88.534059402756</v>
      </c>
      <c r="G38">
        <f t="shared" si="36"/>
        <v>0</v>
      </c>
      <c r="I38">
        <v>81.308907063137994</v>
      </c>
      <c r="J38">
        <f t="shared" si="34"/>
        <v>0</v>
      </c>
      <c r="L38">
        <f t="shared" si="45"/>
        <v>0</v>
      </c>
      <c r="M38">
        <f t="shared" si="46"/>
        <v>0</v>
      </c>
      <c r="N38">
        <f t="shared" si="47"/>
        <v>0</v>
      </c>
      <c r="O38">
        <f>AVERAGE(L38:N38)</f>
        <v>0</v>
      </c>
      <c r="P38">
        <f>STDEV(L38:N38)</f>
        <v>0</v>
      </c>
      <c r="R38">
        <f t="shared" si="37"/>
        <v>84.748928568102002</v>
      </c>
      <c r="S38">
        <f t="shared" si="38"/>
        <v>88.534059402756</v>
      </c>
      <c r="T38">
        <f t="shared" si="39"/>
        <v>81.308907063137994</v>
      </c>
      <c r="U38">
        <f t="shared" si="40"/>
        <v>84.863965011332013</v>
      </c>
      <c r="V38">
        <f t="shared" si="41"/>
        <v>0</v>
      </c>
      <c r="W38">
        <f t="shared" si="42"/>
        <v>2.0865147671116659</v>
      </c>
      <c r="X38" s="6">
        <f t="shared" si="30"/>
        <v>4.0895689435388656</v>
      </c>
      <c r="Y38" s="6">
        <f t="shared" si="43"/>
        <v>6.8150526120717925E-2</v>
      </c>
      <c r="Z38" s="6">
        <f t="shared" si="44"/>
        <v>6.8150526120717925E-2</v>
      </c>
    </row>
    <row r="41" spans="2:26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  <c r="X41" s="5" t="s">
        <v>12</v>
      </c>
    </row>
    <row r="42" spans="2:26" x14ac:dyDescent="0.2">
      <c r="B42" s="3">
        <v>1440</v>
      </c>
      <c r="C42">
        <v>0</v>
      </c>
      <c r="D42" t="e">
        <f>LN($C$51/C42)</f>
        <v>#DIV/0!</v>
      </c>
      <c r="F42">
        <v>0</v>
      </c>
      <c r="G42" t="e">
        <f>LN($F$51/F42)</f>
        <v>#DIV/0!</v>
      </c>
      <c r="I42">
        <v>0</v>
      </c>
      <c r="J42" t="e">
        <f>LN($I$51/I42)</f>
        <v>#DIV/0!</v>
      </c>
      <c r="L42" t="e">
        <f t="shared" ref="L42:L51" si="50">D42</f>
        <v>#DIV/0!</v>
      </c>
      <c r="M42" t="e">
        <f t="shared" ref="M42:M51" si="51">G42</f>
        <v>#DIV/0!</v>
      </c>
      <c r="N42" t="e">
        <f t="shared" ref="N42:N51" si="52">J42</f>
        <v>#DIV/0!</v>
      </c>
      <c r="O42" t="e">
        <f t="shared" ref="O42:O51" si="53">AVERAGE(L42:N42)</f>
        <v>#DIV/0!</v>
      </c>
      <c r="P42" t="e">
        <f t="shared" ref="P42:P51" si="54">STDEV(L42:N42)</f>
        <v>#DIV/0!</v>
      </c>
      <c r="R42">
        <f>C42</f>
        <v>0</v>
      </c>
      <c r="S42">
        <f>F42</f>
        <v>0</v>
      </c>
      <c r="T42">
        <f>I42</f>
        <v>0</v>
      </c>
      <c r="U42">
        <f>AVERAGE(R42:T42)</f>
        <v>0</v>
      </c>
      <c r="V42" t="e">
        <f>LN($U$51/U42)</f>
        <v>#DIV/0!</v>
      </c>
      <c r="W42">
        <f>STDEV(R42:T42)/SQRT(3)</f>
        <v>0</v>
      </c>
      <c r="X42" s="6">
        <f t="shared" si="30"/>
        <v>0</v>
      </c>
      <c r="Y42" s="6" t="e">
        <f>(U42/$U$51)*SQRT(((X42/U42)^2)+(($X$51/$U$51)^2))</f>
        <v>#DIV/0!</v>
      </c>
      <c r="Z42" s="6" t="e">
        <f>(1/(U42/$U$51))*Y42</f>
        <v>#DIV/0!</v>
      </c>
    </row>
    <row r="43" spans="2:26" x14ac:dyDescent="0.2">
      <c r="B43" s="3">
        <v>150</v>
      </c>
      <c r="C43">
        <v>0</v>
      </c>
      <c r="D43" t="e">
        <f t="shared" ref="D43:D51" si="55">LN($C$51/C43)</f>
        <v>#DIV/0!</v>
      </c>
      <c r="F43">
        <v>0</v>
      </c>
      <c r="G43" t="e">
        <f t="shared" ref="G43:G51" si="56">LN($F$51/F43)</f>
        <v>#DIV/0!</v>
      </c>
      <c r="I43">
        <v>0</v>
      </c>
      <c r="J43" t="e">
        <f t="shared" ref="J43:J51" si="57">LN($I$51/I43)</f>
        <v>#DIV/0!</v>
      </c>
      <c r="L43" t="e">
        <f t="shared" si="50"/>
        <v>#DIV/0!</v>
      </c>
      <c r="M43" t="e">
        <f t="shared" si="51"/>
        <v>#DIV/0!</v>
      </c>
      <c r="N43" t="e">
        <f t="shared" si="52"/>
        <v>#DIV/0!</v>
      </c>
      <c r="O43" t="e">
        <f t="shared" si="53"/>
        <v>#DIV/0!</v>
      </c>
      <c r="P43" t="e">
        <f t="shared" si="54"/>
        <v>#DIV/0!</v>
      </c>
      <c r="R43">
        <f t="shared" ref="R43:R51" si="58">C43</f>
        <v>0</v>
      </c>
      <c r="S43">
        <f t="shared" ref="S43:S51" si="59">F43</f>
        <v>0</v>
      </c>
      <c r="T43">
        <f t="shared" ref="T43:T51" si="60">I43</f>
        <v>0</v>
      </c>
      <c r="U43">
        <f t="shared" ref="U43:U51" si="61">AVERAGE(R43:T43)</f>
        <v>0</v>
      </c>
      <c r="V43" t="e">
        <f t="shared" ref="V43:V51" si="62">LN($U$51/U43)</f>
        <v>#DIV/0!</v>
      </c>
      <c r="W43">
        <f t="shared" ref="W43:W51" si="63">STDEV(R43:T43)/SQRT(3)</f>
        <v>0</v>
      </c>
      <c r="X43" s="6">
        <f t="shared" si="30"/>
        <v>0</v>
      </c>
      <c r="Y43" s="6" t="e">
        <f t="shared" ref="Y43:Y51" si="64">(U43/$U$51)*SQRT(((X43/U43)^2)+(($X$51/$U$51)^2))</f>
        <v>#DIV/0!</v>
      </c>
      <c r="Z43" s="6" t="e">
        <f t="shared" ref="Z43:Z51" si="65">(1/(U43/$U$51))*Y43</f>
        <v>#DIV/0!</v>
      </c>
    </row>
    <row r="44" spans="2:26" x14ac:dyDescent="0.2">
      <c r="B44" s="3">
        <v>120</v>
      </c>
      <c r="C44">
        <v>0</v>
      </c>
      <c r="D44" t="e">
        <f t="shared" si="55"/>
        <v>#DIV/0!</v>
      </c>
      <c r="F44">
        <v>0</v>
      </c>
      <c r="G44" t="e">
        <f t="shared" si="56"/>
        <v>#DIV/0!</v>
      </c>
      <c r="I44">
        <v>0</v>
      </c>
      <c r="J44" t="e">
        <f t="shared" si="57"/>
        <v>#DIV/0!</v>
      </c>
      <c r="L44" t="e">
        <f t="shared" si="50"/>
        <v>#DIV/0!</v>
      </c>
      <c r="M44" t="e">
        <f t="shared" si="51"/>
        <v>#DIV/0!</v>
      </c>
      <c r="N44" t="e">
        <f t="shared" si="52"/>
        <v>#DIV/0!</v>
      </c>
      <c r="O44" t="e">
        <f t="shared" si="53"/>
        <v>#DIV/0!</v>
      </c>
      <c r="P44" t="e">
        <f t="shared" si="54"/>
        <v>#DIV/0!</v>
      </c>
      <c r="R44">
        <f t="shared" si="58"/>
        <v>0</v>
      </c>
      <c r="S44">
        <f t="shared" si="59"/>
        <v>0</v>
      </c>
      <c r="T44">
        <f t="shared" si="60"/>
        <v>0</v>
      </c>
      <c r="U44">
        <f t="shared" si="61"/>
        <v>0</v>
      </c>
      <c r="V44" t="e">
        <f t="shared" si="62"/>
        <v>#DIV/0!</v>
      </c>
      <c r="W44">
        <f t="shared" si="63"/>
        <v>0</v>
      </c>
      <c r="X44" s="6">
        <f t="shared" si="30"/>
        <v>0</v>
      </c>
      <c r="Y44" s="6" t="e">
        <f t="shared" si="64"/>
        <v>#DIV/0!</v>
      </c>
      <c r="Z44" s="6" t="e">
        <f t="shared" si="65"/>
        <v>#DIV/0!</v>
      </c>
    </row>
    <row r="45" spans="2:26" x14ac:dyDescent="0.2">
      <c r="B45" s="3">
        <v>90</v>
      </c>
      <c r="C45">
        <v>0</v>
      </c>
      <c r="D45" t="e">
        <f t="shared" si="55"/>
        <v>#DIV/0!</v>
      </c>
      <c r="F45">
        <v>0</v>
      </c>
      <c r="G45" t="e">
        <f t="shared" si="56"/>
        <v>#DIV/0!</v>
      </c>
      <c r="I45">
        <v>0</v>
      </c>
      <c r="J45" t="e">
        <f t="shared" si="57"/>
        <v>#DIV/0!</v>
      </c>
      <c r="L45" t="e">
        <f t="shared" si="50"/>
        <v>#DIV/0!</v>
      </c>
      <c r="M45" t="e">
        <f t="shared" si="51"/>
        <v>#DIV/0!</v>
      </c>
      <c r="N45" t="e">
        <f t="shared" si="52"/>
        <v>#DIV/0!</v>
      </c>
      <c r="O45" t="e">
        <f t="shared" si="53"/>
        <v>#DIV/0!</v>
      </c>
      <c r="P45" t="e">
        <f t="shared" si="54"/>
        <v>#DIV/0!</v>
      </c>
      <c r="R45">
        <f t="shared" si="58"/>
        <v>0</v>
      </c>
      <c r="S45">
        <f t="shared" si="59"/>
        <v>0</v>
      </c>
      <c r="T45">
        <f t="shared" si="60"/>
        <v>0</v>
      </c>
      <c r="U45">
        <f t="shared" si="61"/>
        <v>0</v>
      </c>
      <c r="V45" t="e">
        <f t="shared" si="62"/>
        <v>#DIV/0!</v>
      </c>
      <c r="W45">
        <f t="shared" si="63"/>
        <v>0</v>
      </c>
      <c r="X45" s="6">
        <f t="shared" si="30"/>
        <v>0</v>
      </c>
      <c r="Y45" s="6" t="e">
        <f t="shared" si="64"/>
        <v>#DIV/0!</v>
      </c>
      <c r="Z45" s="6" t="e">
        <f t="shared" si="65"/>
        <v>#DIV/0!</v>
      </c>
    </row>
    <row r="46" spans="2:26" x14ac:dyDescent="0.2">
      <c r="B46" s="3">
        <v>75</v>
      </c>
      <c r="C46">
        <v>0</v>
      </c>
      <c r="D46" t="e">
        <f t="shared" si="55"/>
        <v>#DIV/0!</v>
      </c>
      <c r="F46">
        <v>0</v>
      </c>
      <c r="G46" t="e">
        <f t="shared" si="56"/>
        <v>#DIV/0!</v>
      </c>
      <c r="I46">
        <v>0</v>
      </c>
      <c r="J46" t="e">
        <f t="shared" si="57"/>
        <v>#DIV/0!</v>
      </c>
      <c r="L46" t="e">
        <f t="shared" si="50"/>
        <v>#DIV/0!</v>
      </c>
      <c r="M46" t="e">
        <f t="shared" si="51"/>
        <v>#DIV/0!</v>
      </c>
      <c r="N46" t="e">
        <f t="shared" si="52"/>
        <v>#DIV/0!</v>
      </c>
      <c r="O46" t="e">
        <f t="shared" si="53"/>
        <v>#DIV/0!</v>
      </c>
      <c r="P46" t="e">
        <f t="shared" si="54"/>
        <v>#DIV/0!</v>
      </c>
      <c r="R46">
        <f t="shared" si="58"/>
        <v>0</v>
      </c>
      <c r="S46">
        <f t="shared" si="59"/>
        <v>0</v>
      </c>
      <c r="T46">
        <f t="shared" si="60"/>
        <v>0</v>
      </c>
      <c r="U46">
        <f t="shared" si="61"/>
        <v>0</v>
      </c>
      <c r="V46" t="e">
        <f t="shared" si="62"/>
        <v>#DIV/0!</v>
      </c>
      <c r="W46">
        <f t="shared" si="63"/>
        <v>0</v>
      </c>
      <c r="X46" s="6">
        <f t="shared" si="30"/>
        <v>0</v>
      </c>
      <c r="Y46" s="6" t="e">
        <f t="shared" si="64"/>
        <v>#DIV/0!</v>
      </c>
      <c r="Z46" s="6" t="e">
        <f t="shared" si="65"/>
        <v>#DIV/0!</v>
      </c>
    </row>
    <row r="47" spans="2:26" x14ac:dyDescent="0.2">
      <c r="B47" s="3">
        <v>60</v>
      </c>
      <c r="C47">
        <v>0.48519810707686195</v>
      </c>
      <c r="D47">
        <f t="shared" si="55"/>
        <v>3.3896262690249697</v>
      </c>
      <c r="F47">
        <v>0</v>
      </c>
      <c r="G47" t="e">
        <f t="shared" si="56"/>
        <v>#DIV/0!</v>
      </c>
      <c r="I47">
        <v>0.1887103948511058</v>
      </c>
      <c r="J47">
        <f t="shared" si="57"/>
        <v>4.1570838994268202</v>
      </c>
      <c r="L47">
        <f t="shared" si="50"/>
        <v>3.3896262690249697</v>
      </c>
      <c r="M47" t="e">
        <f t="shared" si="51"/>
        <v>#DIV/0!</v>
      </c>
      <c r="N47">
        <f t="shared" si="52"/>
        <v>4.1570838994268202</v>
      </c>
      <c r="O47" t="e">
        <f t="shared" si="53"/>
        <v>#DIV/0!</v>
      </c>
      <c r="P47" t="e">
        <f t="shared" si="54"/>
        <v>#DIV/0!</v>
      </c>
      <c r="R47">
        <f t="shared" si="58"/>
        <v>0.48519810707686195</v>
      </c>
      <c r="S47">
        <f t="shared" si="59"/>
        <v>0</v>
      </c>
      <c r="T47">
        <f t="shared" si="60"/>
        <v>0.1887103948511058</v>
      </c>
      <c r="U47">
        <f>AVERAGE(R47:T47)</f>
        <v>0.22463616730932259</v>
      </c>
      <c r="V47">
        <f t="shared" si="62"/>
        <v>3.9758218610866196</v>
      </c>
      <c r="W47">
        <f t="shared" si="63"/>
        <v>0.1412117755037709</v>
      </c>
      <c r="X47" s="6">
        <f t="shared" si="30"/>
        <v>0.27677507998739098</v>
      </c>
      <c r="Y47" s="6">
        <f t="shared" si="64"/>
        <v>2.3527094387489695E-2</v>
      </c>
      <c r="Z47" s="6">
        <f t="shared" si="65"/>
        <v>1.2538505942537079</v>
      </c>
    </row>
    <row r="48" spans="2:26" x14ac:dyDescent="0.2">
      <c r="B48" s="3">
        <v>45</v>
      </c>
      <c r="C48">
        <v>2.1468942791011587</v>
      </c>
      <c r="D48">
        <f t="shared" si="55"/>
        <v>1.9024059893151186</v>
      </c>
      <c r="F48">
        <v>0</v>
      </c>
      <c r="G48" t="e">
        <f t="shared" si="56"/>
        <v>#DIV/0!</v>
      </c>
      <c r="I48">
        <v>0.83500174712878672</v>
      </c>
      <c r="J48">
        <f t="shared" si="57"/>
        <v>2.6698636197169692</v>
      </c>
      <c r="L48">
        <f t="shared" si="50"/>
        <v>1.9024059893151186</v>
      </c>
      <c r="M48" t="e">
        <f t="shared" si="51"/>
        <v>#DIV/0!</v>
      </c>
      <c r="N48">
        <f t="shared" si="52"/>
        <v>2.6698636197169692</v>
      </c>
      <c r="O48" t="e">
        <f t="shared" si="53"/>
        <v>#DIV/0!</v>
      </c>
      <c r="P48" t="e">
        <f t="shared" si="54"/>
        <v>#DIV/0!</v>
      </c>
      <c r="R48">
        <f t="shared" si="58"/>
        <v>2.1468942791011587</v>
      </c>
      <c r="S48">
        <f t="shared" si="59"/>
        <v>0</v>
      </c>
      <c r="T48">
        <f t="shared" si="60"/>
        <v>0.83500174712878672</v>
      </c>
      <c r="U48">
        <f t="shared" si="61"/>
        <v>0.99396534207664844</v>
      </c>
      <c r="V48">
        <f t="shared" si="62"/>
        <v>2.4886015813767686</v>
      </c>
      <c r="W48">
        <f t="shared" si="63"/>
        <v>0.6248308650609331</v>
      </c>
      <c r="X48" s="6">
        <f t="shared" si="30"/>
        <v>1.2246684955194289</v>
      </c>
      <c r="Y48" s="6">
        <f t="shared" si="64"/>
        <v>0.1041021875552641</v>
      </c>
      <c r="Z48" s="6">
        <f t="shared" si="65"/>
        <v>1.2538505942537075</v>
      </c>
    </row>
    <row r="49" spans="2:26" x14ac:dyDescent="0.2">
      <c r="B49" s="3">
        <v>30</v>
      </c>
      <c r="C49">
        <v>5.9340157874356025</v>
      </c>
      <c r="D49">
        <f t="shared" si="55"/>
        <v>0.88572708340969519</v>
      </c>
      <c r="F49">
        <v>0</v>
      </c>
      <c r="G49" t="e">
        <f t="shared" si="56"/>
        <v>#DIV/0!</v>
      </c>
      <c r="I49">
        <v>2.3079448290639659</v>
      </c>
      <c r="J49">
        <f t="shared" si="57"/>
        <v>1.6531847138115459</v>
      </c>
      <c r="L49">
        <f t="shared" si="50"/>
        <v>0.88572708340969519</v>
      </c>
      <c r="M49" t="e">
        <f t="shared" si="51"/>
        <v>#DIV/0!</v>
      </c>
      <c r="N49">
        <f t="shared" si="52"/>
        <v>1.6531847138115459</v>
      </c>
      <c r="O49" t="e">
        <f t="shared" si="53"/>
        <v>#DIV/0!</v>
      </c>
      <c r="P49" t="e">
        <f t="shared" si="54"/>
        <v>#DIV/0!</v>
      </c>
      <c r="R49">
        <f t="shared" si="58"/>
        <v>5.9340157874356025</v>
      </c>
      <c r="S49">
        <f t="shared" si="59"/>
        <v>0</v>
      </c>
      <c r="T49">
        <f t="shared" si="60"/>
        <v>2.3079448290639659</v>
      </c>
      <c r="U49">
        <f t="shared" si="61"/>
        <v>2.747320205499856</v>
      </c>
      <c r="V49">
        <f t="shared" si="62"/>
        <v>1.4719226754713453</v>
      </c>
      <c r="W49">
        <f t="shared" si="63"/>
        <v>1.7270325110284195</v>
      </c>
      <c r="X49" s="6">
        <f t="shared" si="30"/>
        <v>3.3849837216157019</v>
      </c>
      <c r="Y49" s="6">
        <f t="shared" si="64"/>
        <v>0.28773844640275004</v>
      </c>
      <c r="Z49" s="6">
        <f t="shared" si="65"/>
        <v>1.2538505942537079</v>
      </c>
    </row>
    <row r="50" spans="2:26" x14ac:dyDescent="0.2">
      <c r="B50" s="3">
        <v>15</v>
      </c>
      <c r="C50">
        <v>10.715149346993883</v>
      </c>
      <c r="D50">
        <f t="shared" si="55"/>
        <v>0.29476969882764653</v>
      </c>
      <c r="F50">
        <v>2.63585840209049</v>
      </c>
      <c r="G50">
        <f t="shared" si="56"/>
        <v>1.2790225397687673</v>
      </c>
      <c r="I50">
        <v>5.9652524814880508</v>
      </c>
      <c r="J50">
        <f t="shared" si="57"/>
        <v>0.70359077614277132</v>
      </c>
      <c r="L50">
        <f t="shared" si="50"/>
        <v>0.29476969882764653</v>
      </c>
      <c r="M50">
        <f t="shared" si="51"/>
        <v>1.2790225397687673</v>
      </c>
      <c r="N50">
        <f t="shared" si="52"/>
        <v>0.70359077614277132</v>
      </c>
      <c r="O50">
        <f t="shared" si="53"/>
        <v>0.75912767157972849</v>
      </c>
      <c r="P50">
        <f t="shared" si="54"/>
        <v>0.49447110511257208</v>
      </c>
      <c r="R50">
        <f t="shared" si="58"/>
        <v>10.715149346993883</v>
      </c>
      <c r="S50">
        <f t="shared" si="59"/>
        <v>2.63585840209049</v>
      </c>
      <c r="T50">
        <f t="shared" si="60"/>
        <v>5.9652524814880508</v>
      </c>
      <c r="U50">
        <f t="shared" si="61"/>
        <v>6.4387534101908086</v>
      </c>
      <c r="V50">
        <f t="shared" si="62"/>
        <v>0.62021368978417113</v>
      </c>
      <c r="W50">
        <f t="shared" si="63"/>
        <v>2.344275857644976</v>
      </c>
      <c r="X50" s="6">
        <f t="shared" si="30"/>
        <v>4.5947806809841527</v>
      </c>
      <c r="Y50" s="6">
        <f t="shared" si="64"/>
        <v>0.40366085709612881</v>
      </c>
      <c r="Z50" s="6">
        <f t="shared" si="65"/>
        <v>0.75053685157476524</v>
      </c>
    </row>
    <row r="51" spans="2:26" x14ac:dyDescent="0.2">
      <c r="B51" s="3">
        <v>0</v>
      </c>
      <c r="C51">
        <v>14.388485458535966</v>
      </c>
      <c r="D51">
        <f t="shared" si="55"/>
        <v>0</v>
      </c>
      <c r="F51">
        <v>9.4709710165220766</v>
      </c>
      <c r="G51">
        <f t="shared" si="56"/>
        <v>0</v>
      </c>
      <c r="I51">
        <v>12.05575522504542</v>
      </c>
      <c r="J51">
        <f t="shared" si="57"/>
        <v>0</v>
      </c>
      <c r="L51">
        <f t="shared" si="50"/>
        <v>0</v>
      </c>
      <c r="M51">
        <f t="shared" si="51"/>
        <v>0</v>
      </c>
      <c r="N51">
        <f t="shared" si="52"/>
        <v>0</v>
      </c>
      <c r="O51">
        <f t="shared" si="53"/>
        <v>0</v>
      </c>
      <c r="P51">
        <f t="shared" si="54"/>
        <v>0</v>
      </c>
      <c r="R51">
        <f t="shared" si="58"/>
        <v>14.388485458535966</v>
      </c>
      <c r="S51">
        <f t="shared" si="59"/>
        <v>9.4709710165220766</v>
      </c>
      <c r="T51">
        <f t="shared" si="60"/>
        <v>12.05575522504542</v>
      </c>
      <c r="U51">
        <f t="shared" si="61"/>
        <v>11.97173723336782</v>
      </c>
      <c r="V51">
        <f t="shared" si="62"/>
        <v>0</v>
      </c>
      <c r="W51">
        <f t="shared" si="63"/>
        <v>1.4201855910464596</v>
      </c>
      <c r="X51" s="6">
        <f t="shared" si="30"/>
        <v>2.7835637584510606</v>
      </c>
      <c r="Y51" s="6">
        <f t="shared" si="64"/>
        <v>0.32882058319486751</v>
      </c>
      <c r="Z51" s="6">
        <f t="shared" si="65"/>
        <v>0.32882058319486751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1"/>
  <sheetViews>
    <sheetView topLeftCell="Q1" workbookViewId="0">
      <selection activeCell="Z1" sqref="Z1:Z1048576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6"/>
  </cols>
  <sheetData>
    <row r="1" spans="2:26" x14ac:dyDescent="0.2">
      <c r="X1" s="5" t="s">
        <v>11</v>
      </c>
    </row>
    <row r="2" spans="2:26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2" t="s">
        <v>5</v>
      </c>
      <c r="X2" s="5" t="s">
        <v>12</v>
      </c>
      <c r="Y2" s="4" t="s">
        <v>10</v>
      </c>
      <c r="Z2" s="4"/>
    </row>
    <row r="3" spans="2:26" x14ac:dyDescent="0.2">
      <c r="B3" s="3">
        <v>1440</v>
      </c>
      <c r="C3">
        <v>45.812766550240582</v>
      </c>
      <c r="D3">
        <f>LN($C$12/C3)</f>
        <v>2.8275035812748448</v>
      </c>
      <c r="F3">
        <v>49.633504772543205</v>
      </c>
      <c r="G3">
        <f>LN($F$12/F3)</f>
        <v>2.8376894225603557</v>
      </c>
      <c r="I3">
        <v>46.821291127410248</v>
      </c>
      <c r="J3">
        <f>LN($I$12/I3)</f>
        <v>2.7973543751334522</v>
      </c>
      <c r="L3">
        <f>D3</f>
        <v>2.8275035812748448</v>
      </c>
      <c r="M3">
        <f t="shared" ref="M3:M12" si="0">G3</f>
        <v>2.8376894225603557</v>
      </c>
      <c r="N3">
        <f>J3</f>
        <v>2.7973543751334522</v>
      </c>
      <c r="O3">
        <f>AVERAGE(L3:N3)</f>
        <v>2.8208491263228841</v>
      </c>
      <c r="P3">
        <f t="shared" ref="P3:P12" si="1">STDEV(L3:N3)</f>
        <v>2.0974754843940215E-2</v>
      </c>
      <c r="R3">
        <f>C3</f>
        <v>45.812766550240582</v>
      </c>
      <c r="S3">
        <f>F3</f>
        <v>49.633504772543205</v>
      </c>
      <c r="T3">
        <f>I3</f>
        <v>46.821291127410248</v>
      </c>
      <c r="U3">
        <f>AVERAGE(R3:T3)</f>
        <v>47.422520816731343</v>
      </c>
      <c r="V3">
        <f>LN(($U$12-10)/(U3-10))</f>
        <v>3.0454738427242249</v>
      </c>
      <c r="W3">
        <f>STDEV(R3:T3)/SQRT(3)</f>
        <v>1.1431853152969715</v>
      </c>
      <c r="X3" s="6">
        <f>1.96*W3</f>
        <v>2.2406432179820643</v>
      </c>
      <c r="Y3" s="6">
        <f>(U3/$U$12)*SQRT(((X3/U3)^2)+(($X$12/$U$12)^2))</f>
        <v>4.6796317843955104E-3</v>
      </c>
      <c r="Z3" s="6">
        <f>(1/(U3/$U$12))*Y3</f>
        <v>7.8610178813515105E-2</v>
      </c>
    </row>
    <row r="4" spans="2:26" x14ac:dyDescent="0.2">
      <c r="B4" s="3">
        <v>150</v>
      </c>
      <c r="C4">
        <v>57.536587030626116</v>
      </c>
      <c r="D4">
        <f t="shared" ref="D4:D12" si="2">LN($C$12/C4)</f>
        <v>2.5996453375535555</v>
      </c>
      <c r="F4">
        <v>62.570890391660448</v>
      </c>
      <c r="G4">
        <f t="shared" ref="G4:G12" si="3">LN($F$12/F4)</f>
        <v>2.6060553674529925</v>
      </c>
      <c r="I4">
        <v>59.608870793576145</v>
      </c>
      <c r="J4">
        <f t="shared" ref="J4:J12" si="4">LN($I$12/I4)</f>
        <v>2.5558880114094342</v>
      </c>
      <c r="L4">
        <f t="shared" ref="L4:L12" si="5">D4</f>
        <v>2.5996453375535555</v>
      </c>
      <c r="M4">
        <f t="shared" si="0"/>
        <v>2.6060553674529925</v>
      </c>
      <c r="N4">
        <f>J4</f>
        <v>2.5558880114094342</v>
      </c>
      <c r="O4">
        <f>AVERAGE(L4:N4)</f>
        <v>2.5871962388053276</v>
      </c>
      <c r="P4">
        <f t="shared" si="1"/>
        <v>2.7302489773510338E-2</v>
      </c>
      <c r="R4">
        <f t="shared" ref="R4:R12" si="6">C4</f>
        <v>57.536587030626116</v>
      </c>
      <c r="S4">
        <f t="shared" ref="S4:S12" si="7">F4</f>
        <v>62.570890391660448</v>
      </c>
      <c r="T4">
        <f t="shared" ref="T4:T12" si="8">I4</f>
        <v>59.608870793576145</v>
      </c>
      <c r="U4">
        <f t="shared" ref="U4:U12" si="9">AVERAGE(R4:T4)</f>
        <v>59.905449405287563</v>
      </c>
      <c r="V4">
        <f t="shared" ref="V4:V12" si="10">LN(($U$12-10)/(U4-10))</f>
        <v>2.757616323480105</v>
      </c>
      <c r="W4">
        <f>STDEV(R4:T4)/SQRT(3)</f>
        <v>1.4608241666292243</v>
      </c>
      <c r="X4" s="6">
        <f t="shared" ref="X4:X12" si="11">1.96*W4</f>
        <v>2.8632153665932796</v>
      </c>
      <c r="Y4" s="6">
        <f t="shared" ref="Y4:Y12" si="12">(U4/$U$12)*SQRT(((X4/U4)^2)+(($X$12/$U$12)^2))</f>
        <v>5.9362589949724983E-3</v>
      </c>
      <c r="Z4" s="6">
        <f t="shared" ref="Z4:Z12" si="13">(1/(U4/$U$12))*Y4</f>
        <v>7.8940204665434832E-2</v>
      </c>
    </row>
    <row r="5" spans="2:26" x14ac:dyDescent="0.2">
      <c r="B5" s="3">
        <v>120</v>
      </c>
      <c r="C5">
        <v>67.791747740403409</v>
      </c>
      <c r="D5">
        <f>LN($C$12/C5)</f>
        <v>2.4356259063958801</v>
      </c>
      <c r="F5">
        <v>78.109999930257445</v>
      </c>
      <c r="G5">
        <f t="shared" si="3"/>
        <v>2.3842374389612839</v>
      </c>
      <c r="I5">
        <v>85.146889473597511</v>
      </c>
      <c r="J5">
        <f t="shared" si="4"/>
        <v>2.1993145367458928</v>
      </c>
      <c r="L5">
        <f t="shared" si="5"/>
        <v>2.4356259063958801</v>
      </c>
      <c r="M5">
        <f t="shared" si="0"/>
        <v>2.3842374389612839</v>
      </c>
      <c r="N5">
        <f t="shared" ref="N5:N12" si="14">J5</f>
        <v>2.1993145367458928</v>
      </c>
      <c r="O5">
        <f t="shared" ref="O5:O12" si="15">AVERAGE(L5:N5)</f>
        <v>2.3397259607010188</v>
      </c>
      <c r="P5">
        <f t="shared" si="1"/>
        <v>0.12428483265929419</v>
      </c>
      <c r="R5">
        <f t="shared" si="6"/>
        <v>67.791747740403409</v>
      </c>
      <c r="S5">
        <f t="shared" si="7"/>
        <v>78.109999930257445</v>
      </c>
      <c r="T5">
        <f t="shared" si="8"/>
        <v>85.146889473597511</v>
      </c>
      <c r="U5">
        <f t="shared" si="9"/>
        <v>77.01621238141945</v>
      </c>
      <c r="V5">
        <f t="shared" si="10"/>
        <v>2.4628119608321537</v>
      </c>
      <c r="W5">
        <f t="shared" ref="W5:W12" si="16">STDEV(R5:T5)/SQRT(3)</f>
        <v>5.0397590731538173</v>
      </c>
      <c r="X5" s="6">
        <f t="shared" si="11"/>
        <v>9.877927783381482</v>
      </c>
      <c r="Y5" s="6">
        <f t="shared" si="12"/>
        <v>1.3807518764982603E-2</v>
      </c>
      <c r="Z5" s="6">
        <f t="shared" si="13"/>
        <v>0.14281874867452587</v>
      </c>
    </row>
    <row r="6" spans="2:26" x14ac:dyDescent="0.2">
      <c r="B6" s="3">
        <v>90</v>
      </c>
      <c r="C6">
        <v>83.257483657869443</v>
      </c>
      <c r="D6">
        <f t="shared" si="2"/>
        <v>2.2301283605825066</v>
      </c>
      <c r="F6">
        <v>146.72904362696877</v>
      </c>
      <c r="G6">
        <f t="shared" si="3"/>
        <v>1.7537678824031402</v>
      </c>
      <c r="I6">
        <v>158.75808242468966</v>
      </c>
      <c r="J6">
        <f t="shared" si="4"/>
        <v>1.5763108638355183</v>
      </c>
      <c r="L6">
        <f t="shared" si="5"/>
        <v>2.2301283605825066</v>
      </c>
      <c r="M6">
        <f t="shared" si="0"/>
        <v>1.7537678824031402</v>
      </c>
      <c r="N6">
        <f t="shared" si="14"/>
        <v>1.5763108638355183</v>
      </c>
      <c r="O6">
        <f t="shared" si="15"/>
        <v>1.8534023689403885</v>
      </c>
      <c r="P6">
        <f t="shared" si="1"/>
        <v>0.33810442609315189</v>
      </c>
      <c r="R6">
        <f t="shared" si="6"/>
        <v>83.257483657869443</v>
      </c>
      <c r="S6">
        <f t="shared" si="7"/>
        <v>146.72904362696877</v>
      </c>
      <c r="T6">
        <f t="shared" si="8"/>
        <v>158.75808242468966</v>
      </c>
      <c r="U6">
        <f t="shared" si="9"/>
        <v>129.58153656984263</v>
      </c>
      <c r="V6">
        <f t="shared" si="10"/>
        <v>1.8837480737008496</v>
      </c>
      <c r="W6">
        <f t="shared" si="16"/>
        <v>23.42087994534463</v>
      </c>
      <c r="X6" s="6">
        <f t="shared" si="11"/>
        <v>45.904924692875476</v>
      </c>
      <c r="Y6" s="6">
        <f t="shared" si="12"/>
        <v>5.8523741126663677E-2</v>
      </c>
      <c r="Z6" s="6">
        <f t="shared" si="13"/>
        <v>0.35978304496096769</v>
      </c>
    </row>
    <row r="7" spans="2:26" x14ac:dyDescent="0.2">
      <c r="B7" s="3">
        <v>75</v>
      </c>
      <c r="C7">
        <v>148.19383867770165</v>
      </c>
      <c r="D7">
        <f t="shared" si="2"/>
        <v>1.6535452415678116</v>
      </c>
      <c r="F7">
        <v>172.24375948407257</v>
      </c>
      <c r="G7">
        <f t="shared" si="3"/>
        <v>1.5934448478634653</v>
      </c>
      <c r="I7">
        <v>198.95984532759857</v>
      </c>
      <c r="J7">
        <f t="shared" si="4"/>
        <v>1.3505893911333955</v>
      </c>
      <c r="L7">
        <f t="shared" si="5"/>
        <v>1.6535452415678116</v>
      </c>
      <c r="M7">
        <f t="shared" si="0"/>
        <v>1.5934448478634653</v>
      </c>
      <c r="N7">
        <f t="shared" si="14"/>
        <v>1.3505893911333955</v>
      </c>
      <c r="O7">
        <f t="shared" si="15"/>
        <v>1.5325264935215575</v>
      </c>
      <c r="P7">
        <f t="shared" si="1"/>
        <v>0.16040213916873039</v>
      </c>
      <c r="R7">
        <f t="shared" si="6"/>
        <v>148.19383867770165</v>
      </c>
      <c r="S7">
        <f t="shared" si="7"/>
        <v>172.24375948407257</v>
      </c>
      <c r="T7">
        <f t="shared" si="8"/>
        <v>198.95984532759857</v>
      </c>
      <c r="U7">
        <f t="shared" si="9"/>
        <v>173.13248116312425</v>
      </c>
      <c r="V7">
        <f t="shared" si="10"/>
        <v>1.5731838882320253</v>
      </c>
      <c r="W7">
        <f t="shared" si="16"/>
        <v>14.661619140479852</v>
      </c>
      <c r="X7" s="6">
        <f t="shared" si="11"/>
        <v>28.736773515340509</v>
      </c>
      <c r="Y7" s="6">
        <f t="shared" si="12"/>
        <v>3.8571025708257059E-2</v>
      </c>
      <c r="Z7" s="6">
        <f t="shared" si="13"/>
        <v>0.17747385096847351</v>
      </c>
    </row>
    <row r="8" spans="2:26" x14ac:dyDescent="0.2">
      <c r="B8" s="3">
        <v>60</v>
      </c>
      <c r="C8">
        <v>312.01946600987549</v>
      </c>
      <c r="D8">
        <f t="shared" si="2"/>
        <v>0.90900080227054258</v>
      </c>
      <c r="F8">
        <v>310.50243551177954</v>
      </c>
      <c r="G8">
        <f t="shared" si="3"/>
        <v>1.0041637825095835</v>
      </c>
      <c r="I8">
        <v>319.32444187279845</v>
      </c>
      <c r="J8">
        <f t="shared" si="4"/>
        <v>0.87748476813076171</v>
      </c>
      <c r="L8">
        <f t="shared" si="5"/>
        <v>0.90900080227054258</v>
      </c>
      <c r="M8">
        <f t="shared" si="0"/>
        <v>1.0041637825095835</v>
      </c>
      <c r="N8">
        <f t="shared" si="14"/>
        <v>0.87748476813076171</v>
      </c>
      <c r="O8">
        <f t="shared" si="15"/>
        <v>0.93021645097029593</v>
      </c>
      <c r="P8">
        <f t="shared" si="1"/>
        <v>6.5950519204256028E-2</v>
      </c>
      <c r="R8">
        <f t="shared" si="6"/>
        <v>312.01946600987549</v>
      </c>
      <c r="S8">
        <f t="shared" si="7"/>
        <v>310.50243551177954</v>
      </c>
      <c r="T8">
        <f t="shared" si="8"/>
        <v>319.32444187279845</v>
      </c>
      <c r="U8">
        <f t="shared" si="9"/>
        <v>313.94878113148451</v>
      </c>
      <c r="V8">
        <f t="shared" si="10"/>
        <v>0.95088732270253928</v>
      </c>
      <c r="W8">
        <f t="shared" si="16"/>
        <v>2.7232726444063822</v>
      </c>
      <c r="X8" s="6">
        <f t="shared" si="11"/>
        <v>5.3376143830365086</v>
      </c>
      <c r="Y8" s="6">
        <f t="shared" si="12"/>
        <v>2.5650442189332483E-2</v>
      </c>
      <c r="Z8" s="6">
        <f t="shared" si="13"/>
        <v>6.5086031638149869E-2</v>
      </c>
    </row>
    <row r="9" spans="2:26" x14ac:dyDescent="0.2">
      <c r="B9" s="3">
        <v>45</v>
      </c>
      <c r="C9">
        <v>458.01911995536864</v>
      </c>
      <c r="D9">
        <f t="shared" si="2"/>
        <v>0.52515544932081581</v>
      </c>
      <c r="F9">
        <v>382.43327479564317</v>
      </c>
      <c r="G9">
        <f t="shared" si="3"/>
        <v>0.79580133462002867</v>
      </c>
      <c r="I9">
        <v>294.99567988975082</v>
      </c>
      <c r="J9">
        <f t="shared" si="4"/>
        <v>0.95673170143266562</v>
      </c>
      <c r="L9">
        <f t="shared" si="5"/>
        <v>0.52515544932081581</v>
      </c>
      <c r="M9">
        <f t="shared" si="0"/>
        <v>0.79580133462002867</v>
      </c>
      <c r="N9">
        <f t="shared" si="14"/>
        <v>0.95673170143266562</v>
      </c>
      <c r="O9">
        <f t="shared" si="15"/>
        <v>0.75922949512450344</v>
      </c>
      <c r="P9">
        <f t="shared" si="1"/>
        <v>0.21810006861482761</v>
      </c>
      <c r="R9">
        <f t="shared" si="6"/>
        <v>458.01911995536864</v>
      </c>
      <c r="S9">
        <f t="shared" si="7"/>
        <v>382.43327479564317</v>
      </c>
      <c r="T9">
        <f t="shared" si="8"/>
        <v>294.99567988975082</v>
      </c>
      <c r="U9">
        <f t="shared" si="9"/>
        <v>378.48269154692088</v>
      </c>
      <c r="V9">
        <f t="shared" si="10"/>
        <v>0.75835278628942804</v>
      </c>
      <c r="W9">
        <f t="shared" si="16"/>
        <v>47.102249888623085</v>
      </c>
      <c r="X9" s="6">
        <f t="shared" si="11"/>
        <v>92.320409781701244</v>
      </c>
      <c r="Y9" s="6">
        <f t="shared" si="12"/>
        <v>0.11967238498730827</v>
      </c>
      <c r="Z9" s="6">
        <f t="shared" si="13"/>
        <v>0.25188346601754602</v>
      </c>
    </row>
    <row r="10" spans="2:26" x14ac:dyDescent="0.2">
      <c r="B10" s="3">
        <v>30</v>
      </c>
      <c r="C10">
        <v>415.52250057806646</v>
      </c>
      <c r="D10">
        <f t="shared" si="2"/>
        <v>0.62252961334599199</v>
      </c>
      <c r="F10">
        <v>387.60129202261129</v>
      </c>
      <c r="G10">
        <f t="shared" si="3"/>
        <v>0.78237831428788818</v>
      </c>
      <c r="I10">
        <v>613.40371532630718</v>
      </c>
      <c r="J10">
        <f t="shared" si="4"/>
        <v>0.22466910462304696</v>
      </c>
      <c r="L10">
        <f t="shared" si="5"/>
        <v>0.62252961334599199</v>
      </c>
      <c r="M10">
        <f t="shared" si="0"/>
        <v>0.78237831428788818</v>
      </c>
      <c r="N10">
        <f t="shared" si="14"/>
        <v>0.22466910462304696</v>
      </c>
      <c r="O10">
        <f t="shared" si="15"/>
        <v>0.54319234408564232</v>
      </c>
      <c r="P10">
        <f t="shared" si="1"/>
        <v>0.28719452006699642</v>
      </c>
      <c r="R10">
        <f t="shared" si="6"/>
        <v>415.52250057806646</v>
      </c>
      <c r="S10">
        <f t="shared" si="7"/>
        <v>387.60129202261129</v>
      </c>
      <c r="T10">
        <f t="shared" si="8"/>
        <v>613.40371532630718</v>
      </c>
      <c r="U10">
        <f t="shared" si="9"/>
        <v>472.17583597566164</v>
      </c>
      <c r="V10">
        <f t="shared" si="10"/>
        <v>0.53180111077091274</v>
      </c>
      <c r="W10">
        <f t="shared" si="16"/>
        <v>71.072460445214247</v>
      </c>
      <c r="X10" s="6">
        <f t="shared" si="11"/>
        <v>139.30202247261991</v>
      </c>
      <c r="Y10" s="6">
        <f t="shared" si="12"/>
        <v>0.17878723088125215</v>
      </c>
      <c r="Z10" s="6">
        <f t="shared" si="13"/>
        <v>0.30163690637591839</v>
      </c>
    </row>
    <row r="11" spans="2:26" x14ac:dyDescent="0.2">
      <c r="B11" s="3">
        <v>15</v>
      </c>
      <c r="C11">
        <v>540.17925075148639</v>
      </c>
      <c r="D11">
        <f t="shared" si="2"/>
        <v>0.36016534887850105</v>
      </c>
      <c r="F11">
        <v>620.16206723617813</v>
      </c>
      <c r="G11">
        <f t="shared" si="3"/>
        <v>0.31237468504215243</v>
      </c>
      <c r="I11">
        <v>526.30975269219073</v>
      </c>
      <c r="J11">
        <f t="shared" si="4"/>
        <v>0.37780249036460695</v>
      </c>
      <c r="L11">
        <f t="shared" si="5"/>
        <v>0.36016534887850105</v>
      </c>
      <c r="M11">
        <f t="shared" si="0"/>
        <v>0.31237468504215243</v>
      </c>
      <c r="N11">
        <f t="shared" si="14"/>
        <v>0.37780249036460695</v>
      </c>
      <c r="O11">
        <f t="shared" si="15"/>
        <v>0.35011417476175349</v>
      </c>
      <c r="P11">
        <f t="shared" si="1"/>
        <v>3.3852163936329595E-2</v>
      </c>
      <c r="R11">
        <f t="shared" si="6"/>
        <v>540.17925075148639</v>
      </c>
      <c r="S11">
        <f t="shared" si="7"/>
        <v>620.16206723617813</v>
      </c>
      <c r="T11">
        <f t="shared" si="8"/>
        <v>526.30975269219073</v>
      </c>
      <c r="U11">
        <f t="shared" si="9"/>
        <v>562.21702355995183</v>
      </c>
      <c r="V11">
        <f t="shared" si="10"/>
        <v>0.35380539916017267</v>
      </c>
      <c r="W11">
        <f t="shared" si="16"/>
        <v>29.247859232680256</v>
      </c>
      <c r="X11" s="6">
        <f t="shared" si="11"/>
        <v>57.325804096053297</v>
      </c>
      <c r="Y11" s="6">
        <f t="shared" si="12"/>
        <v>8.4524731506758072E-2</v>
      </c>
      <c r="Z11" s="6">
        <f t="shared" si="13"/>
        <v>0.11976544878512507</v>
      </c>
    </row>
    <row r="12" spans="2:26" x14ac:dyDescent="0.2">
      <c r="B12" s="3">
        <v>0</v>
      </c>
      <c r="C12">
        <v>774.38284198639667</v>
      </c>
      <c r="D12">
        <f t="shared" si="2"/>
        <v>0</v>
      </c>
      <c r="F12">
        <v>847.5548252227768</v>
      </c>
      <c r="G12">
        <f t="shared" si="3"/>
        <v>0</v>
      </c>
      <c r="I12">
        <v>767.92526193522428</v>
      </c>
      <c r="J12">
        <f t="shared" si="4"/>
        <v>0</v>
      </c>
      <c r="L12">
        <f t="shared" si="5"/>
        <v>0</v>
      </c>
      <c r="M12">
        <f t="shared" si="0"/>
        <v>0</v>
      </c>
      <c r="N12">
        <f t="shared" si="14"/>
        <v>0</v>
      </c>
      <c r="O12">
        <f t="shared" si="15"/>
        <v>0</v>
      </c>
      <c r="P12">
        <f t="shared" si="1"/>
        <v>0</v>
      </c>
      <c r="R12">
        <f t="shared" si="6"/>
        <v>774.38284198639667</v>
      </c>
      <c r="S12">
        <f t="shared" si="7"/>
        <v>847.5548252227768</v>
      </c>
      <c r="T12">
        <f t="shared" si="8"/>
        <v>767.92526193522428</v>
      </c>
      <c r="U12">
        <f t="shared" si="9"/>
        <v>796.62097638146588</v>
      </c>
      <c r="V12">
        <f t="shared" si="10"/>
        <v>0</v>
      </c>
      <c r="W12">
        <f t="shared" si="16"/>
        <v>25.535059580711476</v>
      </c>
      <c r="X12" s="6">
        <f t="shared" si="11"/>
        <v>50.048716778194489</v>
      </c>
      <c r="Y12" s="6">
        <f t="shared" si="12"/>
        <v>8.8849749310642531E-2</v>
      </c>
      <c r="Z12" s="6">
        <f t="shared" si="13"/>
        <v>8.8849749310642531E-2</v>
      </c>
    </row>
    <row r="15" spans="2:26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  <c r="X15" s="5" t="s">
        <v>12</v>
      </c>
    </row>
    <row r="16" spans="2:26" x14ac:dyDescent="0.2">
      <c r="B16" s="3">
        <v>1440</v>
      </c>
      <c r="C16">
        <v>12.039774254232736</v>
      </c>
      <c r="D16">
        <f>LN($C$25/C16)</f>
        <v>3.0122615755052018</v>
      </c>
      <c r="F16">
        <v>14.699187898278852</v>
      </c>
      <c r="G16">
        <f>LN($F$25/F16)</f>
        <v>3.1708666056818426</v>
      </c>
      <c r="I16">
        <v>19.844018321692804</v>
      </c>
      <c r="J16">
        <f>LN($I$25/I16)</f>
        <v>2.7245795030534206</v>
      </c>
      <c r="L16">
        <f t="shared" ref="L16:L25" si="17">D16</f>
        <v>3.0122615755052018</v>
      </c>
      <c r="M16">
        <f t="shared" ref="M16:M25" si="18">G16</f>
        <v>3.1708666056818426</v>
      </c>
      <c r="N16">
        <f>J16</f>
        <v>2.7245795030534206</v>
      </c>
      <c r="O16">
        <f>AVERAGE(L16:N16)</f>
        <v>2.9692358947468214</v>
      </c>
      <c r="P16">
        <f t="shared" ref="P16:P25" si="19">STDEV(L16:N16)</f>
        <v>0.22623317925684436</v>
      </c>
      <c r="R16">
        <f>C16</f>
        <v>12.039774254232736</v>
      </c>
      <c r="S16">
        <f>F16</f>
        <v>14.699187898278852</v>
      </c>
      <c r="T16">
        <f>I16</f>
        <v>19.844018321692804</v>
      </c>
      <c r="U16">
        <f>AVERAGE(R16:T16)</f>
        <v>15.52766015806813</v>
      </c>
      <c r="V16" t="e">
        <f>LN(($U$25-21)/(U16-21))</f>
        <v>#NUM!</v>
      </c>
      <c r="W16">
        <f>STDEV(R16:T16)/SQRT(3)</f>
        <v>2.2906571895456653</v>
      </c>
      <c r="X16" s="6">
        <f>1.96*W16</f>
        <v>4.4896880915095041</v>
      </c>
      <c r="Y16" s="6">
        <f>(U16/$U$25)*SQRT(((X16/U16)^2)+(($X$25/$U$25)^2))</f>
        <v>1.8234860826225718E-2</v>
      </c>
      <c r="Z16" s="6">
        <f>(1/(U16/$U$25))*Y16</f>
        <v>0.3513975411361715</v>
      </c>
    </row>
    <row r="17" spans="2:26" x14ac:dyDescent="0.2">
      <c r="B17" s="3">
        <v>150</v>
      </c>
      <c r="C17">
        <v>14.501239212875868</v>
      </c>
      <c r="D17">
        <f t="shared" ref="D17:D25" si="20">LN($C$25/C17)</f>
        <v>2.8262431568299213</v>
      </c>
      <c r="F17">
        <v>22.010502712266561</v>
      </c>
      <c r="G17">
        <f t="shared" ref="G17:G25" si="21">LN($F$25/F17)</f>
        <v>2.7671391174722166</v>
      </c>
      <c r="I17">
        <v>16.536681934744006</v>
      </c>
      <c r="J17">
        <f t="shared" ref="J17:J25" si="22">LN($I$25/I17)</f>
        <v>2.9069010598473755</v>
      </c>
      <c r="L17">
        <f t="shared" si="17"/>
        <v>2.8262431568299213</v>
      </c>
      <c r="M17">
        <f t="shared" si="18"/>
        <v>2.7671391174722166</v>
      </c>
      <c r="N17">
        <f>J17</f>
        <v>2.9069010598473755</v>
      </c>
      <c r="O17">
        <f t="shared" ref="O17:O25" si="23">AVERAGE(L17:N17)</f>
        <v>2.8334277780498383</v>
      </c>
      <c r="P17">
        <f t="shared" si="19"/>
        <v>7.0157424558449685E-2</v>
      </c>
      <c r="R17">
        <f t="shared" ref="R17:R25" si="24">C17</f>
        <v>14.501239212875868</v>
      </c>
      <c r="S17">
        <f t="shared" ref="S17:S25" si="25">F17</f>
        <v>22.010502712266561</v>
      </c>
      <c r="T17">
        <f t="shared" ref="T17:T25" si="26">I17</f>
        <v>16.536681934744006</v>
      </c>
      <c r="U17">
        <f>AVERAGE(R17:T17)</f>
        <v>17.68280795329548</v>
      </c>
      <c r="V17" t="e">
        <f t="shared" ref="V17:V25" si="27">LN(($U$25-21)/(U17-21))</f>
        <v>#NUM!</v>
      </c>
      <c r="W17">
        <f t="shared" ref="W17:W25" si="28">STDEV(R17:T17)/SQRT(3)</f>
        <v>2.2422059980906242</v>
      </c>
      <c r="X17" s="6">
        <f t="shared" ref="X17:X51" si="29">1.96*W17</f>
        <v>4.3947237562576236</v>
      </c>
      <c r="Y17" s="6">
        <f t="shared" ref="Y17:Y25" si="30">(U17/$U$25)*SQRT(((X17/U17)^2)+(($X$25/$U$25)^2))</f>
        <v>1.8840491608447363E-2</v>
      </c>
      <c r="Z17" s="6">
        <f>(1/(U17/$U$25))*Y17</f>
        <v>0.31881833042488933</v>
      </c>
    </row>
    <row r="18" spans="2:26" x14ac:dyDescent="0.2">
      <c r="B18" s="3">
        <v>120</v>
      </c>
      <c r="C18">
        <v>26.086177550837597</v>
      </c>
      <c r="D18">
        <f t="shared" si="20"/>
        <v>2.23907168727172</v>
      </c>
      <c r="F18">
        <v>28.058606066245915</v>
      </c>
      <c r="G18">
        <f t="shared" si="21"/>
        <v>2.5243634563829147</v>
      </c>
      <c r="I18">
        <v>19.844018321692804</v>
      </c>
      <c r="J18">
        <f t="shared" si="22"/>
        <v>2.7245795030534206</v>
      </c>
      <c r="L18">
        <f t="shared" si="17"/>
        <v>2.23907168727172</v>
      </c>
      <c r="M18">
        <f t="shared" si="18"/>
        <v>2.5243634563829147</v>
      </c>
      <c r="N18">
        <f t="shared" ref="N18:N25" si="31">J18</f>
        <v>2.7245795030534206</v>
      </c>
      <c r="O18">
        <f t="shared" si="23"/>
        <v>2.4960048822360181</v>
      </c>
      <c r="P18">
        <f t="shared" si="19"/>
        <v>0.24399306617609684</v>
      </c>
      <c r="R18">
        <f t="shared" si="24"/>
        <v>26.086177550837597</v>
      </c>
      <c r="S18">
        <f t="shared" si="25"/>
        <v>28.058606066245915</v>
      </c>
      <c r="T18">
        <f>I18</f>
        <v>19.844018321692804</v>
      </c>
      <c r="U18">
        <f t="shared" ref="U18:U24" si="32">AVERAGE(R18:T18)</f>
        <v>24.662933979592108</v>
      </c>
      <c r="V18">
        <f t="shared" si="27"/>
        <v>4.3301765922410214</v>
      </c>
      <c r="W18">
        <f t="shared" si="28"/>
        <v>2.4758217255798192</v>
      </c>
      <c r="X18" s="6">
        <f t="shared" si="29"/>
        <v>4.8526105821364451</v>
      </c>
      <c r="Y18" s="6">
        <f t="shared" si="30"/>
        <v>2.3106208965428577E-2</v>
      </c>
      <c r="Z18" s="6">
        <f t="shared" ref="Z18:Z25" si="33">(1/(U18/$U$25))*Y18</f>
        <v>0.28034075520785245</v>
      </c>
    </row>
    <row r="19" spans="2:26" x14ac:dyDescent="0.2">
      <c r="B19" s="3">
        <v>90</v>
      </c>
      <c r="C19">
        <v>28.76168294066709</v>
      </c>
      <c r="D19">
        <f t="shared" si="20"/>
        <v>2.1414332177078039</v>
      </c>
      <c r="F19">
        <v>35.71443309659945</v>
      </c>
      <c r="G19">
        <f t="shared" si="21"/>
        <v>2.2831039574222238</v>
      </c>
      <c r="I19">
        <v>38.56354227182301</v>
      </c>
      <c r="J19">
        <f t="shared" si="22"/>
        <v>2.0601747913591297</v>
      </c>
      <c r="L19">
        <f t="shared" si="17"/>
        <v>2.1414332177078039</v>
      </c>
      <c r="M19">
        <f t="shared" si="18"/>
        <v>2.2831039574222238</v>
      </c>
      <c r="N19">
        <f t="shared" si="31"/>
        <v>2.0601747913591297</v>
      </c>
      <c r="O19">
        <f t="shared" si="23"/>
        <v>2.1615706554963858</v>
      </c>
      <c r="P19">
        <f t="shared" si="19"/>
        <v>0.11282061234948781</v>
      </c>
      <c r="R19">
        <f t="shared" si="24"/>
        <v>28.76168294066709</v>
      </c>
      <c r="S19">
        <f t="shared" si="25"/>
        <v>35.71443309659945</v>
      </c>
      <c r="T19">
        <f t="shared" si="26"/>
        <v>38.56354227182301</v>
      </c>
      <c r="U19">
        <f t="shared" si="32"/>
        <v>34.346552769696515</v>
      </c>
      <c r="V19">
        <f t="shared" si="27"/>
        <v>3.0371829202824188</v>
      </c>
      <c r="W19">
        <f t="shared" si="28"/>
        <v>2.9110384188743925</v>
      </c>
      <c r="X19" s="6">
        <f t="shared" si="29"/>
        <v>5.7056353009938094</v>
      </c>
      <c r="Y19" s="6">
        <f t="shared" si="30"/>
        <v>2.981581511800703E-2</v>
      </c>
      <c r="Z19" s="6">
        <f t="shared" si="33"/>
        <v>0.25975613539406639</v>
      </c>
    </row>
    <row r="20" spans="2:26" x14ac:dyDescent="0.2">
      <c r="B20" s="3">
        <v>75</v>
      </c>
      <c r="C20">
        <v>29.858640150497166</v>
      </c>
      <c r="D20">
        <f t="shared" si="20"/>
        <v>2.1040030153283116</v>
      </c>
      <c r="F20">
        <v>49.762875697298313</v>
      </c>
      <c r="G20">
        <f t="shared" si="21"/>
        <v>1.9513896148199388</v>
      </c>
      <c r="I20">
        <v>52.917382191180806</v>
      </c>
      <c r="J20">
        <f t="shared" si="22"/>
        <v>1.7437502500416946</v>
      </c>
      <c r="L20">
        <f t="shared" si="17"/>
        <v>2.1040030153283116</v>
      </c>
      <c r="M20">
        <f t="shared" si="18"/>
        <v>1.9513896148199388</v>
      </c>
      <c r="N20">
        <f t="shared" si="31"/>
        <v>1.7437502500416946</v>
      </c>
      <c r="O20">
        <f t="shared" si="23"/>
        <v>1.9330476267299816</v>
      </c>
      <c r="P20">
        <f t="shared" si="19"/>
        <v>0.18082542719286654</v>
      </c>
      <c r="R20">
        <f t="shared" si="24"/>
        <v>29.858640150497166</v>
      </c>
      <c r="S20">
        <f t="shared" si="25"/>
        <v>49.762875697298313</v>
      </c>
      <c r="T20">
        <f t="shared" si="26"/>
        <v>52.917382191180806</v>
      </c>
      <c r="U20">
        <f t="shared" si="32"/>
        <v>44.179632679658766</v>
      </c>
      <c r="V20">
        <f t="shared" si="27"/>
        <v>2.4851670609338923</v>
      </c>
      <c r="W20">
        <f t="shared" si="28"/>
        <v>7.218168005577164</v>
      </c>
      <c r="X20" s="6">
        <f t="shared" si="29"/>
        <v>14.147609290931241</v>
      </c>
      <c r="Y20" s="6">
        <f t="shared" si="30"/>
        <v>5.5720094078927432E-2</v>
      </c>
      <c r="Z20" s="6">
        <f t="shared" si="33"/>
        <v>0.37739142062164155</v>
      </c>
    </row>
    <row r="21" spans="2:26" x14ac:dyDescent="0.2">
      <c r="B21" s="3">
        <v>60</v>
      </c>
      <c r="C21">
        <v>37.457075457612966</v>
      </c>
      <c r="D21">
        <f t="shared" si="20"/>
        <v>1.8772816426662169</v>
      </c>
      <c r="F21">
        <v>71.77337840956487</v>
      </c>
      <c r="G21">
        <f t="shared" si="21"/>
        <v>1.585145219865056</v>
      </c>
      <c r="I21">
        <v>58.109900318690421</v>
      </c>
      <c r="J21">
        <f t="shared" si="22"/>
        <v>1.6501460700824699</v>
      </c>
      <c r="L21">
        <f t="shared" si="17"/>
        <v>1.8772816426662169</v>
      </c>
      <c r="M21">
        <f t="shared" si="18"/>
        <v>1.585145219865056</v>
      </c>
      <c r="N21">
        <f t="shared" si="31"/>
        <v>1.6501460700824699</v>
      </c>
      <c r="O21">
        <f t="shared" si="23"/>
        <v>1.7041909775379143</v>
      </c>
      <c r="P21">
        <f t="shared" si="19"/>
        <v>0.15338370642987254</v>
      </c>
      <c r="R21">
        <f t="shared" si="24"/>
        <v>37.457075457612966</v>
      </c>
      <c r="S21">
        <f t="shared" si="25"/>
        <v>71.77337840956487</v>
      </c>
      <c r="T21">
        <f t="shared" si="26"/>
        <v>58.109900318690421</v>
      </c>
      <c r="U21">
        <f t="shared" si="32"/>
        <v>55.780118061956081</v>
      </c>
      <c r="V21">
        <f t="shared" si="27"/>
        <v>2.0793951488296907</v>
      </c>
      <c r="W21">
        <f t="shared" si="28"/>
        <v>9.9745188036880723</v>
      </c>
      <c r="X21" s="6">
        <f t="shared" si="29"/>
        <v>19.550056855228622</v>
      </c>
      <c r="Y21" s="6">
        <f t="shared" si="30"/>
        <v>7.519575638282204E-2</v>
      </c>
      <c r="Z21" s="6">
        <f t="shared" si="33"/>
        <v>0.40338169423379194</v>
      </c>
    </row>
    <row r="22" spans="2:26" x14ac:dyDescent="0.2">
      <c r="B22" s="3">
        <v>45</v>
      </c>
      <c r="C22">
        <v>80.26516169488491</v>
      </c>
      <c r="D22">
        <f t="shared" si="20"/>
        <v>1.1151415906193203</v>
      </c>
      <c r="F22">
        <v>86.128054091477836</v>
      </c>
      <c r="G22">
        <f t="shared" si="21"/>
        <v>1.4028236630711013</v>
      </c>
      <c r="I22">
        <v>85.329278783279037</v>
      </c>
      <c r="J22">
        <f t="shared" si="22"/>
        <v>1.2659644803539043</v>
      </c>
      <c r="L22">
        <f t="shared" si="17"/>
        <v>1.1151415906193203</v>
      </c>
      <c r="M22">
        <f t="shared" si="18"/>
        <v>1.4028236630711013</v>
      </c>
      <c r="N22">
        <f t="shared" si="31"/>
        <v>1.2659644803539043</v>
      </c>
      <c r="O22">
        <f t="shared" si="23"/>
        <v>1.2613099113481088</v>
      </c>
      <c r="P22">
        <f t="shared" si="19"/>
        <v>0.14389750679567118</v>
      </c>
      <c r="R22">
        <f t="shared" si="24"/>
        <v>80.26516169488491</v>
      </c>
      <c r="S22">
        <f t="shared" si="25"/>
        <v>86.128054091477836</v>
      </c>
      <c r="T22">
        <f t="shared" si="26"/>
        <v>85.329278783279037</v>
      </c>
      <c r="U22">
        <f t="shared" si="32"/>
        <v>83.907498189880599</v>
      </c>
      <c r="V22">
        <f t="shared" si="27"/>
        <v>1.4867756875780109</v>
      </c>
      <c r="W22">
        <f t="shared" si="28"/>
        <v>1.8357080246533495</v>
      </c>
      <c r="X22" s="6">
        <f t="shared" si="29"/>
        <v>3.597987728320565</v>
      </c>
      <c r="Y22" s="6">
        <f t="shared" si="30"/>
        <v>5.7273164004806851E-2</v>
      </c>
      <c r="Z22" s="6">
        <f t="shared" si="33"/>
        <v>0.20424558917316815</v>
      </c>
    </row>
    <row r="23" spans="2:26" x14ac:dyDescent="0.2">
      <c r="B23" s="3">
        <v>30</v>
      </c>
      <c r="C23">
        <v>80.26516169488491</v>
      </c>
      <c r="D23">
        <f t="shared" si="20"/>
        <v>1.1151415906193203</v>
      </c>
      <c r="F23">
        <v>146.41769195551234</v>
      </c>
      <c r="G23">
        <f t="shared" si="21"/>
        <v>0.8721954120089308</v>
      </c>
      <c r="I23">
        <v>76.234103719169582</v>
      </c>
      <c r="J23">
        <f t="shared" si="22"/>
        <v>1.3786732028388218</v>
      </c>
      <c r="L23">
        <f t="shared" si="17"/>
        <v>1.1151415906193203</v>
      </c>
      <c r="M23">
        <f t="shared" si="18"/>
        <v>0.8721954120089308</v>
      </c>
      <c r="N23">
        <f t="shared" si="31"/>
        <v>1.3786732028388218</v>
      </c>
      <c r="O23">
        <f t="shared" si="23"/>
        <v>1.1220034018223577</v>
      </c>
      <c r="P23">
        <f t="shared" si="19"/>
        <v>0.25330860919187326</v>
      </c>
      <c r="R23">
        <f t="shared" si="24"/>
        <v>80.26516169488491</v>
      </c>
      <c r="S23">
        <f t="shared" si="25"/>
        <v>146.41769195551234</v>
      </c>
      <c r="T23">
        <f t="shared" si="26"/>
        <v>76.234103719169582</v>
      </c>
      <c r="U23">
        <f t="shared" si="32"/>
        <v>100.97231912318894</v>
      </c>
      <c r="V23">
        <f t="shared" si="27"/>
        <v>1.246760488447755</v>
      </c>
      <c r="W23">
        <f t="shared" si="28"/>
        <v>22.752463536963447</v>
      </c>
      <c r="X23" s="6">
        <f t="shared" si="29"/>
        <v>44.594828532448354</v>
      </c>
      <c r="Y23" s="6">
        <f t="shared" si="30"/>
        <v>0.16355907134247008</v>
      </c>
      <c r="Z23" s="6">
        <f t="shared" si="33"/>
        <v>0.4847017497366013</v>
      </c>
    </row>
    <row r="24" spans="2:26" x14ac:dyDescent="0.2">
      <c r="B24" s="3">
        <v>15</v>
      </c>
      <c r="C24">
        <v>141.80178566096336</v>
      </c>
      <c r="D24">
        <f t="shared" si="20"/>
        <v>0.54604705872935377</v>
      </c>
      <c r="F24">
        <v>104.31064328856762</v>
      </c>
      <c r="G24">
        <f t="shared" si="21"/>
        <v>1.2112854511722224</v>
      </c>
      <c r="I24">
        <v>110.79576896278485</v>
      </c>
      <c r="J24">
        <f t="shared" si="22"/>
        <v>1.0047935334504547</v>
      </c>
      <c r="L24">
        <f t="shared" si="17"/>
        <v>0.54604705872935377</v>
      </c>
      <c r="M24">
        <f t="shared" si="18"/>
        <v>1.2112854511722224</v>
      </c>
      <c r="N24">
        <f t="shared" si="31"/>
        <v>1.0047935334504547</v>
      </c>
      <c r="O24">
        <f t="shared" si="23"/>
        <v>0.92070868111734361</v>
      </c>
      <c r="P24">
        <f t="shared" si="19"/>
        <v>0.34049702860510278</v>
      </c>
      <c r="R24">
        <f t="shared" si="24"/>
        <v>141.80178566096336</v>
      </c>
      <c r="S24">
        <f t="shared" si="25"/>
        <v>104.31064328856762</v>
      </c>
      <c r="T24">
        <f t="shared" si="26"/>
        <v>110.79576896278485</v>
      </c>
      <c r="U24">
        <f t="shared" si="32"/>
        <v>118.96939930410527</v>
      </c>
      <c r="V24">
        <f t="shared" si="27"/>
        <v>1.0437858743750539</v>
      </c>
      <c r="W24">
        <f t="shared" si="28"/>
        <v>11.568673415942838</v>
      </c>
      <c r="X24" s="6">
        <f t="shared" si="29"/>
        <v>22.674599895247962</v>
      </c>
      <c r="Y24" s="6">
        <f t="shared" si="30"/>
        <v>0.10975351175065835</v>
      </c>
      <c r="Z24" s="6">
        <f t="shared" si="33"/>
        <v>0.27604853014105085</v>
      </c>
    </row>
    <row r="25" spans="2:26" x14ac:dyDescent="0.2">
      <c r="B25" s="3">
        <v>0</v>
      </c>
      <c r="C25">
        <v>244.80874316939901</v>
      </c>
      <c r="D25">
        <f t="shared" si="20"/>
        <v>0</v>
      </c>
      <c r="F25">
        <v>350.2540866386766</v>
      </c>
      <c r="G25">
        <f t="shared" si="21"/>
        <v>0</v>
      </c>
      <c r="I25">
        <v>302.6212794058153</v>
      </c>
      <c r="J25">
        <f t="shared" si="22"/>
        <v>0</v>
      </c>
      <c r="L25">
        <f t="shared" si="17"/>
        <v>0</v>
      </c>
      <c r="M25">
        <f t="shared" si="18"/>
        <v>0</v>
      </c>
      <c r="N25">
        <f t="shared" si="31"/>
        <v>0</v>
      </c>
      <c r="O25">
        <f t="shared" si="23"/>
        <v>0</v>
      </c>
      <c r="P25">
        <f t="shared" si="19"/>
        <v>0</v>
      </c>
      <c r="R25">
        <f t="shared" si="24"/>
        <v>244.80874316939901</v>
      </c>
      <c r="S25">
        <f t="shared" si="25"/>
        <v>350.2540866386766</v>
      </c>
      <c r="T25">
        <f t="shared" si="26"/>
        <v>302.6212794058153</v>
      </c>
      <c r="U25">
        <f>AVERAGE(R25:T25)</f>
        <v>299.2280364046303</v>
      </c>
      <c r="V25">
        <f t="shared" si="27"/>
        <v>0</v>
      </c>
      <c r="W25">
        <f t="shared" si="28"/>
        <v>30.486694848667547</v>
      </c>
      <c r="X25" s="6">
        <f t="shared" si="29"/>
        <v>59.753921903388388</v>
      </c>
      <c r="Y25" s="6">
        <f t="shared" si="30"/>
        <v>0.28240938842536534</v>
      </c>
      <c r="Z25" s="6">
        <f t="shared" si="33"/>
        <v>0.28240938842536534</v>
      </c>
    </row>
    <row r="28" spans="2:26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  <c r="X28" s="5" t="s">
        <v>12</v>
      </c>
    </row>
    <row r="29" spans="2:26" x14ac:dyDescent="0.2">
      <c r="B29" s="3">
        <v>1440</v>
      </c>
      <c r="C29">
        <v>0</v>
      </c>
      <c r="D29" t="e">
        <f>LN($C$38/C29)</f>
        <v>#DIV/0!</v>
      </c>
      <c r="F29">
        <v>0</v>
      </c>
      <c r="G29" t="e">
        <f>LN($F$38/F29)</f>
        <v>#DIV/0!</v>
      </c>
      <c r="I29">
        <v>0</v>
      </c>
      <c r="J29" t="e">
        <f>LN($I$38/I29)</f>
        <v>#DIV/0!</v>
      </c>
      <c r="L29" t="e">
        <f>D29</f>
        <v>#DIV/0!</v>
      </c>
      <c r="M29" t="e">
        <f>G29</f>
        <v>#DIV/0!</v>
      </c>
      <c r="N29" t="e">
        <f>J29</f>
        <v>#DIV/0!</v>
      </c>
      <c r="O29" t="e">
        <f>AVERAGE(L29:N29)</f>
        <v>#DIV/0!</v>
      </c>
      <c r="P29" t="e">
        <f>STDEV(L29:N29)</f>
        <v>#DIV/0!</v>
      </c>
      <c r="R29">
        <f>C29</f>
        <v>0</v>
      </c>
      <c r="S29">
        <f>F29</f>
        <v>0</v>
      </c>
      <c r="T29">
        <f>I29</f>
        <v>0</v>
      </c>
      <c r="U29">
        <f>AVERAGE(R29:T29)</f>
        <v>0</v>
      </c>
      <c r="V29" t="e">
        <f>LN($U$38/U29)</f>
        <v>#DIV/0!</v>
      </c>
      <c r="W29">
        <f>STDEV(R29:T29)/SQRT(3)</f>
        <v>0</v>
      </c>
      <c r="X29" s="6">
        <f t="shared" si="29"/>
        <v>0</v>
      </c>
      <c r="Y29" s="6" t="e">
        <f>(U29/$U$38)*SQRT(((X29/U29)^2)+(($X$38/$U$38)^2))</f>
        <v>#DIV/0!</v>
      </c>
      <c r="Z29" s="6" t="e">
        <f>(1/(U29/$U$38))*Y29</f>
        <v>#DIV/0!</v>
      </c>
    </row>
    <row r="30" spans="2:26" x14ac:dyDescent="0.2">
      <c r="B30" s="3">
        <v>150</v>
      </c>
      <c r="C30">
        <v>0</v>
      </c>
      <c r="D30" t="e">
        <f t="shared" ref="D30:D38" si="34">LN($C$38/C30)</f>
        <v>#DIV/0!</v>
      </c>
      <c r="F30">
        <v>0</v>
      </c>
      <c r="G30" t="e">
        <f t="shared" ref="G30:G38" si="35">LN($F$38/F30)</f>
        <v>#DIV/0!</v>
      </c>
      <c r="I30">
        <v>0</v>
      </c>
      <c r="J30" t="e">
        <f t="shared" ref="J30:J38" si="36">LN($I$38/I30)</f>
        <v>#DIV/0!</v>
      </c>
      <c r="L30" t="e">
        <f>D30</f>
        <v>#DIV/0!</v>
      </c>
      <c r="M30" t="e">
        <f>G30</f>
        <v>#DIV/0!</v>
      </c>
      <c r="N30" t="e">
        <f>J30</f>
        <v>#DIV/0!</v>
      </c>
      <c r="O30" t="e">
        <f>AVERAGE(L30:N30)</f>
        <v>#DIV/0!</v>
      </c>
      <c r="P30" t="e">
        <f>STDEV(L30:N30)</f>
        <v>#DIV/0!</v>
      </c>
      <c r="R30">
        <f t="shared" ref="R30:R38" si="37">C30</f>
        <v>0</v>
      </c>
      <c r="S30">
        <f t="shared" ref="S30:S38" si="38">F30</f>
        <v>0</v>
      </c>
      <c r="T30">
        <f t="shared" ref="T30:T38" si="39">I30</f>
        <v>0</v>
      </c>
      <c r="U30">
        <f t="shared" ref="U30:U38" si="40">AVERAGE(R30:T30)</f>
        <v>0</v>
      </c>
      <c r="V30" t="e">
        <f t="shared" ref="V30:V38" si="41">LN($U$38/U30)</f>
        <v>#DIV/0!</v>
      </c>
      <c r="W30">
        <f t="shared" ref="W30:W38" si="42">STDEV(R30:T30)/SQRT(3)</f>
        <v>0</v>
      </c>
      <c r="X30" s="6">
        <f t="shared" si="29"/>
        <v>0</v>
      </c>
      <c r="Y30" s="6" t="e">
        <f t="shared" ref="Y30:Y38" si="43">(U30/$U$38)*SQRT(((X30/U30)^2)+(($X$38/$U$38)^2))</f>
        <v>#DIV/0!</v>
      </c>
      <c r="Z30" s="6" t="e">
        <f t="shared" ref="Z30:Z38" si="44">(1/(U30/$U$38))*Y30</f>
        <v>#DIV/0!</v>
      </c>
    </row>
    <row r="31" spans="2:26" x14ac:dyDescent="0.2">
      <c r="B31" s="3">
        <v>120</v>
      </c>
      <c r="C31">
        <v>0</v>
      </c>
      <c r="D31" t="e">
        <f t="shared" si="34"/>
        <v>#DIV/0!</v>
      </c>
      <c r="F31">
        <v>0</v>
      </c>
      <c r="G31" t="e">
        <f t="shared" si="35"/>
        <v>#DIV/0!</v>
      </c>
      <c r="I31">
        <v>0</v>
      </c>
      <c r="J31" t="e">
        <f t="shared" si="36"/>
        <v>#DIV/0!</v>
      </c>
      <c r="L31" t="e">
        <f>D31</f>
        <v>#DIV/0!</v>
      </c>
      <c r="M31" t="e">
        <f>G31</f>
        <v>#DIV/0!</v>
      </c>
      <c r="N31" t="e">
        <f>J31</f>
        <v>#DIV/0!</v>
      </c>
      <c r="O31" t="e">
        <f>AVERAGE(L31:N31)</f>
        <v>#DIV/0!</v>
      </c>
      <c r="P31" t="e">
        <f>STDEV(L31:N31)</f>
        <v>#DIV/0!</v>
      </c>
      <c r="R31">
        <f t="shared" si="37"/>
        <v>0</v>
      </c>
      <c r="S31">
        <f t="shared" si="38"/>
        <v>0</v>
      </c>
      <c r="T31">
        <f t="shared" si="39"/>
        <v>0</v>
      </c>
      <c r="U31">
        <f t="shared" si="40"/>
        <v>0</v>
      </c>
      <c r="V31" t="e">
        <f t="shared" si="41"/>
        <v>#DIV/0!</v>
      </c>
      <c r="W31">
        <f t="shared" si="42"/>
        <v>0</v>
      </c>
      <c r="X31" s="6">
        <f t="shared" si="29"/>
        <v>0</v>
      </c>
      <c r="Y31" s="6" t="e">
        <f t="shared" si="43"/>
        <v>#DIV/0!</v>
      </c>
      <c r="Z31" s="6" t="e">
        <f t="shared" si="44"/>
        <v>#DIV/0!</v>
      </c>
    </row>
    <row r="32" spans="2:26" x14ac:dyDescent="0.2">
      <c r="B32" s="3">
        <v>90</v>
      </c>
      <c r="C32">
        <v>0</v>
      </c>
      <c r="D32" t="e">
        <f t="shared" si="34"/>
        <v>#DIV/0!</v>
      </c>
      <c r="F32">
        <v>0</v>
      </c>
      <c r="G32" t="e">
        <f t="shared" si="35"/>
        <v>#DIV/0!</v>
      </c>
      <c r="I32">
        <v>0</v>
      </c>
      <c r="J32" t="e">
        <f t="shared" si="36"/>
        <v>#DIV/0!</v>
      </c>
      <c r="L32" t="e">
        <f>D32</f>
        <v>#DIV/0!</v>
      </c>
      <c r="M32" t="e">
        <f>G32</f>
        <v>#DIV/0!</v>
      </c>
      <c r="N32" t="e">
        <f>J32</f>
        <v>#DIV/0!</v>
      </c>
      <c r="O32" t="e">
        <f>AVERAGE(L32:N32)</f>
        <v>#DIV/0!</v>
      </c>
      <c r="P32" t="e">
        <f>STDEV(L32:N32)</f>
        <v>#DIV/0!</v>
      </c>
      <c r="R32">
        <f t="shared" si="37"/>
        <v>0</v>
      </c>
      <c r="S32">
        <f t="shared" si="38"/>
        <v>0</v>
      </c>
      <c r="T32">
        <f t="shared" si="39"/>
        <v>0</v>
      </c>
      <c r="U32">
        <f t="shared" si="40"/>
        <v>0</v>
      </c>
      <c r="V32" t="e">
        <f t="shared" si="41"/>
        <v>#DIV/0!</v>
      </c>
      <c r="W32">
        <f t="shared" si="42"/>
        <v>0</v>
      </c>
      <c r="X32" s="6">
        <f t="shared" si="29"/>
        <v>0</v>
      </c>
      <c r="Y32" s="6" t="e">
        <f t="shared" si="43"/>
        <v>#DIV/0!</v>
      </c>
      <c r="Z32" s="6" t="e">
        <f t="shared" si="44"/>
        <v>#DIV/0!</v>
      </c>
    </row>
    <row r="33" spans="2:26" x14ac:dyDescent="0.2">
      <c r="B33" s="3">
        <v>75</v>
      </c>
      <c r="C33">
        <v>1.8969688801530418</v>
      </c>
      <c r="D33">
        <f t="shared" si="34"/>
        <v>3.6834401596344928</v>
      </c>
      <c r="F33">
        <v>0.35142227017535899</v>
      </c>
      <c r="G33">
        <f t="shared" si="35"/>
        <v>5.271269235689358</v>
      </c>
      <c r="I33">
        <v>1.1409068446125348</v>
      </c>
      <c r="J33">
        <f>LN($I$38/I33)</f>
        <v>4.1275936507383628</v>
      </c>
      <c r="L33">
        <f t="shared" ref="L33:L38" si="45">D33</f>
        <v>3.6834401596344928</v>
      </c>
      <c r="M33">
        <f t="shared" ref="M33:M38" si="46">G33</f>
        <v>5.271269235689358</v>
      </c>
      <c r="N33">
        <f t="shared" ref="N33:N38" si="47">J33</f>
        <v>4.1275936507383628</v>
      </c>
      <c r="O33">
        <f t="shared" ref="O33:O38" si="48">AVERAGE(L33:N33)</f>
        <v>4.3607676820207386</v>
      </c>
      <c r="P33">
        <f t="shared" ref="P33:P38" si="49">STDEV(L33:N33)</f>
        <v>0.81919343890174301</v>
      </c>
      <c r="R33">
        <f t="shared" si="37"/>
        <v>1.8969688801530418</v>
      </c>
      <c r="S33">
        <f t="shared" si="38"/>
        <v>0.35142227017535899</v>
      </c>
      <c r="T33">
        <f t="shared" si="39"/>
        <v>1.1409068446125348</v>
      </c>
      <c r="U33">
        <f t="shared" si="40"/>
        <v>1.1297659983136452</v>
      </c>
      <c r="V33">
        <f t="shared" si="41"/>
        <v>4.1483614616156261</v>
      </c>
      <c r="W33">
        <f t="shared" si="42"/>
        <v>0.44619564832241054</v>
      </c>
      <c r="X33" s="6">
        <f t="shared" si="29"/>
        <v>0.87454347071192462</v>
      </c>
      <c r="Y33" s="6">
        <f t="shared" si="43"/>
        <v>1.2256023737330434E-2</v>
      </c>
      <c r="Z33" s="6">
        <f t="shared" si="44"/>
        <v>0.77617577709303442</v>
      </c>
    </row>
    <row r="34" spans="2:26" x14ac:dyDescent="0.2">
      <c r="B34" s="3">
        <v>60</v>
      </c>
      <c r="C34">
        <v>9.5289877017498998</v>
      </c>
      <c r="D34">
        <f t="shared" si="34"/>
        <v>2.069358955931381</v>
      </c>
      <c r="F34">
        <v>1.9487962255178999</v>
      </c>
      <c r="G34">
        <f t="shared" si="35"/>
        <v>3.5582906443144173</v>
      </c>
      <c r="I34">
        <v>8.6470629520475359</v>
      </c>
      <c r="J34">
        <f t="shared" si="36"/>
        <v>2.1021973544802592</v>
      </c>
      <c r="L34">
        <f t="shared" si="45"/>
        <v>2.069358955931381</v>
      </c>
      <c r="M34">
        <f t="shared" si="46"/>
        <v>3.5582906443144173</v>
      </c>
      <c r="N34">
        <f t="shared" si="47"/>
        <v>2.1021973544802592</v>
      </c>
      <c r="O34">
        <f t="shared" si="48"/>
        <v>2.5766156515753522</v>
      </c>
      <c r="P34">
        <f t="shared" si="49"/>
        <v>0.85031402060165329</v>
      </c>
      <c r="R34">
        <f t="shared" si="37"/>
        <v>9.5289877017498998</v>
      </c>
      <c r="S34">
        <f t="shared" si="38"/>
        <v>1.9487962255178999</v>
      </c>
      <c r="T34">
        <f t="shared" si="39"/>
        <v>8.6470629520475359</v>
      </c>
      <c r="U34">
        <f t="shared" si="40"/>
        <v>6.7082822931051114</v>
      </c>
      <c r="V34">
        <f t="shared" si="41"/>
        <v>2.3670290656309017</v>
      </c>
      <c r="W34">
        <f t="shared" si="42"/>
        <v>2.3933225535993543</v>
      </c>
      <c r="X34" s="6">
        <f>1.96*W34</f>
        <v>4.6909122050547341</v>
      </c>
      <c r="Y34" s="6">
        <f t="shared" si="43"/>
        <v>6.577907588387244E-2</v>
      </c>
      <c r="Z34" s="6">
        <f t="shared" si="44"/>
        <v>0.70157713989198156</v>
      </c>
    </row>
    <row r="35" spans="2:26" x14ac:dyDescent="0.2">
      <c r="B35" s="3">
        <v>45</v>
      </c>
      <c r="C35">
        <v>12.010557054402936</v>
      </c>
      <c r="D35">
        <f t="shared" si="34"/>
        <v>1.8379114281193467</v>
      </c>
      <c r="F35">
        <v>5.1435441362029808</v>
      </c>
      <c r="G35">
        <f t="shared" si="35"/>
        <v>2.5877601435032656</v>
      </c>
      <c r="I35">
        <v>11.326027758068108</v>
      </c>
      <c r="J35">
        <f t="shared" si="36"/>
        <v>1.832313656134597</v>
      </c>
      <c r="L35">
        <f t="shared" si="45"/>
        <v>1.8379114281193467</v>
      </c>
      <c r="M35">
        <f t="shared" si="46"/>
        <v>2.5877601435032656</v>
      </c>
      <c r="N35">
        <f t="shared" si="47"/>
        <v>1.832313656134597</v>
      </c>
      <c r="O35">
        <f t="shared" si="48"/>
        <v>2.0859950759190693</v>
      </c>
      <c r="P35">
        <f t="shared" si="49"/>
        <v>0.43455030899612734</v>
      </c>
      <c r="R35">
        <f t="shared" si="37"/>
        <v>12.010557054402936</v>
      </c>
      <c r="S35">
        <f t="shared" si="38"/>
        <v>5.1435441362029808</v>
      </c>
      <c r="T35">
        <f t="shared" si="39"/>
        <v>11.326027758068108</v>
      </c>
      <c r="U35">
        <f t="shared" si="40"/>
        <v>9.4933763162246745</v>
      </c>
      <c r="V35">
        <f t="shared" si="41"/>
        <v>2.0197776661996274</v>
      </c>
      <c r="W35">
        <f t="shared" si="42"/>
        <v>2.1838746213362294</v>
      </c>
      <c r="X35" s="6">
        <f t="shared" si="29"/>
        <v>4.28039425781901</v>
      </c>
      <c r="Y35" s="6">
        <f t="shared" si="43"/>
        <v>6.029860291212432E-2</v>
      </c>
      <c r="Z35" s="6">
        <f t="shared" si="44"/>
        <v>0.4544494110997227</v>
      </c>
    </row>
    <row r="36" spans="2:26" x14ac:dyDescent="0.2">
      <c r="B36" s="3">
        <v>30</v>
      </c>
      <c r="C36">
        <v>19.143875881091635</v>
      </c>
      <c r="D36">
        <f t="shared" si="34"/>
        <v>1.3717145785351688</v>
      </c>
      <c r="F36">
        <v>9.9303414223794615</v>
      </c>
      <c r="G36">
        <f t="shared" si="35"/>
        <v>1.9299076456378677</v>
      </c>
      <c r="I36">
        <v>19.707721554802291</v>
      </c>
      <c r="J36">
        <f t="shared" si="36"/>
        <v>1.2784065586049507</v>
      </c>
      <c r="L36">
        <f t="shared" si="45"/>
        <v>1.3717145785351688</v>
      </c>
      <c r="M36">
        <f t="shared" si="46"/>
        <v>1.9299076456378677</v>
      </c>
      <c r="N36">
        <f t="shared" si="47"/>
        <v>1.2784065586049507</v>
      </c>
      <c r="O36">
        <f t="shared" si="48"/>
        <v>1.5266762609259956</v>
      </c>
      <c r="P36">
        <f t="shared" si="49"/>
        <v>0.35231130958048279</v>
      </c>
      <c r="R36">
        <f t="shared" si="37"/>
        <v>19.143875881091635</v>
      </c>
      <c r="S36">
        <f t="shared" si="38"/>
        <v>9.9303414223794615</v>
      </c>
      <c r="T36">
        <f t="shared" si="39"/>
        <v>19.707721554802291</v>
      </c>
      <c r="U36">
        <f t="shared" si="40"/>
        <v>16.260646286091127</v>
      </c>
      <c r="V36">
        <f t="shared" si="41"/>
        <v>1.4816241414354008</v>
      </c>
      <c r="W36">
        <f t="shared" si="42"/>
        <v>3.1693348532770118</v>
      </c>
      <c r="X36" s="6">
        <f t="shared" si="29"/>
        <v>6.2118963124229429</v>
      </c>
      <c r="Y36" s="6">
        <f t="shared" si="43"/>
        <v>8.7776468045198633E-2</v>
      </c>
      <c r="Z36" s="6">
        <f t="shared" si="44"/>
        <v>0.38622402951309515</v>
      </c>
    </row>
    <row r="37" spans="2:26" x14ac:dyDescent="0.2">
      <c r="B37" s="3">
        <v>15</v>
      </c>
      <c r="C37">
        <v>44.806643561652592</v>
      </c>
      <c r="D37">
        <f t="shared" si="34"/>
        <v>0.52134102347033195</v>
      </c>
      <c r="F37">
        <v>21.744252967100341</v>
      </c>
      <c r="G37">
        <f t="shared" si="35"/>
        <v>1.1461530148005035</v>
      </c>
      <c r="I37">
        <v>38.476722288087927</v>
      </c>
      <c r="J37">
        <f t="shared" si="36"/>
        <v>0.60936363210431888</v>
      </c>
      <c r="L37">
        <f t="shared" si="45"/>
        <v>0.52134102347033195</v>
      </c>
      <c r="M37">
        <f t="shared" si="46"/>
        <v>1.1461530148005035</v>
      </c>
      <c r="N37">
        <f t="shared" si="47"/>
        <v>0.60936363210431888</v>
      </c>
      <c r="O37">
        <f t="shared" si="48"/>
        <v>0.75895255679171802</v>
      </c>
      <c r="P37">
        <f t="shared" si="49"/>
        <v>0.3382013319301726</v>
      </c>
      <c r="R37">
        <f t="shared" si="37"/>
        <v>44.806643561652592</v>
      </c>
      <c r="S37">
        <f t="shared" si="38"/>
        <v>21.744252967100341</v>
      </c>
      <c r="T37">
        <f t="shared" si="39"/>
        <v>38.476722288087927</v>
      </c>
      <c r="U37">
        <f t="shared" si="40"/>
        <v>35.009206272280288</v>
      </c>
      <c r="V37">
        <f t="shared" si="41"/>
        <v>0.71476092850496542</v>
      </c>
      <c r="W37">
        <f t="shared" si="42"/>
        <v>6.879588540841544</v>
      </c>
      <c r="X37" s="6">
        <f t="shared" si="29"/>
        <v>13.483993540049426</v>
      </c>
      <c r="Y37" s="6">
        <f t="shared" si="43"/>
        <v>0.19050053328942609</v>
      </c>
      <c r="Z37" s="6">
        <f t="shared" si="44"/>
        <v>0.38932556534156326</v>
      </c>
    </row>
    <row r="38" spans="2:26" x14ac:dyDescent="0.2">
      <c r="B38" s="3">
        <v>0</v>
      </c>
      <c r="C38">
        <v>75.467148750994113</v>
      </c>
      <c r="D38">
        <f t="shared" si="34"/>
        <v>0</v>
      </c>
      <c r="F38">
        <v>68.408870782507094</v>
      </c>
      <c r="G38">
        <f t="shared" si="35"/>
        <v>0</v>
      </c>
      <c r="I38">
        <v>70.768718548260438</v>
      </c>
      <c r="J38">
        <f t="shared" si="36"/>
        <v>0</v>
      </c>
      <c r="L38">
        <f t="shared" si="45"/>
        <v>0</v>
      </c>
      <c r="M38">
        <f t="shared" si="46"/>
        <v>0</v>
      </c>
      <c r="N38">
        <f t="shared" si="47"/>
        <v>0</v>
      </c>
      <c r="O38">
        <f t="shared" si="48"/>
        <v>0</v>
      </c>
      <c r="P38">
        <f t="shared" si="49"/>
        <v>0</v>
      </c>
      <c r="R38">
        <f t="shared" si="37"/>
        <v>75.467148750994113</v>
      </c>
      <c r="S38">
        <f t="shared" si="38"/>
        <v>68.408870782507094</v>
      </c>
      <c r="T38">
        <f t="shared" si="39"/>
        <v>70.768718548260438</v>
      </c>
      <c r="U38">
        <f t="shared" si="40"/>
        <v>71.548246027253882</v>
      </c>
      <c r="V38">
        <f t="shared" si="41"/>
        <v>0</v>
      </c>
      <c r="W38">
        <f t="shared" si="42"/>
        <v>2.0744934552790406</v>
      </c>
      <c r="X38" s="6">
        <f t="shared" si="29"/>
        <v>4.0660071723469198</v>
      </c>
      <c r="Y38" s="6">
        <f t="shared" si="43"/>
        <v>8.0368182410075401E-2</v>
      </c>
      <c r="Z38" s="6">
        <f t="shared" si="44"/>
        <v>8.0368182410075401E-2</v>
      </c>
    </row>
    <row r="41" spans="2:26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  <c r="X41" s="5" t="s">
        <v>12</v>
      </c>
    </row>
    <row r="42" spans="2:26" x14ac:dyDescent="0.2">
      <c r="B42" s="3">
        <v>1440</v>
      </c>
      <c r="C42">
        <v>0</v>
      </c>
      <c r="D42" t="e">
        <f>LN($C$51/C42)</f>
        <v>#DIV/0!</v>
      </c>
      <c r="F42">
        <v>0</v>
      </c>
      <c r="G42" t="e">
        <f>LN($F$51/F42)</f>
        <v>#DIV/0!</v>
      </c>
      <c r="I42">
        <v>0</v>
      </c>
      <c r="J42" t="e">
        <f>LN($I$51/I42)</f>
        <v>#DIV/0!</v>
      </c>
      <c r="L42" t="e">
        <f t="shared" ref="L42:L51" si="50">D42</f>
        <v>#DIV/0!</v>
      </c>
      <c r="M42" t="e">
        <f t="shared" ref="M42:M51" si="51">G42</f>
        <v>#DIV/0!</v>
      </c>
      <c r="N42" t="e">
        <f t="shared" ref="N42:N48" si="52">J42</f>
        <v>#DIV/0!</v>
      </c>
      <c r="O42" t="e">
        <f t="shared" ref="O42:O48" si="53">AVERAGE(L42:N42)</f>
        <v>#DIV/0!</v>
      </c>
      <c r="P42" t="e">
        <f t="shared" ref="P42:P48" si="54">STDEV(L42:N42)</f>
        <v>#DIV/0!</v>
      </c>
      <c r="R42">
        <f>C42</f>
        <v>0</v>
      </c>
      <c r="S42">
        <f>F42</f>
        <v>0</v>
      </c>
      <c r="T42">
        <f>I42</f>
        <v>0</v>
      </c>
      <c r="U42">
        <f>AVERAGE(R42:T42)</f>
        <v>0</v>
      </c>
      <c r="V42" t="e">
        <f>LN($U$51/U42)</f>
        <v>#DIV/0!</v>
      </c>
      <c r="W42">
        <f>STDEV(R42:T42)/SQRT(3)</f>
        <v>0</v>
      </c>
      <c r="X42" s="6">
        <f t="shared" si="29"/>
        <v>0</v>
      </c>
      <c r="Y42" s="6" t="e">
        <f>(U42/$U$51)*SQRT(((X42/U42)^2)+(($X$51/$U$51)^2))</f>
        <v>#DIV/0!</v>
      </c>
      <c r="Z42" s="6" t="e">
        <f>(1/(U42/$U$51))*Y42</f>
        <v>#DIV/0!</v>
      </c>
    </row>
    <row r="43" spans="2:26" x14ac:dyDescent="0.2">
      <c r="B43" s="3">
        <v>150</v>
      </c>
      <c r="C43">
        <v>0</v>
      </c>
      <c r="D43" t="e">
        <f t="shared" ref="D43:D51" si="55">LN($C$51/C43)</f>
        <v>#DIV/0!</v>
      </c>
      <c r="F43">
        <v>0</v>
      </c>
      <c r="G43" t="e">
        <f t="shared" ref="G43:G51" si="56">LN($F$51/F43)</f>
        <v>#DIV/0!</v>
      </c>
      <c r="I43">
        <v>0</v>
      </c>
      <c r="J43" t="e">
        <f t="shared" ref="J43:J51" si="57">LN($I$51/I43)</f>
        <v>#DIV/0!</v>
      </c>
      <c r="L43" t="e">
        <f t="shared" si="50"/>
        <v>#DIV/0!</v>
      </c>
      <c r="M43" t="e">
        <f t="shared" si="51"/>
        <v>#DIV/0!</v>
      </c>
      <c r="N43" t="e">
        <f t="shared" si="52"/>
        <v>#DIV/0!</v>
      </c>
      <c r="O43" t="e">
        <f t="shared" si="53"/>
        <v>#DIV/0!</v>
      </c>
      <c r="P43" t="e">
        <f t="shared" si="54"/>
        <v>#DIV/0!</v>
      </c>
      <c r="R43">
        <f t="shared" ref="R43:R51" si="58">C43</f>
        <v>0</v>
      </c>
      <c r="S43">
        <f t="shared" ref="S43:S51" si="59">F43</f>
        <v>0</v>
      </c>
      <c r="T43">
        <f t="shared" ref="T43:T51" si="60">I43</f>
        <v>0</v>
      </c>
      <c r="U43">
        <f t="shared" ref="U43:U51" si="61">AVERAGE(R43:T43)</f>
        <v>0</v>
      </c>
      <c r="V43" t="e">
        <f t="shared" ref="V43:V51" si="62">LN($U$51/U43)</f>
        <v>#DIV/0!</v>
      </c>
      <c r="W43">
        <f t="shared" ref="W43:W51" si="63">STDEV(R43:T43)/SQRT(3)</f>
        <v>0</v>
      </c>
      <c r="X43" s="6">
        <f t="shared" si="29"/>
        <v>0</v>
      </c>
      <c r="Y43" s="6" t="e">
        <f t="shared" ref="Y43:Y51" si="64">(U43/$U$51)*SQRT(((X43/U43)^2)+(($X$51/$U$51)^2))</f>
        <v>#DIV/0!</v>
      </c>
      <c r="Z43" s="6" t="e">
        <f t="shared" ref="Z43:Z51" si="65">(1/(U43/$U$51))*Y43</f>
        <v>#DIV/0!</v>
      </c>
    </row>
    <row r="44" spans="2:26" x14ac:dyDescent="0.2">
      <c r="B44" s="3">
        <v>120</v>
      </c>
      <c r="C44">
        <v>0</v>
      </c>
      <c r="D44" t="e">
        <f t="shared" si="55"/>
        <v>#DIV/0!</v>
      </c>
      <c r="F44">
        <v>0</v>
      </c>
      <c r="G44" t="e">
        <f t="shared" si="56"/>
        <v>#DIV/0!</v>
      </c>
      <c r="I44">
        <v>0</v>
      </c>
      <c r="J44" t="e">
        <f t="shared" si="57"/>
        <v>#DIV/0!</v>
      </c>
      <c r="L44" t="e">
        <f t="shared" si="50"/>
        <v>#DIV/0!</v>
      </c>
      <c r="M44" t="e">
        <f t="shared" si="51"/>
        <v>#DIV/0!</v>
      </c>
      <c r="N44" t="e">
        <f t="shared" si="52"/>
        <v>#DIV/0!</v>
      </c>
      <c r="O44" t="e">
        <f t="shared" si="53"/>
        <v>#DIV/0!</v>
      </c>
      <c r="P44" t="e">
        <f t="shared" si="54"/>
        <v>#DIV/0!</v>
      </c>
      <c r="R44">
        <f t="shared" si="58"/>
        <v>0</v>
      </c>
      <c r="S44">
        <f t="shared" si="59"/>
        <v>0</v>
      </c>
      <c r="T44">
        <f t="shared" si="60"/>
        <v>0</v>
      </c>
      <c r="U44">
        <f t="shared" si="61"/>
        <v>0</v>
      </c>
      <c r="V44" t="e">
        <f t="shared" si="62"/>
        <v>#DIV/0!</v>
      </c>
      <c r="W44">
        <f t="shared" si="63"/>
        <v>0</v>
      </c>
      <c r="X44" s="6">
        <f t="shared" si="29"/>
        <v>0</v>
      </c>
      <c r="Y44" s="6" t="e">
        <f t="shared" si="64"/>
        <v>#DIV/0!</v>
      </c>
      <c r="Z44" s="6" t="e">
        <f t="shared" si="65"/>
        <v>#DIV/0!</v>
      </c>
    </row>
    <row r="45" spans="2:26" x14ac:dyDescent="0.2">
      <c r="B45" s="3">
        <v>90</v>
      </c>
      <c r="C45">
        <v>0</v>
      </c>
      <c r="D45" t="e">
        <f t="shared" si="55"/>
        <v>#DIV/0!</v>
      </c>
      <c r="F45">
        <v>0</v>
      </c>
      <c r="G45" t="e">
        <f t="shared" si="56"/>
        <v>#DIV/0!</v>
      </c>
      <c r="I45">
        <v>0</v>
      </c>
      <c r="J45" t="e">
        <f t="shared" si="57"/>
        <v>#DIV/0!</v>
      </c>
      <c r="L45" t="e">
        <f t="shared" si="50"/>
        <v>#DIV/0!</v>
      </c>
      <c r="M45" t="e">
        <f t="shared" si="51"/>
        <v>#DIV/0!</v>
      </c>
      <c r="N45" t="e">
        <f t="shared" si="52"/>
        <v>#DIV/0!</v>
      </c>
      <c r="O45" t="e">
        <f t="shared" si="53"/>
        <v>#DIV/0!</v>
      </c>
      <c r="P45" t="e">
        <f t="shared" si="54"/>
        <v>#DIV/0!</v>
      </c>
      <c r="R45">
        <f t="shared" si="58"/>
        <v>0</v>
      </c>
      <c r="S45">
        <f t="shared" si="59"/>
        <v>0</v>
      </c>
      <c r="T45">
        <f t="shared" si="60"/>
        <v>0</v>
      </c>
      <c r="U45">
        <f t="shared" si="61"/>
        <v>0</v>
      </c>
      <c r="V45" t="e">
        <f t="shared" si="62"/>
        <v>#DIV/0!</v>
      </c>
      <c r="W45">
        <f t="shared" si="63"/>
        <v>0</v>
      </c>
      <c r="X45" s="6">
        <f t="shared" si="29"/>
        <v>0</v>
      </c>
      <c r="Y45" s="6" t="e">
        <f t="shared" si="64"/>
        <v>#DIV/0!</v>
      </c>
      <c r="Z45" s="6" t="e">
        <f t="shared" si="65"/>
        <v>#DIV/0!</v>
      </c>
    </row>
    <row r="46" spans="2:26" x14ac:dyDescent="0.2">
      <c r="B46" s="3">
        <v>75</v>
      </c>
      <c r="C46">
        <v>0</v>
      </c>
      <c r="D46" t="e">
        <f t="shared" si="55"/>
        <v>#DIV/0!</v>
      </c>
      <c r="F46">
        <v>0</v>
      </c>
      <c r="G46" t="e">
        <f t="shared" si="56"/>
        <v>#DIV/0!</v>
      </c>
      <c r="I46">
        <v>0</v>
      </c>
      <c r="J46" t="e">
        <f t="shared" si="57"/>
        <v>#DIV/0!</v>
      </c>
      <c r="L46" t="e">
        <f t="shared" si="50"/>
        <v>#DIV/0!</v>
      </c>
      <c r="M46" t="e">
        <f t="shared" si="51"/>
        <v>#DIV/0!</v>
      </c>
      <c r="N46" t="e">
        <f t="shared" si="52"/>
        <v>#DIV/0!</v>
      </c>
      <c r="O46" t="e">
        <f t="shared" si="53"/>
        <v>#DIV/0!</v>
      </c>
      <c r="P46" t="e">
        <f t="shared" si="54"/>
        <v>#DIV/0!</v>
      </c>
      <c r="R46">
        <f t="shared" si="58"/>
        <v>0</v>
      </c>
      <c r="S46">
        <f t="shared" si="59"/>
        <v>0</v>
      </c>
      <c r="T46">
        <f t="shared" si="60"/>
        <v>0</v>
      </c>
      <c r="U46">
        <f t="shared" si="61"/>
        <v>0</v>
      </c>
      <c r="V46" t="e">
        <f t="shared" si="62"/>
        <v>#DIV/0!</v>
      </c>
      <c r="W46">
        <f t="shared" si="63"/>
        <v>0</v>
      </c>
      <c r="X46" s="6">
        <f t="shared" si="29"/>
        <v>0</v>
      </c>
      <c r="Y46" s="6" t="e">
        <f t="shared" si="64"/>
        <v>#DIV/0!</v>
      </c>
      <c r="Z46" s="6" t="e">
        <f t="shared" si="65"/>
        <v>#DIV/0!</v>
      </c>
    </row>
    <row r="47" spans="2:26" x14ac:dyDescent="0.2">
      <c r="B47" s="3">
        <v>60</v>
      </c>
      <c r="C47">
        <v>0</v>
      </c>
      <c r="D47" t="e">
        <f t="shared" si="55"/>
        <v>#DIV/0!</v>
      </c>
      <c r="F47">
        <v>0</v>
      </c>
      <c r="G47" t="e">
        <f t="shared" si="56"/>
        <v>#DIV/0!</v>
      </c>
      <c r="I47">
        <v>0</v>
      </c>
      <c r="J47" t="e">
        <f t="shared" si="57"/>
        <v>#DIV/0!</v>
      </c>
      <c r="L47" t="e">
        <f t="shared" si="50"/>
        <v>#DIV/0!</v>
      </c>
      <c r="M47" t="e">
        <f t="shared" si="51"/>
        <v>#DIV/0!</v>
      </c>
      <c r="N47" t="e">
        <f t="shared" si="52"/>
        <v>#DIV/0!</v>
      </c>
      <c r="O47" t="e">
        <f t="shared" si="53"/>
        <v>#DIV/0!</v>
      </c>
      <c r="P47" t="e">
        <f t="shared" si="54"/>
        <v>#DIV/0!</v>
      </c>
      <c r="R47">
        <f t="shared" si="58"/>
        <v>0</v>
      </c>
      <c r="S47">
        <f t="shared" si="59"/>
        <v>0</v>
      </c>
      <c r="T47">
        <f t="shared" si="60"/>
        <v>0</v>
      </c>
      <c r="U47">
        <f t="shared" si="61"/>
        <v>0</v>
      </c>
      <c r="V47" t="e">
        <f t="shared" si="62"/>
        <v>#DIV/0!</v>
      </c>
      <c r="W47">
        <f t="shared" si="63"/>
        <v>0</v>
      </c>
      <c r="X47" s="6">
        <f t="shared" si="29"/>
        <v>0</v>
      </c>
      <c r="Y47" s="6" t="e">
        <f t="shared" si="64"/>
        <v>#DIV/0!</v>
      </c>
      <c r="Z47" s="6" t="e">
        <f t="shared" si="65"/>
        <v>#DIV/0!</v>
      </c>
    </row>
    <row r="48" spans="2:26" x14ac:dyDescent="0.2">
      <c r="B48" s="3">
        <v>45</v>
      </c>
      <c r="C48">
        <v>0</v>
      </c>
      <c r="D48" t="e">
        <f t="shared" si="55"/>
        <v>#DIV/0!</v>
      </c>
      <c r="F48">
        <v>0.36190373317183933</v>
      </c>
      <c r="G48">
        <f t="shared" si="56"/>
        <v>3.1147457920806731</v>
      </c>
      <c r="I48">
        <v>0</v>
      </c>
      <c r="J48" t="e">
        <f t="shared" si="57"/>
        <v>#DIV/0!</v>
      </c>
      <c r="L48" t="e">
        <f t="shared" si="50"/>
        <v>#DIV/0!</v>
      </c>
      <c r="M48">
        <f t="shared" si="51"/>
        <v>3.1147457920806731</v>
      </c>
      <c r="N48" t="e">
        <f t="shared" si="52"/>
        <v>#DIV/0!</v>
      </c>
      <c r="O48" t="e">
        <f t="shared" si="53"/>
        <v>#DIV/0!</v>
      </c>
      <c r="P48" t="e">
        <f t="shared" si="54"/>
        <v>#DIV/0!</v>
      </c>
      <c r="R48">
        <f t="shared" si="58"/>
        <v>0</v>
      </c>
      <c r="S48">
        <f t="shared" si="59"/>
        <v>0.36190373317183933</v>
      </c>
      <c r="T48">
        <f t="shared" si="60"/>
        <v>0</v>
      </c>
      <c r="U48">
        <f t="shared" si="61"/>
        <v>0.12063457772394644</v>
      </c>
      <c r="V48">
        <f t="shared" si="62"/>
        <v>4.2083301532073554</v>
      </c>
      <c r="W48">
        <f t="shared" si="63"/>
        <v>0.12063457772394644</v>
      </c>
      <c r="X48" s="6">
        <f t="shared" si="29"/>
        <v>0.23644377233893502</v>
      </c>
      <c r="Y48" s="6">
        <f t="shared" si="64"/>
        <v>2.9210144249956306E-2</v>
      </c>
      <c r="Z48" s="6">
        <f t="shared" si="65"/>
        <v>1.9642115716212656</v>
      </c>
    </row>
    <row r="49" spans="2:26" x14ac:dyDescent="0.2">
      <c r="B49" s="3">
        <v>30</v>
      </c>
      <c r="C49">
        <v>0.42214378294930327</v>
      </c>
      <c r="D49">
        <f t="shared" si="55"/>
        <v>2.8324034889923233</v>
      </c>
      <c r="F49">
        <v>0.98198497230813586</v>
      </c>
      <c r="G49">
        <f t="shared" si="56"/>
        <v>2.1165480329873025</v>
      </c>
      <c r="I49">
        <v>0.86005779119927295</v>
      </c>
      <c r="J49">
        <f t="shared" si="57"/>
        <v>2.3493590364416388</v>
      </c>
      <c r="L49">
        <f t="shared" si="50"/>
        <v>2.8324034889923233</v>
      </c>
      <c r="M49">
        <f t="shared" si="51"/>
        <v>2.1165480329873025</v>
      </c>
      <c r="N49">
        <f>J49</f>
        <v>2.3493590364416388</v>
      </c>
      <c r="O49">
        <f>AVERAGE(L49:N49)</f>
        <v>2.4327701861404214</v>
      </c>
      <c r="P49">
        <f>STDEV(L49:N49)</f>
        <v>0.36514425011711965</v>
      </c>
      <c r="R49">
        <f t="shared" si="58"/>
        <v>0.42214378294930327</v>
      </c>
      <c r="S49">
        <f t="shared" si="59"/>
        <v>0.98198497230813586</v>
      </c>
      <c r="T49">
        <f t="shared" si="60"/>
        <v>0.86005779119927295</v>
      </c>
      <c r="U49">
        <f t="shared" si="61"/>
        <v>0.75472884881890401</v>
      </c>
      <c r="V49">
        <f t="shared" si="62"/>
        <v>2.3747375664293409</v>
      </c>
      <c r="W49">
        <f t="shared" si="63"/>
        <v>0.16997664437887106</v>
      </c>
      <c r="X49" s="6">
        <f t="shared" si="29"/>
        <v>0.33315422298258729</v>
      </c>
      <c r="Y49" s="6">
        <f t="shared" si="64"/>
        <v>4.2775725641894871E-2</v>
      </c>
      <c r="Z49" s="6">
        <f t="shared" si="65"/>
        <v>0.459761717677177</v>
      </c>
    </row>
    <row r="50" spans="2:26" x14ac:dyDescent="0.2">
      <c r="B50" s="3">
        <v>15</v>
      </c>
      <c r="C50">
        <v>0.91078810912330799</v>
      </c>
      <c r="D50">
        <f t="shared" si="55"/>
        <v>2.0634391842023301</v>
      </c>
      <c r="F50">
        <v>2.6475297560978741</v>
      </c>
      <c r="G50">
        <f t="shared" si="56"/>
        <v>1.1247417213444248</v>
      </c>
      <c r="I50">
        <v>2.3143644773341783</v>
      </c>
      <c r="J50">
        <f t="shared" si="57"/>
        <v>1.3594682174983166</v>
      </c>
      <c r="L50">
        <f t="shared" si="50"/>
        <v>2.0634391842023301</v>
      </c>
      <c r="M50">
        <f t="shared" si="51"/>
        <v>1.1247417213444248</v>
      </c>
      <c r="N50">
        <f>J50</f>
        <v>1.3594682174983166</v>
      </c>
      <c r="O50">
        <f>AVERAGE(L50:N50)</f>
        <v>1.5158830410150239</v>
      </c>
      <c r="P50">
        <f>STDEV(L50:N50)</f>
        <v>0.48850530135894016</v>
      </c>
      <c r="R50">
        <f t="shared" si="58"/>
        <v>0.91078810912330799</v>
      </c>
      <c r="S50">
        <f t="shared" si="59"/>
        <v>2.6475297560978741</v>
      </c>
      <c r="T50">
        <f t="shared" si="60"/>
        <v>2.3143644773341783</v>
      </c>
      <c r="U50">
        <f t="shared" si="61"/>
        <v>1.9575607808517868</v>
      </c>
      <c r="V50">
        <f t="shared" si="62"/>
        <v>1.42164163290823</v>
      </c>
      <c r="W50">
        <f t="shared" si="63"/>
        <v>0.53214958594102291</v>
      </c>
      <c r="X50" s="6">
        <f t="shared" si="29"/>
        <v>1.0430131884444049</v>
      </c>
      <c r="Y50" s="6">
        <f t="shared" si="64"/>
        <v>0.13226676500325249</v>
      </c>
      <c r="Z50" s="6">
        <f t="shared" si="65"/>
        <v>0.54810258214391216</v>
      </c>
    </row>
    <row r="51" spans="2:26" x14ac:dyDescent="0.2">
      <c r="B51" s="3">
        <v>0</v>
      </c>
      <c r="C51">
        <v>7.1706347831278023</v>
      </c>
      <c r="D51">
        <f t="shared" si="55"/>
        <v>0</v>
      </c>
      <c r="F51">
        <v>8.1528597811278125</v>
      </c>
      <c r="G51">
        <f t="shared" si="56"/>
        <v>0</v>
      </c>
      <c r="I51">
        <v>9.0124174540537449</v>
      </c>
      <c r="J51">
        <f t="shared" si="57"/>
        <v>0</v>
      </c>
      <c r="L51">
        <f t="shared" si="50"/>
        <v>0</v>
      </c>
      <c r="M51">
        <f t="shared" si="51"/>
        <v>0</v>
      </c>
      <c r="N51">
        <f>J51</f>
        <v>0</v>
      </c>
      <c r="O51">
        <f>AVERAGE(L51:N51)</f>
        <v>0</v>
      </c>
      <c r="P51">
        <f>STDEV(L51:N51)</f>
        <v>0</v>
      </c>
      <c r="R51">
        <f t="shared" si="58"/>
        <v>7.1706347831278023</v>
      </c>
      <c r="S51">
        <f t="shared" si="59"/>
        <v>8.1528597811278125</v>
      </c>
      <c r="T51">
        <f t="shared" si="60"/>
        <v>9.0124174540537449</v>
      </c>
      <c r="U51">
        <f t="shared" si="61"/>
        <v>8.111970672769786</v>
      </c>
      <c r="V51">
        <f t="shared" si="62"/>
        <v>0</v>
      </c>
      <c r="W51">
        <f t="shared" si="63"/>
        <v>0.53206979213805861</v>
      </c>
      <c r="X51" s="6">
        <f t="shared" si="29"/>
        <v>1.0428567925905949</v>
      </c>
      <c r="Y51" s="6">
        <f t="shared" si="64"/>
        <v>0.18180813013109123</v>
      </c>
      <c r="Z51" s="6">
        <f t="shared" si="65"/>
        <v>0.18180813013109123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1"/>
  <sheetViews>
    <sheetView topLeftCell="R1" workbookViewId="0">
      <selection activeCell="Z1" sqref="Z1:Z1048576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6"/>
  </cols>
  <sheetData>
    <row r="1" spans="2:26" x14ac:dyDescent="0.2">
      <c r="X1" s="5" t="s">
        <v>11</v>
      </c>
    </row>
    <row r="2" spans="2:26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2" t="s">
        <v>5</v>
      </c>
      <c r="X2" s="5" t="s">
        <v>12</v>
      </c>
      <c r="Y2" s="4" t="s">
        <v>10</v>
      </c>
      <c r="Z2" s="4"/>
    </row>
    <row r="3" spans="2:26" x14ac:dyDescent="0.2">
      <c r="B3" s="3">
        <v>1440</v>
      </c>
      <c r="C3">
        <v>280.11526723539851</v>
      </c>
      <c r="D3">
        <f>LN($C$12/C3)</f>
        <v>1.1977387608824945</v>
      </c>
      <c r="F3">
        <v>304.66927627826243</v>
      </c>
      <c r="G3">
        <f>LN($F$12/F3)</f>
        <v>1.0747292843039538</v>
      </c>
      <c r="I3">
        <v>254.19776950112995</v>
      </c>
      <c r="J3">
        <f>LN($I$12/I3)</f>
        <v>1.3280615879330984</v>
      </c>
      <c r="L3">
        <f t="shared" ref="L3:L12" si="0">D3</f>
        <v>1.1977387608824945</v>
      </c>
      <c r="M3">
        <f t="shared" ref="M3:M12" si="1">G3</f>
        <v>1.0747292843039538</v>
      </c>
      <c r="N3">
        <f>J3</f>
        <v>1.3280615879330984</v>
      </c>
      <c r="O3">
        <f>AVERAGE(L3:N3)</f>
        <v>1.2001765443731822</v>
      </c>
      <c r="P3">
        <f t="shared" ref="P3:P12" si="2">STDEV(L3:N3)</f>
        <v>0.12668374444565839</v>
      </c>
      <c r="R3">
        <f>C3</f>
        <v>280.11526723539851</v>
      </c>
      <c r="S3">
        <f>F3</f>
        <v>304.66927627826243</v>
      </c>
      <c r="T3">
        <f>I3</f>
        <v>254.19776950112995</v>
      </c>
      <c r="U3">
        <f>AVERAGE(R3:T3)</f>
        <v>279.66077100493033</v>
      </c>
      <c r="V3" t="e">
        <f>LN(($U$12-344)/(U3-344))</f>
        <v>#NUM!</v>
      </c>
      <c r="W3">
        <f>STDEV(R3:T3)/SQRT(3)</f>
        <v>14.571641113319675</v>
      </c>
      <c r="X3" s="6">
        <f>1.96*W3</f>
        <v>28.560416582106562</v>
      </c>
      <c r="Y3" s="6">
        <f>(U3/$U$12)*SQRT(((X3/U3)^2)+(($X$12/$U$12)^2))</f>
        <v>3.3198051374884761E-2</v>
      </c>
      <c r="Z3" s="6">
        <f>(1/(U3/$U$12))*Y3</f>
        <v>0.10998811746468876</v>
      </c>
    </row>
    <row r="4" spans="2:26" x14ac:dyDescent="0.2">
      <c r="B4" s="3">
        <v>150</v>
      </c>
      <c r="C4">
        <v>454.14803728199553</v>
      </c>
      <c r="D4">
        <f t="shared" ref="D4:D12" si="3">LN($C$12/C4)</f>
        <v>0.71451672983792514</v>
      </c>
      <c r="F4">
        <v>395.25741766675469</v>
      </c>
      <c r="G4">
        <f t="shared" ref="G4:G12" si="4">LN($F$12/F4)</f>
        <v>0.81441888957927167</v>
      </c>
      <c r="I4">
        <v>383.63157105086094</v>
      </c>
      <c r="J4">
        <f t="shared" ref="J4:J12" si="5">LN($I$12/I4)</f>
        <v>0.91649153043525855</v>
      </c>
      <c r="L4">
        <f t="shared" si="0"/>
        <v>0.71451672983792514</v>
      </c>
      <c r="M4">
        <f t="shared" si="1"/>
        <v>0.81441888957927167</v>
      </c>
      <c r="N4">
        <f>J4</f>
        <v>0.91649153043525855</v>
      </c>
      <c r="O4">
        <f>AVERAGE(L4:N4)</f>
        <v>0.81514238328415178</v>
      </c>
      <c r="P4">
        <f t="shared" si="2"/>
        <v>0.10098934399944805</v>
      </c>
      <c r="R4">
        <f t="shared" ref="R4:R12" si="6">C4</f>
        <v>454.14803728199553</v>
      </c>
      <c r="S4">
        <f t="shared" ref="S4:S12" si="7">F4</f>
        <v>395.25741766675469</v>
      </c>
      <c r="T4">
        <f t="shared" ref="T4:T12" si="8">I4</f>
        <v>383.63157105086094</v>
      </c>
      <c r="U4">
        <f t="shared" ref="U4:U12" si="9">AVERAGE(R4:T4)</f>
        <v>411.01234199987039</v>
      </c>
      <c r="V4">
        <f t="shared" ref="V4:V12" si="10">LN(($U$12-344)/(U4-344))</f>
        <v>2.1625230687517871</v>
      </c>
      <c r="W4">
        <f>STDEV(R4:T4)/SQRT(3)</f>
        <v>21.827400463548386</v>
      </c>
      <c r="X4" s="6">
        <f t="shared" ref="X4:X12" si="11">1.96*W4</f>
        <v>42.781704908554836</v>
      </c>
      <c r="Y4" s="6">
        <f t="shared" ref="Y4:Y12" si="12">(U4/$U$12)*SQRT(((X4/U4)^2)+(($X$12/$U$12)^2))</f>
        <v>4.9600322502167185E-2</v>
      </c>
      <c r="Z4" s="6">
        <f t="shared" ref="Z4:Z12" si="13">(1/(U4/$U$12))*Y4</f>
        <v>0.1118135313678438</v>
      </c>
    </row>
    <row r="5" spans="2:26" x14ac:dyDescent="0.2">
      <c r="B5" s="3">
        <v>120</v>
      </c>
      <c r="C5">
        <v>470.72726525199812</v>
      </c>
      <c r="D5">
        <f>LN($C$12/C5)</f>
        <v>0.67866107640443996</v>
      </c>
      <c r="F5">
        <v>413.33512671312047</v>
      </c>
      <c r="G5">
        <f t="shared" si="4"/>
        <v>0.76969742377444117</v>
      </c>
      <c r="I5">
        <v>404.75841975397856</v>
      </c>
      <c r="J5">
        <f t="shared" si="5"/>
        <v>0.86288377736912469</v>
      </c>
      <c r="L5">
        <f t="shared" si="0"/>
        <v>0.67866107640443996</v>
      </c>
      <c r="M5">
        <f t="shared" si="1"/>
        <v>0.76969742377444117</v>
      </c>
      <c r="N5">
        <f t="shared" ref="N5:N12" si="14">J5</f>
        <v>0.86288377736912469</v>
      </c>
      <c r="O5">
        <f t="shared" ref="O5:O12" si="15">AVERAGE(L5:N5)</f>
        <v>0.77041409251600201</v>
      </c>
      <c r="P5">
        <f t="shared" si="2"/>
        <v>9.2113441463473514E-2</v>
      </c>
      <c r="R5">
        <f t="shared" si="6"/>
        <v>470.72726525199812</v>
      </c>
      <c r="S5">
        <f t="shared" si="7"/>
        <v>413.33512671312047</v>
      </c>
      <c r="T5">
        <f t="shared" si="8"/>
        <v>404.75841975397856</v>
      </c>
      <c r="U5">
        <f t="shared" si="9"/>
        <v>429.60693723969911</v>
      </c>
      <c r="V5">
        <f t="shared" si="10"/>
        <v>1.9176335577478785</v>
      </c>
      <c r="W5">
        <f t="shared" ref="W5:W12" si="16">STDEV(R5:T5)/SQRT(3)</f>
        <v>20.708701934573696</v>
      </c>
      <c r="X5" s="6">
        <f t="shared" si="11"/>
        <v>40.589055791764444</v>
      </c>
      <c r="Y5" s="6">
        <f t="shared" si="12"/>
        <v>4.7724430260833735E-2</v>
      </c>
      <c r="Z5" s="6">
        <f t="shared" si="13"/>
        <v>0.10292815629551795</v>
      </c>
    </row>
    <row r="6" spans="2:26" x14ac:dyDescent="0.2">
      <c r="B6" s="3">
        <v>90</v>
      </c>
      <c r="C6">
        <v>473.39836309160955</v>
      </c>
      <c r="D6">
        <f t="shared" si="3"/>
        <v>0.67300270873353318</v>
      </c>
      <c r="F6">
        <v>468.62326210886704</v>
      </c>
      <c r="G6">
        <f t="shared" si="4"/>
        <v>0.64415696595888172</v>
      </c>
      <c r="I6">
        <v>517.08925205905416</v>
      </c>
      <c r="J6">
        <f t="shared" si="5"/>
        <v>0.61795867791503456</v>
      </c>
      <c r="L6">
        <f t="shared" si="0"/>
        <v>0.67300270873353318</v>
      </c>
      <c r="M6">
        <f t="shared" si="1"/>
        <v>0.64415696595888172</v>
      </c>
      <c r="N6">
        <f t="shared" si="14"/>
        <v>0.61795867791503456</v>
      </c>
      <c r="O6">
        <f t="shared" si="15"/>
        <v>0.64503945086914982</v>
      </c>
      <c r="P6">
        <f t="shared" si="2"/>
        <v>2.7532624591556736E-2</v>
      </c>
      <c r="R6">
        <f t="shared" si="6"/>
        <v>473.39836309160955</v>
      </c>
      <c r="S6">
        <f t="shared" si="7"/>
        <v>468.62326210886704</v>
      </c>
      <c r="T6">
        <f t="shared" si="8"/>
        <v>517.08925205905416</v>
      </c>
      <c r="U6">
        <f t="shared" si="9"/>
        <v>486.37029241984357</v>
      </c>
      <c r="V6">
        <f t="shared" si="10"/>
        <v>1.4089685235652616</v>
      </c>
      <c r="W6">
        <f t="shared" si="16"/>
        <v>15.421211132024547</v>
      </c>
      <c r="X6" s="6">
        <f t="shared" si="11"/>
        <v>30.225573818768112</v>
      </c>
      <c r="Y6" s="6">
        <f t="shared" si="12"/>
        <v>3.9035434810218574E-2</v>
      </c>
      <c r="Z6" s="6">
        <f t="shared" si="13"/>
        <v>7.4362966731368621E-2</v>
      </c>
    </row>
    <row r="7" spans="2:26" x14ac:dyDescent="0.2">
      <c r="B7" s="3">
        <v>75</v>
      </c>
      <c r="C7">
        <v>511.96962994108065</v>
      </c>
      <c r="D7">
        <f t="shared" si="3"/>
        <v>0.59467464127839909</v>
      </c>
      <c r="F7">
        <v>473.70298429594862</v>
      </c>
      <c r="G7">
        <f t="shared" si="4"/>
        <v>0.63337562263786873</v>
      </c>
      <c r="I7">
        <v>519.45972596683725</v>
      </c>
      <c r="J7">
        <f t="shared" si="5"/>
        <v>0.61338488914003186</v>
      </c>
      <c r="L7">
        <f t="shared" si="0"/>
        <v>0.59467464127839909</v>
      </c>
      <c r="M7">
        <f t="shared" si="1"/>
        <v>0.63337562263786873</v>
      </c>
      <c r="N7">
        <f t="shared" si="14"/>
        <v>0.61338488914003186</v>
      </c>
      <c r="O7">
        <f t="shared" si="15"/>
        <v>0.6138117176854333</v>
      </c>
      <c r="P7">
        <f t="shared" si="2"/>
        <v>1.935402093886129E-2</v>
      </c>
      <c r="R7">
        <f t="shared" si="6"/>
        <v>511.96962994108065</v>
      </c>
      <c r="S7">
        <f t="shared" si="7"/>
        <v>473.70298429594862</v>
      </c>
      <c r="T7">
        <f t="shared" si="8"/>
        <v>519.45972596683725</v>
      </c>
      <c r="U7">
        <f t="shared" si="9"/>
        <v>501.71078006795551</v>
      </c>
      <c r="V7">
        <f t="shared" si="10"/>
        <v>1.3066370304269634</v>
      </c>
      <c r="W7">
        <f t="shared" si="16"/>
        <v>14.169837127076173</v>
      </c>
      <c r="X7" s="6">
        <f t="shared" si="11"/>
        <v>27.7728807690693</v>
      </c>
      <c r="Y7" s="6">
        <f t="shared" si="12"/>
        <v>3.7249296171119647E-2</v>
      </c>
      <c r="Z7" s="6">
        <f t="shared" si="13"/>
        <v>6.8790642420250167E-2</v>
      </c>
    </row>
    <row r="8" spans="2:26" x14ac:dyDescent="0.2">
      <c r="B8" s="3">
        <v>60</v>
      </c>
      <c r="C8">
        <v>641.4933133430244</v>
      </c>
      <c r="D8">
        <f t="shared" si="3"/>
        <v>0.36914118750743219</v>
      </c>
      <c r="F8">
        <v>600.29969803334177</v>
      </c>
      <c r="G8">
        <f t="shared" si="4"/>
        <v>0.3965271052866467</v>
      </c>
      <c r="I8">
        <v>628.53115664871075</v>
      </c>
      <c r="J8">
        <f t="shared" si="5"/>
        <v>0.42278857223688565</v>
      </c>
      <c r="L8">
        <f t="shared" si="0"/>
        <v>0.36914118750743219</v>
      </c>
      <c r="M8">
        <f t="shared" si="1"/>
        <v>0.3965271052866467</v>
      </c>
      <c r="N8">
        <f t="shared" si="14"/>
        <v>0.42278857223688565</v>
      </c>
      <c r="O8">
        <f t="shared" si="15"/>
        <v>0.39615228834365485</v>
      </c>
      <c r="P8">
        <f t="shared" si="2"/>
        <v>2.6825656336482512E-2</v>
      </c>
      <c r="R8">
        <f t="shared" si="6"/>
        <v>641.4933133430244</v>
      </c>
      <c r="S8">
        <f t="shared" si="7"/>
        <v>600.29969803334177</v>
      </c>
      <c r="T8">
        <f t="shared" si="8"/>
        <v>628.53115664871075</v>
      </c>
      <c r="U8">
        <f t="shared" si="9"/>
        <v>623.44138934169234</v>
      </c>
      <c r="V8">
        <f t="shared" si="10"/>
        <v>0.73460730776706762</v>
      </c>
      <c r="W8">
        <f t="shared" si="16"/>
        <v>12.160835826540668</v>
      </c>
      <c r="X8" s="6">
        <f t="shared" si="11"/>
        <v>23.835238220019708</v>
      </c>
      <c r="Y8" s="6">
        <f t="shared" si="12"/>
        <v>3.7641571845049147E-2</v>
      </c>
      <c r="Z8" s="6">
        <f t="shared" si="13"/>
        <v>5.5941852806903343E-2</v>
      </c>
    </row>
    <row r="9" spans="2:26" x14ac:dyDescent="0.2">
      <c r="B9" s="3">
        <v>45</v>
      </c>
      <c r="C9">
        <v>692.40689434794137</v>
      </c>
      <c r="D9">
        <f t="shared" si="3"/>
        <v>0.29276616760984503</v>
      </c>
      <c r="F9">
        <v>626.6178769762372</v>
      </c>
      <c r="G9">
        <f t="shared" si="4"/>
        <v>0.35361922428209208</v>
      </c>
      <c r="I9">
        <v>723.64642219851135</v>
      </c>
      <c r="J9">
        <f t="shared" si="5"/>
        <v>0.28187126610093866</v>
      </c>
      <c r="L9">
        <f t="shared" si="0"/>
        <v>0.29276616760984503</v>
      </c>
      <c r="M9">
        <f t="shared" si="1"/>
        <v>0.35361922428209208</v>
      </c>
      <c r="N9">
        <f t="shared" si="14"/>
        <v>0.28187126610093866</v>
      </c>
      <c r="O9">
        <f t="shared" si="15"/>
        <v>0.30941888599762524</v>
      </c>
      <c r="P9">
        <f t="shared" si="2"/>
        <v>3.8664287761035712E-2</v>
      </c>
      <c r="R9">
        <f t="shared" si="6"/>
        <v>692.40689434794137</v>
      </c>
      <c r="S9">
        <f t="shared" si="7"/>
        <v>626.6178769762372</v>
      </c>
      <c r="T9">
        <f t="shared" si="8"/>
        <v>723.64642219851135</v>
      </c>
      <c r="U9">
        <f t="shared" si="9"/>
        <v>680.89039784089664</v>
      </c>
      <c r="V9">
        <f t="shared" si="10"/>
        <v>0.54764223163646619</v>
      </c>
      <c r="W9">
        <f t="shared" si="16"/>
        <v>28.595494492637037</v>
      </c>
      <c r="X9" s="6">
        <f t="shared" si="11"/>
        <v>56.047169205568593</v>
      </c>
      <c r="Y9" s="6">
        <f t="shared" si="12"/>
        <v>6.7526450511304181E-2</v>
      </c>
      <c r="Z9" s="6">
        <f t="shared" si="13"/>
        <v>9.1888558586741331E-2</v>
      </c>
    </row>
    <row r="10" spans="2:26" x14ac:dyDescent="0.2">
      <c r="B10" s="3">
        <v>30</v>
      </c>
      <c r="C10">
        <v>729.05819287701161</v>
      </c>
      <c r="D10">
        <f t="shared" si="3"/>
        <v>0.24118639359447935</v>
      </c>
      <c r="F10">
        <v>675.95570924759056</v>
      </c>
      <c r="G10">
        <f t="shared" si="4"/>
        <v>0.27782857748606848</v>
      </c>
      <c r="I10">
        <v>780.83772678378568</v>
      </c>
      <c r="J10">
        <f t="shared" si="5"/>
        <v>0.2058068200213809</v>
      </c>
      <c r="L10">
        <f t="shared" si="0"/>
        <v>0.24118639359447935</v>
      </c>
      <c r="M10">
        <f t="shared" si="1"/>
        <v>0.27782857748606848</v>
      </c>
      <c r="N10">
        <f t="shared" si="14"/>
        <v>0.2058068200213809</v>
      </c>
      <c r="O10">
        <f t="shared" si="15"/>
        <v>0.24160726370064292</v>
      </c>
      <c r="P10">
        <f t="shared" si="2"/>
        <v>3.6012723249016526E-2</v>
      </c>
      <c r="R10">
        <f t="shared" si="6"/>
        <v>729.05819287701161</v>
      </c>
      <c r="S10">
        <f t="shared" si="7"/>
        <v>675.95570924759056</v>
      </c>
      <c r="T10">
        <f t="shared" si="8"/>
        <v>780.83772678378568</v>
      </c>
      <c r="U10">
        <f t="shared" si="9"/>
        <v>728.61720963612936</v>
      </c>
      <c r="V10">
        <f t="shared" si="10"/>
        <v>0.4151513011342774</v>
      </c>
      <c r="W10">
        <f t="shared" si="16"/>
        <v>30.277633385497289</v>
      </c>
      <c r="X10" s="6">
        <f t="shared" si="11"/>
        <v>59.344161435574684</v>
      </c>
      <c r="Y10" s="6">
        <f t="shared" si="12"/>
        <v>7.1649670637948304E-2</v>
      </c>
      <c r="Z10" s="6">
        <f t="shared" si="13"/>
        <v>9.1112822455069825E-2</v>
      </c>
    </row>
    <row r="11" spans="2:26" x14ac:dyDescent="0.2">
      <c r="B11" s="3">
        <v>15</v>
      </c>
      <c r="C11">
        <v>818.90155652554472</v>
      </c>
      <c r="D11">
        <f t="shared" si="3"/>
        <v>0.12497607101127678</v>
      </c>
      <c r="F11">
        <v>704.70353306016216</v>
      </c>
      <c r="G11">
        <f t="shared" si="4"/>
        <v>0.2361789386313714</v>
      </c>
      <c r="I11">
        <v>897.5501625661376</v>
      </c>
      <c r="J11">
        <f t="shared" si="5"/>
        <v>6.6505161828301726E-2</v>
      </c>
      <c r="L11">
        <f t="shared" si="0"/>
        <v>0.12497607101127678</v>
      </c>
      <c r="M11">
        <f t="shared" si="1"/>
        <v>0.2361789386313714</v>
      </c>
      <c r="N11">
        <f t="shared" si="14"/>
        <v>6.6505161828301726E-2</v>
      </c>
      <c r="O11">
        <f t="shared" si="15"/>
        <v>0.14255339049031665</v>
      </c>
      <c r="P11">
        <f t="shared" si="2"/>
        <v>8.619175861824406E-2</v>
      </c>
      <c r="R11">
        <f t="shared" si="6"/>
        <v>818.90155652554472</v>
      </c>
      <c r="S11">
        <f t="shared" si="7"/>
        <v>704.70353306016216</v>
      </c>
      <c r="T11">
        <f t="shared" si="8"/>
        <v>897.5501625661376</v>
      </c>
      <c r="U11">
        <f t="shared" si="9"/>
        <v>807.05175071728161</v>
      </c>
      <c r="V11">
        <f t="shared" si="10"/>
        <v>0.2295610596839954</v>
      </c>
      <c r="W11">
        <f t="shared" si="16"/>
        <v>55.984429535433932</v>
      </c>
      <c r="X11" s="6">
        <f t="shared" si="11"/>
        <v>109.72948188945051</v>
      </c>
      <c r="Y11" s="6">
        <f t="shared" si="12"/>
        <v>0.12365618509891184</v>
      </c>
      <c r="Z11" s="6">
        <f t="shared" si="13"/>
        <v>0.14196431355451411</v>
      </c>
    </row>
    <row r="12" spans="2:26" x14ac:dyDescent="0.2">
      <c r="B12" s="3">
        <v>0</v>
      </c>
      <c r="C12">
        <v>927.91482766182753</v>
      </c>
      <c r="D12">
        <f t="shared" si="3"/>
        <v>0</v>
      </c>
      <c r="F12">
        <v>892.43718704681294</v>
      </c>
      <c r="G12">
        <f t="shared" si="4"/>
        <v>0</v>
      </c>
      <c r="I12">
        <v>959.27152863215974</v>
      </c>
      <c r="J12">
        <f t="shared" si="5"/>
        <v>0</v>
      </c>
      <c r="L12">
        <f t="shared" si="0"/>
        <v>0</v>
      </c>
      <c r="M12">
        <f t="shared" si="1"/>
        <v>0</v>
      </c>
      <c r="N12">
        <f t="shared" si="14"/>
        <v>0</v>
      </c>
      <c r="O12">
        <f t="shared" si="15"/>
        <v>0</v>
      </c>
      <c r="P12">
        <f t="shared" si="2"/>
        <v>0</v>
      </c>
      <c r="R12">
        <f t="shared" si="6"/>
        <v>927.91482766182753</v>
      </c>
      <c r="S12">
        <f t="shared" si="7"/>
        <v>892.43718704681294</v>
      </c>
      <c r="T12">
        <f t="shared" si="8"/>
        <v>959.27152863215974</v>
      </c>
      <c r="U12">
        <f t="shared" si="9"/>
        <v>926.54118111360003</v>
      </c>
      <c r="V12">
        <f t="shared" si="10"/>
        <v>0</v>
      </c>
      <c r="W12">
        <f t="shared" si="16"/>
        <v>19.305633740925622</v>
      </c>
      <c r="X12" s="6">
        <f t="shared" si="11"/>
        <v>37.839042132214217</v>
      </c>
      <c r="Y12" s="6">
        <f t="shared" si="12"/>
        <v>5.775510863561209E-2</v>
      </c>
      <c r="Z12" s="6">
        <f t="shared" si="13"/>
        <v>5.775510863561209E-2</v>
      </c>
    </row>
    <row r="15" spans="2:26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  <c r="X15" s="5" t="s">
        <v>12</v>
      </c>
    </row>
    <row r="16" spans="2:26" x14ac:dyDescent="0.2">
      <c r="B16" s="3">
        <v>1440</v>
      </c>
      <c r="C16">
        <v>73.649994296889417</v>
      </c>
      <c r="D16">
        <f>LN($C$25/C16)</f>
        <v>1.727803486914735</v>
      </c>
      <c r="F16">
        <v>74.994478864332521</v>
      </c>
      <c r="G16">
        <f>LN($F$25/F16)</f>
        <v>1.8414379251905431</v>
      </c>
      <c r="I16">
        <v>92.795981464360011</v>
      </c>
      <c r="J16">
        <f>LN($I$25/I16)</f>
        <v>1.683202756084164</v>
      </c>
      <c r="L16">
        <f t="shared" ref="L16:L25" si="17">D16</f>
        <v>1.727803486914735</v>
      </c>
      <c r="M16">
        <f t="shared" ref="M16:M25" si="18">G16</f>
        <v>1.8414379251905431</v>
      </c>
      <c r="N16">
        <f>J16</f>
        <v>1.683202756084164</v>
      </c>
      <c r="O16">
        <f>AVERAGE(L16:N16)</f>
        <v>1.7508147227298139</v>
      </c>
      <c r="P16">
        <f t="shared" ref="P16:P25" si="19">STDEV(L16:N16)</f>
        <v>8.1588785478360779E-2</v>
      </c>
      <c r="R16">
        <f>C16</f>
        <v>73.649994296889417</v>
      </c>
      <c r="S16">
        <f>F16</f>
        <v>74.994478864332521</v>
      </c>
      <c r="T16">
        <f>I16</f>
        <v>92.795981464360011</v>
      </c>
      <c r="U16">
        <f>AVERAGE(R16:T16)</f>
        <v>80.48015154186065</v>
      </c>
      <c r="V16">
        <f>LN(($U$25-45)/(U16-45))</f>
        <v>2.4648375192941665</v>
      </c>
      <c r="W16">
        <f>STDEV(R16:T16)/SQRT(3)</f>
        <v>6.1701339720185988</v>
      </c>
      <c r="X16" s="6">
        <f>1.96*W16</f>
        <v>12.093462585156454</v>
      </c>
      <c r="Y16" s="6">
        <f>(U16/$U$25)*SQRT(((X16/U16)^2)+(($X$25/$U$25)^2))</f>
        <v>3.2052327183395568E-2</v>
      </c>
      <c r="Z16" s="6">
        <f>(1/(U16/$U$25))*Y16</f>
        <v>0.18411825704737464</v>
      </c>
    </row>
    <row r="17" spans="2:26" x14ac:dyDescent="0.2">
      <c r="B17" s="3">
        <v>150</v>
      </c>
      <c r="C17">
        <v>77.177067275691712</v>
      </c>
      <c r="D17">
        <f t="shared" ref="D17:D25" si="20">LN($C$25/C17)</f>
        <v>1.681025195501564</v>
      </c>
      <c r="F17">
        <v>92.348041723644329</v>
      </c>
      <c r="G17">
        <f t="shared" ref="G17:G25" si="21">LN($F$25/F17)</f>
        <v>1.6332879193960601</v>
      </c>
      <c r="I17">
        <v>101.29424103270868</v>
      </c>
      <c r="J17">
        <f t="shared" ref="J17:J25" si="22">LN($I$25/I17)</f>
        <v>1.5955765327292721</v>
      </c>
      <c r="L17">
        <f t="shared" si="17"/>
        <v>1.681025195501564</v>
      </c>
      <c r="M17">
        <f t="shared" si="18"/>
        <v>1.6332879193960601</v>
      </c>
      <c r="N17">
        <f>J17</f>
        <v>1.5955765327292721</v>
      </c>
      <c r="O17">
        <f t="shared" ref="O17:O25" si="23">AVERAGE(L17:N17)</f>
        <v>1.6366298825422987</v>
      </c>
      <c r="P17">
        <f t="shared" si="19"/>
        <v>4.2822249247865637E-2</v>
      </c>
      <c r="R17">
        <f t="shared" ref="R17:R25" si="24">C17</f>
        <v>77.177067275691712</v>
      </c>
      <c r="S17">
        <f t="shared" ref="S17:S25" si="25">F17</f>
        <v>92.348041723644329</v>
      </c>
      <c r="T17">
        <f t="shared" ref="T17:T25" si="26">I17</f>
        <v>101.29424103270868</v>
      </c>
      <c r="U17">
        <f t="shared" ref="U17:U24" si="27">AVERAGE(R17:T17)</f>
        <v>90.273116677348241</v>
      </c>
      <c r="V17">
        <f t="shared" ref="V17:V25" si="28">LN(($U$25-45)/(U17-45))</f>
        <v>2.2210975424213553</v>
      </c>
      <c r="W17">
        <f t="shared" ref="W17:W25" si="29">STDEV(R17:T17)/SQRT(3)</f>
        <v>7.0389038674911939</v>
      </c>
      <c r="X17" s="6">
        <f t="shared" ref="X17:X51" si="30">1.96*W17</f>
        <v>13.796251580282739</v>
      </c>
      <c r="Y17" s="6">
        <f t="shared" ref="Y17:Y25" si="31">(U17/$U$25)*SQRT(((X17/U17)^2)+(($X$25/$U$25)^2))</f>
        <v>3.6361878001127182E-2</v>
      </c>
      <c r="Z17" s="6">
        <f>(1/(U17/$U$25))*Y17</f>
        <v>0.18621469148436751</v>
      </c>
    </row>
    <row r="18" spans="2:26" x14ac:dyDescent="0.2">
      <c r="B18" s="3">
        <v>120</v>
      </c>
      <c r="C18">
        <v>92.416391804100783</v>
      </c>
      <c r="D18">
        <f t="shared" si="20"/>
        <v>1.5008231889967452</v>
      </c>
      <c r="F18">
        <v>122.67658783707564</v>
      </c>
      <c r="G18">
        <f t="shared" si="21"/>
        <v>1.3493008955380155</v>
      </c>
      <c r="I18">
        <v>118.00986480476394</v>
      </c>
      <c r="J18">
        <f t="shared" si="22"/>
        <v>1.4428378707411846</v>
      </c>
      <c r="L18">
        <f t="shared" si="17"/>
        <v>1.5008231889967452</v>
      </c>
      <c r="M18">
        <f t="shared" si="18"/>
        <v>1.3493008955380155</v>
      </c>
      <c r="N18">
        <f t="shared" ref="N18:N25" si="32">J18</f>
        <v>1.4428378707411846</v>
      </c>
      <c r="O18">
        <f t="shared" si="23"/>
        <v>1.4309873184253152</v>
      </c>
      <c r="P18">
        <f t="shared" si="19"/>
        <v>7.6453110115885542E-2</v>
      </c>
      <c r="R18">
        <f t="shared" si="24"/>
        <v>92.416391804100783</v>
      </c>
      <c r="S18">
        <f t="shared" si="25"/>
        <v>122.67658783707564</v>
      </c>
      <c r="T18">
        <f t="shared" si="26"/>
        <v>118.00986480476394</v>
      </c>
      <c r="U18">
        <f t="shared" si="27"/>
        <v>111.03428148198013</v>
      </c>
      <c r="V18">
        <f t="shared" si="28"/>
        <v>1.8436369243474733</v>
      </c>
      <c r="W18">
        <f t="shared" si="29"/>
        <v>9.4059190231176562</v>
      </c>
      <c r="X18" s="6">
        <f t="shared" si="30"/>
        <v>18.435601285310607</v>
      </c>
      <c r="Y18" s="6">
        <f t="shared" si="31"/>
        <v>4.736249262774575E-2</v>
      </c>
      <c r="Z18" s="6">
        <f t="shared" ref="Z18:Z25" si="33">(1/(U18/$U$25))*Y18</f>
        <v>0.19719846831159163</v>
      </c>
    </row>
    <row r="19" spans="2:26" x14ac:dyDescent="0.2">
      <c r="B19" s="3">
        <v>90</v>
      </c>
      <c r="C19">
        <v>107.79568252190467</v>
      </c>
      <c r="D19">
        <f t="shared" si="20"/>
        <v>1.3468899455324306</v>
      </c>
      <c r="F19">
        <v>114.36251114295771</v>
      </c>
      <c r="G19">
        <f t="shared" si="21"/>
        <v>1.4194790954338286</v>
      </c>
      <c r="I19">
        <v>158.13571317104683</v>
      </c>
      <c r="J19">
        <f t="shared" si="22"/>
        <v>1.1501524832868153</v>
      </c>
      <c r="L19">
        <f t="shared" si="17"/>
        <v>1.3468899455324306</v>
      </c>
      <c r="M19">
        <f t="shared" si="18"/>
        <v>1.4194790954338286</v>
      </c>
      <c r="N19">
        <f t="shared" si="32"/>
        <v>1.1501524832868153</v>
      </c>
      <c r="O19">
        <f t="shared" si="23"/>
        <v>1.3055071747510247</v>
      </c>
      <c r="P19">
        <f t="shared" si="19"/>
        <v>0.13935065945594483</v>
      </c>
      <c r="R19">
        <f t="shared" si="24"/>
        <v>107.79568252190467</v>
      </c>
      <c r="S19">
        <f t="shared" si="25"/>
        <v>114.36251114295771</v>
      </c>
      <c r="T19">
        <f t="shared" si="26"/>
        <v>158.13571317104683</v>
      </c>
      <c r="U19">
        <f t="shared" si="27"/>
        <v>126.76463561196972</v>
      </c>
      <c r="V19">
        <f t="shared" si="28"/>
        <v>1.6299661252713367</v>
      </c>
      <c r="W19">
        <f t="shared" si="29"/>
        <v>15.79967499610669</v>
      </c>
      <c r="X19" s="6">
        <f t="shared" si="30"/>
        <v>30.967362992369111</v>
      </c>
      <c r="Y19" s="6">
        <f t="shared" si="31"/>
        <v>7.3062215930320557E-2</v>
      </c>
      <c r="Z19" s="6">
        <f t="shared" si="33"/>
        <v>0.26645311438660507</v>
      </c>
    </row>
    <row r="20" spans="2:26" x14ac:dyDescent="0.2">
      <c r="B20" s="3">
        <v>75</v>
      </c>
      <c r="C20">
        <v>139.07197278946896</v>
      </c>
      <c r="D20">
        <f t="shared" si="20"/>
        <v>1.092135963411984</v>
      </c>
      <c r="F20">
        <v>149.50267215525682</v>
      </c>
      <c r="G20">
        <f t="shared" si="21"/>
        <v>1.1515381542556828</v>
      </c>
      <c r="I20">
        <v>179.06930325069754</v>
      </c>
      <c r="J20">
        <f t="shared" si="22"/>
        <v>1.0258331918444448</v>
      </c>
      <c r="L20">
        <f t="shared" si="17"/>
        <v>1.092135963411984</v>
      </c>
      <c r="M20">
        <f t="shared" si="18"/>
        <v>1.1515381542556828</v>
      </c>
      <c r="N20">
        <f t="shared" si="32"/>
        <v>1.0258331918444448</v>
      </c>
      <c r="O20">
        <f t="shared" si="23"/>
        <v>1.0898357698373706</v>
      </c>
      <c r="P20">
        <f t="shared" si="19"/>
        <v>6.2884040595076379E-2</v>
      </c>
      <c r="R20">
        <f t="shared" si="24"/>
        <v>139.07197278946896</v>
      </c>
      <c r="S20">
        <f t="shared" si="25"/>
        <v>149.50267215525682</v>
      </c>
      <c r="T20">
        <f t="shared" si="26"/>
        <v>179.06930325069754</v>
      </c>
      <c r="U20">
        <f t="shared" si="27"/>
        <v>155.88131606514111</v>
      </c>
      <c r="V20">
        <f t="shared" si="28"/>
        <v>1.3253505432720212</v>
      </c>
      <c r="W20">
        <f t="shared" si="29"/>
        <v>11.978618932679018</v>
      </c>
      <c r="X20" s="6">
        <f t="shared" si="30"/>
        <v>23.478093108050874</v>
      </c>
      <c r="Y20" s="6">
        <f t="shared" si="31"/>
        <v>6.2177897236233744E-2</v>
      </c>
      <c r="Z20" s="6">
        <f t="shared" si="33"/>
        <v>0.18440302462813768</v>
      </c>
    </row>
    <row r="21" spans="2:26" x14ac:dyDescent="0.2">
      <c r="B21" s="3">
        <v>60</v>
      </c>
      <c r="C21">
        <v>150.07404561486837</v>
      </c>
      <c r="D21">
        <f t="shared" si="20"/>
        <v>1.0159987426582255</v>
      </c>
      <c r="F21">
        <v>192.15726110360478</v>
      </c>
      <c r="G21">
        <f t="shared" si="21"/>
        <v>0.90053831585251609</v>
      </c>
      <c r="I21">
        <v>244.57002106477279</v>
      </c>
      <c r="J21">
        <f t="shared" si="22"/>
        <v>0.71410443911528654</v>
      </c>
      <c r="L21">
        <f t="shared" si="17"/>
        <v>1.0159987426582255</v>
      </c>
      <c r="M21">
        <f t="shared" si="18"/>
        <v>0.90053831585251609</v>
      </c>
      <c r="N21">
        <f t="shared" si="32"/>
        <v>0.71410443911528654</v>
      </c>
      <c r="O21">
        <f t="shared" si="23"/>
        <v>0.87688049920867606</v>
      </c>
      <c r="P21">
        <f t="shared" si="19"/>
        <v>0.15233125695071287</v>
      </c>
      <c r="R21">
        <f t="shared" si="24"/>
        <v>150.07404561486837</v>
      </c>
      <c r="S21">
        <f t="shared" si="25"/>
        <v>192.15726110360478</v>
      </c>
      <c r="T21">
        <f t="shared" si="26"/>
        <v>244.57002106477279</v>
      </c>
      <c r="U21">
        <f t="shared" si="27"/>
        <v>195.60044259441531</v>
      </c>
      <c r="V21">
        <f t="shared" si="28"/>
        <v>1.0191806936821213</v>
      </c>
      <c r="W21">
        <f t="shared" si="29"/>
        <v>27.332910371572417</v>
      </c>
      <c r="X21" s="6">
        <f t="shared" si="30"/>
        <v>53.572504328281937</v>
      </c>
      <c r="Y21" s="6">
        <f t="shared" si="31"/>
        <v>0.12431810097474871</v>
      </c>
      <c r="Z21" s="6">
        <f t="shared" si="33"/>
        <v>0.29382626019189645</v>
      </c>
    </row>
    <row r="22" spans="2:26" x14ac:dyDescent="0.2">
      <c r="B22" s="3">
        <v>45</v>
      </c>
      <c r="C22">
        <v>219.76402368699968</v>
      </c>
      <c r="D22">
        <f t="shared" si="20"/>
        <v>0.63457320130833994</v>
      </c>
      <c r="F22">
        <v>284.55050968655763</v>
      </c>
      <c r="G22">
        <f t="shared" si="21"/>
        <v>0.50794164462526403</v>
      </c>
      <c r="I22">
        <v>236.97006597646512</v>
      </c>
      <c r="J22">
        <f t="shared" si="22"/>
        <v>0.74567226249158258</v>
      </c>
      <c r="L22">
        <f t="shared" si="17"/>
        <v>0.63457320130833994</v>
      </c>
      <c r="M22">
        <f t="shared" si="18"/>
        <v>0.50794164462526403</v>
      </c>
      <c r="N22">
        <f t="shared" si="32"/>
        <v>0.74567226249158258</v>
      </c>
      <c r="O22">
        <f t="shared" si="23"/>
        <v>0.62939570280839552</v>
      </c>
      <c r="P22">
        <f t="shared" si="19"/>
        <v>0.1189498488263569</v>
      </c>
      <c r="R22">
        <f t="shared" si="24"/>
        <v>219.76402368699968</v>
      </c>
      <c r="S22">
        <f t="shared" si="25"/>
        <v>284.55050968655763</v>
      </c>
      <c r="T22">
        <f t="shared" si="26"/>
        <v>236.97006597646512</v>
      </c>
      <c r="U22">
        <f t="shared" si="27"/>
        <v>247.09486645000746</v>
      </c>
      <c r="V22">
        <f t="shared" si="28"/>
        <v>0.72507372486962485</v>
      </c>
      <c r="W22">
        <f t="shared" si="29"/>
        <v>19.375292518346839</v>
      </c>
      <c r="X22" s="6">
        <f t="shared" si="30"/>
        <v>37.975573335959801</v>
      </c>
      <c r="Y22" s="6">
        <f t="shared" si="31"/>
        <v>9.9907181063975503E-2</v>
      </c>
      <c r="Z22" s="6">
        <f t="shared" si="33"/>
        <v>0.18692141316764288</v>
      </c>
    </row>
    <row r="23" spans="2:26" x14ac:dyDescent="0.2">
      <c r="B23" s="3">
        <v>30</v>
      </c>
      <c r="C23">
        <v>255.39401127734087</v>
      </c>
      <c r="D23">
        <f t="shared" si="20"/>
        <v>0.48432005746962703</v>
      </c>
      <c r="F23">
        <v>358.17576993717029</v>
      </c>
      <c r="G23">
        <f t="shared" si="21"/>
        <v>0.27782857748606832</v>
      </c>
      <c r="I23">
        <v>424.01335857892923</v>
      </c>
      <c r="J23">
        <f t="shared" si="22"/>
        <v>0.16384113093490135</v>
      </c>
      <c r="L23">
        <f t="shared" si="17"/>
        <v>0.48432005746962703</v>
      </c>
      <c r="M23">
        <f t="shared" si="18"/>
        <v>0.27782857748606832</v>
      </c>
      <c r="N23">
        <f t="shared" si="32"/>
        <v>0.16384113093490135</v>
      </c>
      <c r="O23">
        <f t="shared" si="23"/>
        <v>0.30866325529686561</v>
      </c>
      <c r="P23">
        <f t="shared" si="19"/>
        <v>0.16244928009992615</v>
      </c>
      <c r="R23">
        <f t="shared" si="24"/>
        <v>255.39401127734087</v>
      </c>
      <c r="S23">
        <f t="shared" si="25"/>
        <v>358.17576993717029</v>
      </c>
      <c r="T23">
        <f t="shared" si="26"/>
        <v>424.01335857892923</v>
      </c>
      <c r="U23">
        <f t="shared" si="27"/>
        <v>345.86104659781341</v>
      </c>
      <c r="V23">
        <f t="shared" si="28"/>
        <v>0.32716242896676695</v>
      </c>
      <c r="W23">
        <f t="shared" si="29"/>
        <v>49.064109011568092</v>
      </c>
      <c r="X23" s="6">
        <f t="shared" si="30"/>
        <v>96.165653662673463</v>
      </c>
      <c r="Y23" s="6">
        <f t="shared" si="31"/>
        <v>0.22272310185791966</v>
      </c>
      <c r="Z23" s="6">
        <f t="shared" si="33"/>
        <v>0.29770744000349786</v>
      </c>
    </row>
    <row r="24" spans="2:26" x14ac:dyDescent="0.2">
      <c r="B24" s="3">
        <v>15</v>
      </c>
      <c r="C24">
        <v>365.94864804067316</v>
      </c>
      <c r="D24">
        <f t="shared" si="20"/>
        <v>0.1246345347302885</v>
      </c>
      <c r="F24">
        <v>400.27583925190129</v>
      </c>
      <c r="G24">
        <f t="shared" si="21"/>
        <v>0.16669851330069263</v>
      </c>
      <c r="I24">
        <v>472.18185215944703</v>
      </c>
      <c r="J24">
        <f t="shared" si="22"/>
        <v>5.6241900369829803E-2</v>
      </c>
      <c r="L24">
        <f t="shared" si="17"/>
        <v>0.1246345347302885</v>
      </c>
      <c r="M24">
        <f t="shared" si="18"/>
        <v>0.16669851330069263</v>
      </c>
      <c r="N24">
        <f t="shared" si="32"/>
        <v>5.6241900369829803E-2</v>
      </c>
      <c r="O24">
        <f t="shared" si="23"/>
        <v>0.11585831613360364</v>
      </c>
      <c r="P24">
        <f t="shared" si="19"/>
        <v>5.5748832675511784E-2</v>
      </c>
      <c r="R24">
        <f t="shared" si="24"/>
        <v>365.94864804067316</v>
      </c>
      <c r="S24">
        <f t="shared" si="25"/>
        <v>400.27583925190129</v>
      </c>
      <c r="T24">
        <f t="shared" si="26"/>
        <v>472.18185215944703</v>
      </c>
      <c r="U24">
        <f t="shared" si="27"/>
        <v>412.80211315067385</v>
      </c>
      <c r="V24">
        <f t="shared" si="28"/>
        <v>0.12626589038406474</v>
      </c>
      <c r="W24">
        <f t="shared" si="29"/>
        <v>31.299915163226604</v>
      </c>
      <c r="X24" s="6">
        <f t="shared" si="30"/>
        <v>61.347833719924147</v>
      </c>
      <c r="Y24" s="6">
        <f t="shared" si="31"/>
        <v>0.16320155639174044</v>
      </c>
      <c r="Z24" s="6">
        <f t="shared" si="33"/>
        <v>0.18277149219316977</v>
      </c>
    </row>
    <row r="25" spans="2:26" x14ac:dyDescent="0.2">
      <c r="B25" s="3">
        <v>0</v>
      </c>
      <c r="C25">
        <v>414.52262312072349</v>
      </c>
      <c r="D25">
        <f t="shared" si="20"/>
        <v>0</v>
      </c>
      <c r="F25">
        <v>472.88509027737609</v>
      </c>
      <c r="G25">
        <f t="shared" si="21"/>
        <v>0</v>
      </c>
      <c r="I25">
        <v>499.49924758589702</v>
      </c>
      <c r="J25">
        <f t="shared" si="22"/>
        <v>0</v>
      </c>
      <c r="L25">
        <f t="shared" si="17"/>
        <v>0</v>
      </c>
      <c r="M25">
        <f t="shared" si="18"/>
        <v>0</v>
      </c>
      <c r="N25">
        <f t="shared" si="32"/>
        <v>0</v>
      </c>
      <c r="O25">
        <f t="shared" si="23"/>
        <v>0</v>
      </c>
      <c r="P25">
        <f t="shared" si="19"/>
        <v>0</v>
      </c>
      <c r="R25">
        <f t="shared" si="24"/>
        <v>414.52262312072349</v>
      </c>
      <c r="S25">
        <f t="shared" si="25"/>
        <v>472.88509027737609</v>
      </c>
      <c r="T25">
        <f t="shared" si="26"/>
        <v>499.49924758589702</v>
      </c>
      <c r="U25">
        <f>AVERAGE(R25:T25)</f>
        <v>462.30232032799887</v>
      </c>
      <c r="V25">
        <f t="shared" si="28"/>
        <v>0</v>
      </c>
      <c r="W25">
        <f t="shared" si="29"/>
        <v>25.094839716728373</v>
      </c>
      <c r="X25" s="6">
        <f t="shared" si="30"/>
        <v>49.185885844787613</v>
      </c>
      <c r="Y25" s="6">
        <f t="shared" si="31"/>
        <v>0.1504628979358828</v>
      </c>
      <c r="Z25" s="6">
        <f t="shared" si="33"/>
        <v>0.1504628979358828</v>
      </c>
    </row>
    <row r="28" spans="2:26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  <c r="X28" s="5" t="s">
        <v>12</v>
      </c>
    </row>
    <row r="29" spans="2:26" x14ac:dyDescent="0.2">
      <c r="B29" s="3">
        <v>1440</v>
      </c>
      <c r="C29">
        <v>16.052053546110329</v>
      </c>
      <c r="D29">
        <f>LN($C$38/C29)</f>
        <v>1.7624913900167285</v>
      </c>
      <c r="F29">
        <v>13.711264722940342</v>
      </c>
      <c r="G29">
        <f>LN($F$38/F29)</f>
        <v>1.8045499498924216</v>
      </c>
      <c r="I29">
        <v>15.611442857422444</v>
      </c>
      <c r="J29">
        <f>LN($I$38/I29)</f>
        <v>1.6853020847402302</v>
      </c>
      <c r="L29">
        <f t="shared" ref="L29:L38" si="34">D29</f>
        <v>1.7624913900167285</v>
      </c>
      <c r="M29">
        <f t="shared" ref="M29:M38" si="35">G29</f>
        <v>1.8045499498924216</v>
      </c>
      <c r="N29">
        <f>J29</f>
        <v>1.6853020847402302</v>
      </c>
      <c r="O29">
        <f>AVERAGE(L29:N29)</f>
        <v>1.7507811415497934</v>
      </c>
      <c r="P29">
        <f t="shared" ref="P29:P38" si="36">STDEV(L29:N29)</f>
        <v>6.0480251117259902E-2</v>
      </c>
      <c r="R29">
        <f>C29</f>
        <v>16.052053546110329</v>
      </c>
      <c r="S29">
        <f>F29</f>
        <v>13.711264722940342</v>
      </c>
      <c r="T29">
        <f>I29</f>
        <v>15.611442857422444</v>
      </c>
      <c r="U29">
        <f>AVERAGE(R29:T29)</f>
        <v>15.124920375491039</v>
      </c>
      <c r="V29">
        <f>LN(($U$38-14)/(U29-14))</f>
        <v>4.173067952301281</v>
      </c>
      <c r="W29">
        <f>STDEV(R29:T29)/SQRT(3)</f>
        <v>0.71818084369187141</v>
      </c>
      <c r="X29" s="6">
        <f t="shared" si="30"/>
        <v>1.4076344536360679</v>
      </c>
      <c r="Y29" s="6">
        <f>(U29/$U$38)*SQRT(((X29/U29)^2)+(($X$38/$U$38)^2))</f>
        <v>2.0616308642209123E-2</v>
      </c>
      <c r="Z29" s="6">
        <f>(1/(U29/$U$38))*Y29</f>
        <v>0.11861891738981781</v>
      </c>
    </row>
    <row r="30" spans="2:26" x14ac:dyDescent="0.2">
      <c r="B30" s="3">
        <v>150</v>
      </c>
      <c r="C30">
        <v>17.175958667622108</v>
      </c>
      <c r="D30">
        <f t="shared" ref="D30:D38" si="37">LN($C$38/C30)</f>
        <v>1.6948175240358245</v>
      </c>
      <c r="F30">
        <v>16.776791388638305</v>
      </c>
      <c r="G30">
        <f t="shared" ref="G30:G38" si="38">LN($F$38/F30)</f>
        <v>1.6027712210759135</v>
      </c>
      <c r="I30">
        <v>16.069128264529269</v>
      </c>
      <c r="J30">
        <f t="shared" ref="J30:J38" si="39">LN($I$38/I30)</f>
        <v>1.6564063144674261</v>
      </c>
      <c r="L30">
        <f t="shared" si="34"/>
        <v>1.6948175240358245</v>
      </c>
      <c r="M30">
        <f t="shared" si="35"/>
        <v>1.6027712210759135</v>
      </c>
      <c r="N30">
        <f>J30</f>
        <v>1.6564063144674261</v>
      </c>
      <c r="O30">
        <f t="shared" ref="O30:O38" si="40">AVERAGE(L30:N30)</f>
        <v>1.6513316865263878</v>
      </c>
      <c r="P30">
        <f t="shared" si="36"/>
        <v>4.6232503270987865E-2</v>
      </c>
      <c r="R30">
        <f t="shared" ref="R30:R38" si="41">C30</f>
        <v>17.175958667622108</v>
      </c>
      <c r="S30">
        <f t="shared" ref="S30:S38" si="42">F30</f>
        <v>16.776791388638305</v>
      </c>
      <c r="T30">
        <f t="shared" ref="T30:T38" si="43">I30</f>
        <v>16.069128264529269</v>
      </c>
      <c r="U30">
        <f t="shared" ref="U30:U38" si="44">AVERAGE(R30:T30)</f>
        <v>16.673959440263229</v>
      </c>
      <c r="V30">
        <f t="shared" ref="V30:V38" si="45">LN(($U$38-14)/(U30-14))</f>
        <v>3.3072198977355884</v>
      </c>
      <c r="W30">
        <f t="shared" ref="W30:W38" si="46">STDEV(R30:T30)/SQRT(3)</f>
        <v>0.32362488187592819</v>
      </c>
      <c r="X30" s="6">
        <f t="shared" si="30"/>
        <v>0.63430476847681927</v>
      </c>
      <c r="Y30" s="6">
        <f t="shared" ref="Y30:Y38" si="47">(U30/$U$38)*SQRT(((X30/U30)^2)+(($X$38/$U$38)^2))</f>
        <v>1.586504507921516E-2</v>
      </c>
      <c r="Z30" s="6">
        <f t="shared" ref="Z30:Z38" si="48">(1/(U30/$U$38))*Y30</f>
        <v>8.280159743318713E-2</v>
      </c>
    </row>
    <row r="31" spans="2:26" x14ac:dyDescent="0.2">
      <c r="B31" s="3">
        <v>120</v>
      </c>
      <c r="C31">
        <v>21.301922651909603</v>
      </c>
      <c r="D31">
        <f t="shared" si="37"/>
        <v>1.4795308442168345</v>
      </c>
      <c r="F31">
        <v>27.032371506609962</v>
      </c>
      <c r="G31">
        <f t="shared" si="38"/>
        <v>1.1257325948873034</v>
      </c>
      <c r="I31">
        <v>16.341088038837491</v>
      </c>
      <c r="J31">
        <f t="shared" si="39"/>
        <v>1.6396235719462482</v>
      </c>
      <c r="L31">
        <f t="shared" si="34"/>
        <v>1.4795308442168345</v>
      </c>
      <c r="M31">
        <f t="shared" si="35"/>
        <v>1.1257325948873034</v>
      </c>
      <c r="N31">
        <f t="shared" ref="N31:N38" si="49">J31</f>
        <v>1.6396235719462482</v>
      </c>
      <c r="O31">
        <f t="shared" si="40"/>
        <v>1.4149623370167952</v>
      </c>
      <c r="P31">
        <f t="shared" si="36"/>
        <v>0.26295969875093272</v>
      </c>
      <c r="R31">
        <f t="shared" si="41"/>
        <v>21.301922651909603</v>
      </c>
      <c r="S31">
        <f t="shared" si="42"/>
        <v>27.032371506609962</v>
      </c>
      <c r="T31">
        <f t="shared" si="43"/>
        <v>16.341088038837491</v>
      </c>
      <c r="U31">
        <f t="shared" si="44"/>
        <v>21.558460732452357</v>
      </c>
      <c r="V31">
        <f t="shared" si="45"/>
        <v>2.2681126454692433</v>
      </c>
      <c r="W31">
        <f t="shared" si="46"/>
        <v>3.0889720181716491</v>
      </c>
      <c r="X31" s="6">
        <f t="shared" si="30"/>
        <v>6.0543851556164325</v>
      </c>
      <c r="Y31" s="6">
        <f t="shared" si="47"/>
        <v>7.1918022887005051E-2</v>
      </c>
      <c r="Z31" s="6">
        <f t="shared" si="48"/>
        <v>0.29030608309855804</v>
      </c>
    </row>
    <row r="32" spans="2:26" x14ac:dyDescent="0.2">
      <c r="B32" s="3">
        <v>90</v>
      </c>
      <c r="C32">
        <v>27.462864347904503</v>
      </c>
      <c r="D32">
        <f t="shared" si="37"/>
        <v>1.2254934734774723</v>
      </c>
      <c r="F32">
        <v>20.650502357111339</v>
      </c>
      <c r="G32">
        <f t="shared" si="38"/>
        <v>1.3950280410886442</v>
      </c>
      <c r="I32">
        <v>21.794476853044941</v>
      </c>
      <c r="J32">
        <f t="shared" si="39"/>
        <v>1.3516496642751745</v>
      </c>
      <c r="L32">
        <f t="shared" si="34"/>
        <v>1.2254934734774723</v>
      </c>
      <c r="M32">
        <f t="shared" si="35"/>
        <v>1.3950280410886442</v>
      </c>
      <c r="N32">
        <f t="shared" si="49"/>
        <v>1.3516496642751745</v>
      </c>
      <c r="O32">
        <f t="shared" si="40"/>
        <v>1.3240570596137637</v>
      </c>
      <c r="P32">
        <f t="shared" si="36"/>
        <v>8.8071029730425202E-2</v>
      </c>
      <c r="R32">
        <f t="shared" si="41"/>
        <v>27.462864347904503</v>
      </c>
      <c r="S32">
        <f t="shared" si="42"/>
        <v>20.650502357111339</v>
      </c>
      <c r="T32">
        <f t="shared" si="43"/>
        <v>21.794476853044941</v>
      </c>
      <c r="U32">
        <f t="shared" si="44"/>
        <v>23.302614519353597</v>
      </c>
      <c r="V32">
        <f t="shared" si="45"/>
        <v>2.0604847163489781</v>
      </c>
      <c r="W32">
        <f t="shared" si="46"/>
        <v>2.1061757119484628</v>
      </c>
      <c r="X32" s="6">
        <f t="shared" si="30"/>
        <v>4.1281043954189869</v>
      </c>
      <c r="Y32" s="6">
        <f t="shared" si="47"/>
        <v>5.136222254304345E-2</v>
      </c>
      <c r="Z32" s="6">
        <f t="shared" si="48"/>
        <v>0.19181179209090582</v>
      </c>
    </row>
    <row r="33" spans="2:26" x14ac:dyDescent="0.2">
      <c r="B33" s="3">
        <v>75</v>
      </c>
      <c r="C33">
        <v>23.915655492634698</v>
      </c>
      <c r="D33">
        <f t="shared" si="37"/>
        <v>1.3637948921821763</v>
      </c>
      <c r="F33">
        <v>33.442109080342213</v>
      </c>
      <c r="G33">
        <f t="shared" si="38"/>
        <v>0.91295183060864049</v>
      </c>
      <c r="I33">
        <v>21.88114384936717</v>
      </c>
      <c r="J33">
        <f>LN($I$38/I33)</f>
        <v>1.3476809921106396</v>
      </c>
      <c r="L33">
        <f t="shared" si="34"/>
        <v>1.3637948921821763</v>
      </c>
      <c r="M33">
        <f t="shared" si="35"/>
        <v>0.91295183060864049</v>
      </c>
      <c r="N33">
        <f t="shared" si="49"/>
        <v>1.3476809921106396</v>
      </c>
      <c r="O33">
        <f t="shared" si="40"/>
        <v>1.2081425716338188</v>
      </c>
      <c r="P33">
        <f t="shared" si="36"/>
        <v>0.2557696124134467</v>
      </c>
      <c r="R33">
        <f t="shared" si="41"/>
        <v>23.915655492634698</v>
      </c>
      <c r="S33">
        <f t="shared" si="42"/>
        <v>33.442109080342213</v>
      </c>
      <c r="T33">
        <f t="shared" si="43"/>
        <v>21.88114384936717</v>
      </c>
      <c r="U33">
        <f t="shared" si="44"/>
        <v>26.412969474114693</v>
      </c>
      <c r="V33">
        <f t="shared" si="45"/>
        <v>1.7720383567675089</v>
      </c>
      <c r="W33">
        <f t="shared" si="46"/>
        <v>3.563304276909518</v>
      </c>
      <c r="X33" s="6">
        <f t="shared" si="30"/>
        <v>6.9840763827426553</v>
      </c>
      <c r="Y33" s="6">
        <f t="shared" si="47"/>
        <v>8.3301666729706014E-2</v>
      </c>
      <c r="Z33" s="6">
        <f t="shared" si="48"/>
        <v>0.27445592273595315</v>
      </c>
    </row>
    <row r="34" spans="2:26" x14ac:dyDescent="0.2">
      <c r="B34" s="3">
        <v>60</v>
      </c>
      <c r="C34">
        <v>32.858355711972727</v>
      </c>
      <c r="D34">
        <f t="shared" si="37"/>
        <v>1.0461221060467132</v>
      </c>
      <c r="F34">
        <v>32.578187929100054</v>
      </c>
      <c r="G34">
        <f t="shared" si="38"/>
        <v>0.93912470491266342</v>
      </c>
      <c r="I34">
        <v>22.519475872088567</v>
      </c>
      <c r="J34">
        <f t="shared" si="39"/>
        <v>1.3189257174907087</v>
      </c>
      <c r="L34">
        <f t="shared" si="34"/>
        <v>1.0461221060467132</v>
      </c>
      <c r="M34">
        <f t="shared" si="35"/>
        <v>0.93912470491266342</v>
      </c>
      <c r="N34">
        <f t="shared" si="49"/>
        <v>1.3189257174907087</v>
      </c>
      <c r="O34">
        <f t="shared" si="40"/>
        <v>1.1013908428166952</v>
      </c>
      <c r="P34">
        <f t="shared" si="36"/>
        <v>0.19583967227540799</v>
      </c>
      <c r="R34">
        <f t="shared" si="41"/>
        <v>32.858355711972727</v>
      </c>
      <c r="S34">
        <f t="shared" si="42"/>
        <v>32.578187929100054</v>
      </c>
      <c r="T34">
        <f t="shared" si="43"/>
        <v>22.519475872088567</v>
      </c>
      <c r="U34">
        <f t="shared" si="44"/>
        <v>29.318673171053778</v>
      </c>
      <c r="V34">
        <f t="shared" si="45"/>
        <v>1.5617076551833093</v>
      </c>
      <c r="W34">
        <f t="shared" si="46"/>
        <v>3.4005605630705591</v>
      </c>
      <c r="X34" s="6">
        <f>1.96*W34</f>
        <v>6.6650987036182956</v>
      </c>
      <c r="Y34" s="6">
        <f t="shared" si="47"/>
        <v>8.0497996785679829E-2</v>
      </c>
      <c r="Z34" s="6">
        <f t="shared" si="48"/>
        <v>0.23893342382791069</v>
      </c>
    </row>
    <row r="35" spans="2:26" x14ac:dyDescent="0.2">
      <c r="B35" s="3">
        <v>45</v>
      </c>
      <c r="C35">
        <v>49.579383016694401</v>
      </c>
      <c r="D35">
        <f t="shared" si="37"/>
        <v>0.63475309587416628</v>
      </c>
      <c r="F35">
        <v>37.84532010925394</v>
      </c>
      <c r="G35">
        <f t="shared" si="38"/>
        <v>0.78926035826609076</v>
      </c>
      <c r="I35">
        <v>35.889731225526297</v>
      </c>
      <c r="J35">
        <f t="shared" si="39"/>
        <v>0.85285503031411003</v>
      </c>
      <c r="L35">
        <f t="shared" si="34"/>
        <v>0.63475309587416628</v>
      </c>
      <c r="M35">
        <f t="shared" si="35"/>
        <v>0.78926035826609076</v>
      </c>
      <c r="N35">
        <f t="shared" si="49"/>
        <v>0.85285503031411003</v>
      </c>
      <c r="O35">
        <f t="shared" si="40"/>
        <v>0.75895616148478895</v>
      </c>
      <c r="P35">
        <f t="shared" si="36"/>
        <v>0.11216448505891473</v>
      </c>
      <c r="R35">
        <f t="shared" si="41"/>
        <v>49.579383016694401</v>
      </c>
      <c r="S35">
        <f t="shared" si="42"/>
        <v>37.84532010925394</v>
      </c>
      <c r="T35">
        <f t="shared" si="43"/>
        <v>35.889731225526297</v>
      </c>
      <c r="U35">
        <f t="shared" si="44"/>
        <v>41.104811450491546</v>
      </c>
      <c r="V35">
        <f t="shared" si="45"/>
        <v>0.99106895168641884</v>
      </c>
      <c r="W35">
        <f t="shared" si="46"/>
        <v>4.274726283383961</v>
      </c>
      <c r="X35" s="6">
        <f t="shared" si="30"/>
        <v>8.3784635154325642</v>
      </c>
      <c r="Y35" s="6">
        <f t="shared" si="47"/>
        <v>0.10235367618807957</v>
      </c>
      <c r="Z35" s="6">
        <f t="shared" si="48"/>
        <v>0.21669402220735967</v>
      </c>
    </row>
    <row r="36" spans="2:26" x14ac:dyDescent="0.2">
      <c r="B36" s="3">
        <v>30</v>
      </c>
      <c r="C36">
        <v>78.785375627570986</v>
      </c>
      <c r="D36">
        <f t="shared" si="37"/>
        <v>0.1716007870488529</v>
      </c>
      <c r="F36">
        <v>48.964821378467754</v>
      </c>
      <c r="G36">
        <f t="shared" si="38"/>
        <v>0.53166557819763438</v>
      </c>
      <c r="I36">
        <v>42.243373927759016</v>
      </c>
      <c r="J36">
        <f t="shared" si="39"/>
        <v>0.68985873521357222</v>
      </c>
      <c r="L36">
        <f t="shared" si="34"/>
        <v>0.1716007870488529</v>
      </c>
      <c r="M36">
        <f t="shared" si="35"/>
        <v>0.53166557819763438</v>
      </c>
      <c r="N36">
        <f t="shared" si="49"/>
        <v>0.68985873521357222</v>
      </c>
      <c r="O36">
        <f t="shared" si="40"/>
        <v>0.46437503348668646</v>
      </c>
      <c r="P36">
        <f t="shared" si="36"/>
        <v>0.26560090034598599</v>
      </c>
      <c r="R36">
        <f t="shared" si="41"/>
        <v>78.785375627570986</v>
      </c>
      <c r="S36">
        <f t="shared" si="42"/>
        <v>48.964821378467754</v>
      </c>
      <c r="T36">
        <f t="shared" si="43"/>
        <v>42.243373927759016</v>
      </c>
      <c r="U36">
        <f t="shared" si="44"/>
        <v>56.664523644599257</v>
      </c>
      <c r="V36">
        <f t="shared" si="45"/>
        <v>0.53741246120115094</v>
      </c>
      <c r="W36">
        <f t="shared" si="46"/>
        <v>11.229329651965985</v>
      </c>
      <c r="X36" s="6">
        <f t="shared" si="30"/>
        <v>22.009486117853331</v>
      </c>
      <c r="Y36" s="6">
        <f t="shared" si="47"/>
        <v>0.25740835194060369</v>
      </c>
      <c r="Z36" s="6">
        <f t="shared" si="48"/>
        <v>0.39531886294675361</v>
      </c>
    </row>
    <row r="37" spans="2:26" x14ac:dyDescent="0.2">
      <c r="B37" s="3">
        <v>15</v>
      </c>
      <c r="C37">
        <v>88.680221381744602</v>
      </c>
      <c r="D37">
        <f t="shared" si="37"/>
        <v>5.3291297050223417E-2</v>
      </c>
      <c r="F37">
        <v>55.374558952200026</v>
      </c>
      <c r="G37">
        <f t="shared" si="38"/>
        <v>0.40864742383291452</v>
      </c>
      <c r="I37">
        <v>60.845547474926732</v>
      </c>
      <c r="J37">
        <f t="shared" si="39"/>
        <v>0.3249676019949122</v>
      </c>
      <c r="L37">
        <f t="shared" si="34"/>
        <v>5.3291297050223417E-2</v>
      </c>
      <c r="M37">
        <f t="shared" si="35"/>
        <v>0.40864742383291452</v>
      </c>
      <c r="N37">
        <f t="shared" si="49"/>
        <v>0.3249676019949122</v>
      </c>
      <c r="O37">
        <f t="shared" si="40"/>
        <v>0.26230210762601675</v>
      </c>
      <c r="P37">
        <f t="shared" si="36"/>
        <v>0.18578136975722989</v>
      </c>
      <c r="R37">
        <f t="shared" si="41"/>
        <v>88.680221381744602</v>
      </c>
      <c r="S37">
        <f t="shared" si="42"/>
        <v>55.374558952200026</v>
      </c>
      <c r="T37">
        <f t="shared" si="43"/>
        <v>60.845547474926732</v>
      </c>
      <c r="U37">
        <f t="shared" si="44"/>
        <v>68.300109269623775</v>
      </c>
      <c r="V37">
        <f t="shared" si="45"/>
        <v>0.29625396884173694</v>
      </c>
      <c r="W37">
        <f t="shared" si="46"/>
        <v>10.311719160432858</v>
      </c>
      <c r="X37" s="6">
        <f t="shared" si="30"/>
        <v>20.2109695544484</v>
      </c>
      <c r="Y37" s="6">
        <f t="shared" si="47"/>
        <v>0.23931301158638324</v>
      </c>
      <c r="Z37" s="6">
        <f t="shared" si="48"/>
        <v>0.30491659354934975</v>
      </c>
    </row>
    <row r="38" spans="2:26" x14ac:dyDescent="0.2">
      <c r="B38" s="3">
        <v>0</v>
      </c>
      <c r="C38">
        <v>93.534296657376927</v>
      </c>
      <c r="D38">
        <f t="shared" si="37"/>
        <v>0</v>
      </c>
      <c r="F38">
        <v>83.326588458519353</v>
      </c>
      <c r="G38">
        <f t="shared" si="38"/>
        <v>0</v>
      </c>
      <c r="I38">
        <v>84.209374116849403</v>
      </c>
      <c r="J38">
        <f t="shared" si="39"/>
        <v>0</v>
      </c>
      <c r="L38">
        <f t="shared" si="34"/>
        <v>0</v>
      </c>
      <c r="M38">
        <f t="shared" si="35"/>
        <v>0</v>
      </c>
      <c r="N38">
        <f t="shared" si="49"/>
        <v>0</v>
      </c>
      <c r="O38">
        <f t="shared" si="40"/>
        <v>0</v>
      </c>
      <c r="P38">
        <f t="shared" si="36"/>
        <v>0</v>
      </c>
      <c r="R38">
        <f t="shared" si="41"/>
        <v>93.534296657376927</v>
      </c>
      <c r="S38">
        <f t="shared" si="42"/>
        <v>83.326588458519353</v>
      </c>
      <c r="T38">
        <f t="shared" si="43"/>
        <v>84.209374116849403</v>
      </c>
      <c r="U38">
        <f t="shared" si="44"/>
        <v>87.023419744248557</v>
      </c>
      <c r="V38">
        <f t="shared" si="45"/>
        <v>0</v>
      </c>
      <c r="W38">
        <f t="shared" si="46"/>
        <v>3.2653976921180301</v>
      </c>
      <c r="X38" s="6">
        <f t="shared" si="30"/>
        <v>6.4001794765513385</v>
      </c>
      <c r="Y38" s="6">
        <f t="shared" si="47"/>
        <v>0.10400902014608591</v>
      </c>
      <c r="Z38" s="6">
        <f t="shared" si="48"/>
        <v>0.10400902014608591</v>
      </c>
    </row>
    <row r="41" spans="2:26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  <c r="X41" s="5" t="s">
        <v>12</v>
      </c>
    </row>
    <row r="42" spans="2:26" x14ac:dyDescent="0.2">
      <c r="B42" s="3">
        <v>1440</v>
      </c>
      <c r="C42">
        <v>0.40217985310154547</v>
      </c>
      <c r="D42">
        <f>LN($C$51/C42)</f>
        <v>3.7555272356833749</v>
      </c>
      <c r="F42">
        <v>0.32730849232914866</v>
      </c>
      <c r="G42">
        <f>LN($F$51/F42)</f>
        <v>4.0690438761985108</v>
      </c>
      <c r="I42">
        <v>0.13004854157580931</v>
      </c>
      <c r="J42">
        <f>LN($I$51/I42)</f>
        <v>4.9563422117296021</v>
      </c>
      <c r="L42">
        <f t="shared" ref="L42:L51" si="50">D42</f>
        <v>3.7555272356833749</v>
      </c>
      <c r="M42">
        <f t="shared" ref="M42:M51" si="51">G42</f>
        <v>4.0690438761985108</v>
      </c>
      <c r="N42">
        <f>J42</f>
        <v>4.9563422117296021</v>
      </c>
      <c r="O42">
        <f>AVERAGE(L42:N42)</f>
        <v>4.2603044412038296</v>
      </c>
      <c r="P42">
        <f t="shared" ref="P42:P51" si="52">STDEV(L42:N42)</f>
        <v>0.62283593704027662</v>
      </c>
      <c r="R42">
        <f>C42</f>
        <v>0.40217985310154547</v>
      </c>
      <c r="S42">
        <f>F42</f>
        <v>0.32730849232914866</v>
      </c>
      <c r="T42">
        <f>I42</f>
        <v>0.13004854157580931</v>
      </c>
      <c r="U42">
        <f>AVERAGE(R42:T42)</f>
        <v>0.28651229566883446</v>
      </c>
      <c r="V42">
        <f>LN($U$51/U42)</f>
        <v>4.1554200849818592</v>
      </c>
      <c r="W42">
        <f>STDEV(R42:T42)/SQRT(3)</f>
        <v>8.1162614391601925E-2</v>
      </c>
      <c r="X42" s="6">
        <f t="shared" si="30"/>
        <v>0.15907872420753977</v>
      </c>
      <c r="Y42" s="6">
        <f>(U42/$U$51)*SQRT(((X42/U42)^2)+(($X$51/$U$51)^2))</f>
        <v>8.7585716759532306E-3</v>
      </c>
      <c r="Z42" s="6">
        <f>(1/(U42/$U$51))*Y42</f>
        <v>0.55861076568570955</v>
      </c>
    </row>
    <row r="43" spans="2:26" x14ac:dyDescent="0.2">
      <c r="B43" s="3">
        <v>150</v>
      </c>
      <c r="C43">
        <v>0.59457399904471364</v>
      </c>
      <c r="D43">
        <f t="shared" ref="D43:D51" si="53">LN($C$51/C43)</f>
        <v>3.3645814388996698</v>
      </c>
      <c r="F43">
        <v>0.96828762314039785</v>
      </c>
      <c r="G43">
        <f t="shared" ref="G43:G51" si="54">LN($F$51/F43)</f>
        <v>2.9844178295051411</v>
      </c>
      <c r="I43">
        <v>0.92183798525536342</v>
      </c>
      <c r="J43">
        <f t="shared" ref="J43:J51" si="55">LN($I$51/I43)</f>
        <v>2.9978805020922805</v>
      </c>
      <c r="L43">
        <f t="shared" si="50"/>
        <v>3.3645814388996698</v>
      </c>
      <c r="M43">
        <f t="shared" si="51"/>
        <v>2.9844178295051411</v>
      </c>
      <c r="N43">
        <f>J43</f>
        <v>2.9978805020922805</v>
      </c>
      <c r="O43">
        <f t="shared" ref="O43:O51" si="56">AVERAGE(L43:N43)</f>
        <v>3.115626590165697</v>
      </c>
      <c r="P43">
        <f t="shared" si="52"/>
        <v>0.21570627811775328</v>
      </c>
      <c r="R43">
        <f t="shared" ref="R43:R51" si="57">C43</f>
        <v>0.59457399904471364</v>
      </c>
      <c r="S43">
        <f t="shared" ref="S43:S51" si="58">F43</f>
        <v>0.96828762314039785</v>
      </c>
      <c r="T43">
        <f t="shared" ref="T43:T51" si="59">I43</f>
        <v>0.92183798525536342</v>
      </c>
      <c r="U43">
        <f t="shared" ref="U43:U51" si="60">AVERAGE(R43:T43)</f>
        <v>0.8282332024801583</v>
      </c>
      <c r="V43">
        <f t="shared" ref="V43:V51" si="61">LN($U$51/U43)</f>
        <v>3.0939067767973722</v>
      </c>
      <c r="W43">
        <f t="shared" ref="W43:W51" si="62">STDEV(R43:T43)/SQRT(3)</f>
        <v>0.11759656985853169</v>
      </c>
      <c r="X43" s="6">
        <f t="shared" si="30"/>
        <v>0.23048927692272211</v>
      </c>
      <c r="Y43" s="6">
        <f t="shared" ref="Y43:Y51" si="63">(U43/$U$51)*SQRT(((X43/U43)^2)+(($X$51/$U$51)^2))</f>
        <v>1.2916851425366279E-2</v>
      </c>
      <c r="Z43" s="6">
        <f t="shared" ref="Z43:Z51" si="64">(1/(U43/$U$51))*Y43</f>
        <v>0.28498585507627022</v>
      </c>
    </row>
    <row r="44" spans="2:26" x14ac:dyDescent="0.2">
      <c r="B44" s="3">
        <v>120</v>
      </c>
      <c r="C44">
        <v>0.99023201669055649</v>
      </c>
      <c r="D44">
        <f t="shared" si="53"/>
        <v>2.8544873440616922</v>
      </c>
      <c r="F44">
        <v>6.0756638888598209</v>
      </c>
      <c r="G44">
        <f t="shared" si="54"/>
        <v>1.1479004596355922</v>
      </c>
      <c r="I44">
        <v>1.2786784956767945</v>
      </c>
      <c r="J44">
        <f t="shared" si="55"/>
        <v>2.6706675908838644</v>
      </c>
      <c r="L44">
        <f t="shared" si="50"/>
        <v>2.8544873440616922</v>
      </c>
      <c r="M44">
        <f t="shared" si="51"/>
        <v>1.1479004596355922</v>
      </c>
      <c r="N44">
        <f t="shared" ref="N44:N51" si="65">J44</f>
        <v>2.6706675908838644</v>
      </c>
      <c r="O44">
        <f t="shared" si="56"/>
        <v>2.2243517981937164</v>
      </c>
      <c r="P44">
        <f t="shared" si="52"/>
        <v>0.93675399045174756</v>
      </c>
      <c r="R44">
        <f t="shared" si="57"/>
        <v>0.99023201669055649</v>
      </c>
      <c r="S44">
        <f t="shared" si="58"/>
        <v>6.0756638888598209</v>
      </c>
      <c r="T44">
        <f t="shared" si="59"/>
        <v>1.2786784956767945</v>
      </c>
      <c r="U44">
        <f t="shared" si="60"/>
        <v>2.7815248004090574</v>
      </c>
      <c r="V44">
        <f t="shared" si="61"/>
        <v>1.8824469913602671</v>
      </c>
      <c r="W44">
        <f t="shared" si="62"/>
        <v>1.6491729839886733</v>
      </c>
      <c r="X44" s="6">
        <f t="shared" si="30"/>
        <v>3.2323790486177995</v>
      </c>
      <c r="Y44" s="6">
        <f t="shared" si="63"/>
        <v>0.17713671787270527</v>
      </c>
      <c r="Z44" s="6">
        <f t="shared" si="64"/>
        <v>1.1637104500952866</v>
      </c>
    </row>
    <row r="45" spans="2:26" x14ac:dyDescent="0.2">
      <c r="B45" s="3">
        <v>90</v>
      </c>
      <c r="C45">
        <v>3.0489580755400953</v>
      </c>
      <c r="D45">
        <f t="shared" si="53"/>
        <v>1.7298714233648482</v>
      </c>
      <c r="F45">
        <v>4.2618293272024559</v>
      </c>
      <c r="G45">
        <f t="shared" si="54"/>
        <v>1.50249323737</v>
      </c>
      <c r="I45">
        <v>1.2985029684779852</v>
      </c>
      <c r="J45">
        <f t="shared" si="55"/>
        <v>2.6552826720443847</v>
      </c>
      <c r="L45">
        <f t="shared" si="50"/>
        <v>1.7298714233648482</v>
      </c>
      <c r="M45">
        <f t="shared" si="51"/>
        <v>1.50249323737</v>
      </c>
      <c r="N45">
        <f t="shared" si="65"/>
        <v>2.6552826720443847</v>
      </c>
      <c r="O45">
        <f t="shared" si="56"/>
        <v>1.962549110926411</v>
      </c>
      <c r="P45">
        <f t="shared" si="52"/>
        <v>0.61060220265813725</v>
      </c>
      <c r="R45">
        <f t="shared" si="57"/>
        <v>3.0489580755400953</v>
      </c>
      <c r="S45">
        <f t="shared" si="58"/>
        <v>4.2618293272024559</v>
      </c>
      <c r="T45">
        <f t="shared" si="59"/>
        <v>1.2985029684779852</v>
      </c>
      <c r="U45">
        <f t="shared" si="60"/>
        <v>2.8697634570735122</v>
      </c>
      <c r="V45">
        <f t="shared" si="61"/>
        <v>1.8512166508165453</v>
      </c>
      <c r="W45">
        <f t="shared" si="62"/>
        <v>0.86011797844701632</v>
      </c>
      <c r="X45" s="6">
        <f t="shared" si="30"/>
        <v>1.685831237756152</v>
      </c>
      <c r="Y45" s="6">
        <f t="shared" si="63"/>
        <v>9.2758794724067742E-2</v>
      </c>
      <c r="Z45" s="6">
        <f t="shared" si="64"/>
        <v>0.59064736820949992</v>
      </c>
    </row>
    <row r="46" spans="2:26" x14ac:dyDescent="0.2">
      <c r="B46" s="3">
        <v>75</v>
      </c>
      <c r="C46">
        <v>5.4239931539911144</v>
      </c>
      <c r="D46">
        <f t="shared" si="53"/>
        <v>1.1538390525760807</v>
      </c>
      <c r="F46">
        <v>4.4268473587517265</v>
      </c>
      <c r="G46">
        <f t="shared" si="54"/>
        <v>1.4645040514659673</v>
      </c>
      <c r="I46">
        <v>5.1305735609481324</v>
      </c>
      <c r="J46">
        <f t="shared" si="55"/>
        <v>1.2812772520588454</v>
      </c>
      <c r="L46">
        <f t="shared" si="50"/>
        <v>1.1538390525760807</v>
      </c>
      <c r="M46">
        <f t="shared" si="51"/>
        <v>1.4645040514659673</v>
      </c>
      <c r="N46">
        <f t="shared" si="65"/>
        <v>1.2812772520588454</v>
      </c>
      <c r="O46">
        <f t="shared" si="56"/>
        <v>1.299873452033631</v>
      </c>
      <c r="P46">
        <f t="shared" si="52"/>
        <v>0.15616513494996245</v>
      </c>
      <c r="R46">
        <f t="shared" si="57"/>
        <v>5.4239931539911144</v>
      </c>
      <c r="S46">
        <f t="shared" si="58"/>
        <v>4.4268473587517265</v>
      </c>
      <c r="T46">
        <f t="shared" si="59"/>
        <v>5.1305735609481324</v>
      </c>
      <c r="U46">
        <f t="shared" si="60"/>
        <v>4.9938046912303244</v>
      </c>
      <c r="V46">
        <f t="shared" si="61"/>
        <v>1.2972481756448215</v>
      </c>
      <c r="W46">
        <f t="shared" si="62"/>
        <v>0.29586270860756392</v>
      </c>
      <c r="X46" s="6">
        <f t="shared" si="30"/>
        <v>0.57989090887082528</v>
      </c>
      <c r="Y46" s="6">
        <f t="shared" si="63"/>
        <v>3.5898763341678255E-2</v>
      </c>
      <c r="Z46" s="6">
        <f t="shared" si="64"/>
        <v>0.13136123183872114</v>
      </c>
    </row>
    <row r="47" spans="2:26" x14ac:dyDescent="0.2">
      <c r="B47" s="3">
        <v>60</v>
      </c>
      <c r="C47">
        <v>7.4457621452583442</v>
      </c>
      <c r="D47">
        <f t="shared" si="53"/>
        <v>0.83702631006537376</v>
      </c>
      <c r="F47">
        <v>5.1414709003370431</v>
      </c>
      <c r="G47">
        <f t="shared" si="54"/>
        <v>1.3148525190984455</v>
      </c>
      <c r="I47">
        <v>5.669799221140515</v>
      </c>
      <c r="J47">
        <f t="shared" si="55"/>
        <v>1.1813410038657386</v>
      </c>
      <c r="L47">
        <f t="shared" si="50"/>
        <v>0.83702631006537376</v>
      </c>
      <c r="M47">
        <f t="shared" si="51"/>
        <v>1.3148525190984455</v>
      </c>
      <c r="N47">
        <f t="shared" si="65"/>
        <v>1.1813410038657386</v>
      </c>
      <c r="O47">
        <f t="shared" si="56"/>
        <v>1.1110732776765193</v>
      </c>
      <c r="P47">
        <f t="shared" si="52"/>
        <v>0.24654134849469206</v>
      </c>
      <c r="R47">
        <f t="shared" si="57"/>
        <v>7.4457621452583442</v>
      </c>
      <c r="S47">
        <f t="shared" si="58"/>
        <v>5.1414709003370431</v>
      </c>
      <c r="T47">
        <f t="shared" si="59"/>
        <v>5.669799221140515</v>
      </c>
      <c r="U47">
        <f t="shared" si="60"/>
        <v>6.0856774222453005</v>
      </c>
      <c r="V47">
        <f>LN($U$51/U47)</f>
        <v>1.0995082112291497</v>
      </c>
      <c r="W47">
        <f t="shared" si="62"/>
        <v>0.69693508640112944</v>
      </c>
      <c r="X47" s="6">
        <f t="shared" si="30"/>
        <v>1.3659927693462137</v>
      </c>
      <c r="Y47" s="6">
        <f t="shared" si="63"/>
        <v>7.7500467207381935E-2</v>
      </c>
      <c r="Z47" s="6">
        <f t="shared" si="64"/>
        <v>0.23270979821299659</v>
      </c>
    </row>
    <row r="48" spans="2:26" x14ac:dyDescent="0.2">
      <c r="B48" s="3">
        <v>45</v>
      </c>
      <c r="C48">
        <v>10.755608408900599</v>
      </c>
      <c r="D48">
        <f t="shared" si="53"/>
        <v>0.46924401005868516</v>
      </c>
      <c r="F48">
        <v>10.362023886326099</v>
      </c>
      <c r="G48">
        <f t="shared" si="54"/>
        <v>0.61404415143333624</v>
      </c>
      <c r="I48">
        <v>10.083718090325606</v>
      </c>
      <c r="J48">
        <f t="shared" si="55"/>
        <v>0.60557265744583377</v>
      </c>
      <c r="L48">
        <f t="shared" si="50"/>
        <v>0.46924401005868516</v>
      </c>
      <c r="M48">
        <f t="shared" si="51"/>
        <v>0.61404415143333624</v>
      </c>
      <c r="N48">
        <f t="shared" si="65"/>
        <v>0.60557265744583377</v>
      </c>
      <c r="O48">
        <f t="shared" si="56"/>
        <v>0.56295360631261837</v>
      </c>
      <c r="P48">
        <f t="shared" si="52"/>
        <v>8.1265354703905057E-2</v>
      </c>
      <c r="R48">
        <f>C48</f>
        <v>10.755608408900599</v>
      </c>
      <c r="S48">
        <f>F48</f>
        <v>10.362023886326099</v>
      </c>
      <c r="T48">
        <f>I48</f>
        <v>10.083718090325606</v>
      </c>
      <c r="U48">
        <f>AVERAGE(R48:T48)</f>
        <v>10.400450128517434</v>
      </c>
      <c r="V48">
        <f>LN($U$51/U48)</f>
        <v>0.56359717125436126</v>
      </c>
      <c r="W48">
        <f t="shared" si="62"/>
        <v>0.19490731311353432</v>
      </c>
      <c r="X48" s="6">
        <f t="shared" si="30"/>
        <v>0.38201833370252725</v>
      </c>
      <c r="Y48" s="6">
        <f t="shared" si="63"/>
        <v>4.0728025012430225E-2</v>
      </c>
      <c r="Z48" s="6">
        <f t="shared" si="64"/>
        <v>7.1558378708293263E-2</v>
      </c>
    </row>
    <row r="49" spans="2:26" x14ac:dyDescent="0.2">
      <c r="B49" s="3">
        <v>30</v>
      </c>
      <c r="C49">
        <v>11.858915113238201</v>
      </c>
      <c r="D49">
        <f t="shared" si="53"/>
        <v>0.37159142608991519</v>
      </c>
      <c r="F49">
        <v>11.524314347105999</v>
      </c>
      <c r="G49">
        <f t="shared" si="54"/>
        <v>0.50773263055415341</v>
      </c>
      <c r="I49">
        <v>14.610636454477483</v>
      </c>
      <c r="J49">
        <f t="shared" si="55"/>
        <v>0.23474492249625442</v>
      </c>
      <c r="L49">
        <f t="shared" si="50"/>
        <v>0.37159142608991519</v>
      </c>
      <c r="M49">
        <f t="shared" si="51"/>
        <v>0.50773263055415341</v>
      </c>
      <c r="N49">
        <f t="shared" si="65"/>
        <v>0.23474492249625442</v>
      </c>
      <c r="O49">
        <f t="shared" si="56"/>
        <v>0.37135632638010763</v>
      </c>
      <c r="P49">
        <f t="shared" si="52"/>
        <v>0.13649400588150881</v>
      </c>
      <c r="R49">
        <f>C49</f>
        <v>11.858915113238201</v>
      </c>
      <c r="S49">
        <f>F49</f>
        <v>11.524314347105999</v>
      </c>
      <c r="T49">
        <f>I49</f>
        <v>14.610636454477483</v>
      </c>
      <c r="U49">
        <f>AVERAGE(R49:T49)</f>
        <v>12.664621971607227</v>
      </c>
      <c r="V49">
        <f>LN($U$51/U49)</f>
        <v>0.36663382331931454</v>
      </c>
      <c r="W49">
        <f t="shared" si="62"/>
        <v>0.97778980253591097</v>
      </c>
      <c r="X49" s="6">
        <f t="shared" si="30"/>
        <v>1.9164680129703855</v>
      </c>
      <c r="Y49" s="6">
        <f t="shared" si="63"/>
        <v>0.11318502506624706</v>
      </c>
      <c r="Z49" s="6">
        <f t="shared" si="64"/>
        <v>0.16331121794575582</v>
      </c>
    </row>
    <row r="50" spans="2:26" x14ac:dyDescent="0.2">
      <c r="B50" s="3">
        <v>15</v>
      </c>
      <c r="C50">
        <v>12.924103928046964</v>
      </c>
      <c r="D50">
        <f t="shared" si="53"/>
        <v>0.28557725163681741</v>
      </c>
      <c r="F50">
        <v>12.152967009472301</v>
      </c>
      <c r="G50">
        <f t="shared" si="54"/>
        <v>0.45461838672271115</v>
      </c>
      <c r="I50">
        <v>15.760455876946537</v>
      </c>
      <c r="J50">
        <f t="shared" si="55"/>
        <v>0.15899070003125926</v>
      </c>
      <c r="L50">
        <f t="shared" si="50"/>
        <v>0.28557725163681741</v>
      </c>
      <c r="M50">
        <f t="shared" si="51"/>
        <v>0.45461838672271115</v>
      </c>
      <c r="N50">
        <f t="shared" si="65"/>
        <v>0.15899070003125926</v>
      </c>
      <c r="O50">
        <f t="shared" si="56"/>
        <v>0.29972877946359594</v>
      </c>
      <c r="P50">
        <f t="shared" si="52"/>
        <v>0.14832104230185578</v>
      </c>
      <c r="R50">
        <f>C50</f>
        <v>12.924103928046964</v>
      </c>
      <c r="S50">
        <f>F50</f>
        <v>12.152967009472301</v>
      </c>
      <c r="T50">
        <f>I50</f>
        <v>15.760455876946537</v>
      </c>
      <c r="U50">
        <f>AVERAGE(R50:T50)</f>
        <v>13.612508938155267</v>
      </c>
      <c r="V50">
        <f>LN($U$51/U50)</f>
        <v>0.29445711318062523</v>
      </c>
      <c r="W50">
        <f t="shared" si="62"/>
        <v>1.0968014216642714</v>
      </c>
      <c r="X50" s="6">
        <f t="shared" si="30"/>
        <v>2.1497307864619719</v>
      </c>
      <c r="Y50" s="6">
        <f t="shared" si="63"/>
        <v>0.12622470456715992</v>
      </c>
      <c r="Z50" s="6">
        <f t="shared" si="64"/>
        <v>0.16944371408827452</v>
      </c>
    </row>
    <row r="51" spans="2:26" x14ac:dyDescent="0.2">
      <c r="B51" s="3">
        <v>0</v>
      </c>
      <c r="C51">
        <v>17.195906151530949</v>
      </c>
      <c r="D51">
        <f t="shared" si="53"/>
        <v>0</v>
      </c>
      <c r="F51">
        <v>19.1478746476057</v>
      </c>
      <c r="G51">
        <f t="shared" si="54"/>
        <v>0</v>
      </c>
      <c r="I51">
        <v>18.476408650709651</v>
      </c>
      <c r="J51">
        <f t="shared" si="55"/>
        <v>0</v>
      </c>
      <c r="L51">
        <f t="shared" si="50"/>
        <v>0</v>
      </c>
      <c r="M51">
        <f t="shared" si="51"/>
        <v>0</v>
      </c>
      <c r="N51">
        <f t="shared" si="65"/>
        <v>0</v>
      </c>
      <c r="O51">
        <f t="shared" si="56"/>
        <v>0</v>
      </c>
      <c r="P51">
        <f t="shared" si="52"/>
        <v>0</v>
      </c>
      <c r="R51">
        <f t="shared" si="57"/>
        <v>17.195906151530949</v>
      </c>
      <c r="S51">
        <f t="shared" si="58"/>
        <v>19.1478746476057</v>
      </c>
      <c r="T51">
        <f t="shared" si="59"/>
        <v>18.476408650709651</v>
      </c>
      <c r="U51">
        <f t="shared" si="60"/>
        <v>18.273396483282102</v>
      </c>
      <c r="V51">
        <f t="shared" si="61"/>
        <v>0</v>
      </c>
      <c r="W51">
        <f t="shared" si="62"/>
        <v>0.57255442463571571</v>
      </c>
      <c r="X51" s="6">
        <f t="shared" si="30"/>
        <v>1.1222066722860027</v>
      </c>
      <c r="Y51" s="6">
        <f t="shared" si="63"/>
        <v>8.684974887861649E-2</v>
      </c>
      <c r="Z51" s="6">
        <f t="shared" si="64"/>
        <v>8.684974887861649E-2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1"/>
  <sheetViews>
    <sheetView topLeftCell="R1" workbookViewId="0">
      <selection activeCell="Z1" sqref="Z1:Z1048576"/>
    </sheetView>
  </sheetViews>
  <sheetFormatPr baseColWidth="10" defaultRowHeight="16" x14ac:dyDescent="0.2"/>
  <cols>
    <col min="3" max="3" width="8.83203125" customWidth="1"/>
    <col min="6" max="6" width="8.83203125" customWidth="1"/>
    <col min="9" max="9" width="8.83203125" customWidth="1"/>
    <col min="21" max="21" width="11.5" bestFit="1" customWidth="1"/>
    <col min="24" max="24" width="10.83203125" style="6"/>
  </cols>
  <sheetData>
    <row r="1" spans="2:26" x14ac:dyDescent="0.2">
      <c r="X1" s="5" t="s">
        <v>11</v>
      </c>
    </row>
    <row r="2" spans="2:26" x14ac:dyDescent="0.2">
      <c r="B2" t="s">
        <v>0</v>
      </c>
      <c r="D2" t="s">
        <v>6</v>
      </c>
      <c r="G2" t="s">
        <v>6</v>
      </c>
      <c r="J2" t="s">
        <v>6</v>
      </c>
      <c r="L2" s="1" t="s">
        <v>7</v>
      </c>
      <c r="M2" s="1" t="s">
        <v>8</v>
      </c>
      <c r="N2" s="1" t="s">
        <v>9</v>
      </c>
      <c r="O2" t="s">
        <v>4</v>
      </c>
      <c r="P2" t="s">
        <v>5</v>
      </c>
      <c r="R2" t="s">
        <v>1</v>
      </c>
      <c r="S2" t="s">
        <v>2</v>
      </c>
      <c r="T2" t="s">
        <v>3</v>
      </c>
      <c r="U2" t="s">
        <v>4</v>
      </c>
      <c r="V2" t="s">
        <v>6</v>
      </c>
      <c r="W2" s="2" t="s">
        <v>5</v>
      </c>
      <c r="X2" s="5" t="s">
        <v>12</v>
      </c>
      <c r="Y2" s="4" t="s">
        <v>10</v>
      </c>
      <c r="Z2" s="4"/>
    </row>
    <row r="3" spans="2:26" x14ac:dyDescent="0.2">
      <c r="B3" s="3">
        <v>1440</v>
      </c>
      <c r="C3">
        <v>374.04145058832347</v>
      </c>
      <c r="D3">
        <f>LN($C$12/C3)</f>
        <v>0.97147260513299261</v>
      </c>
      <c r="F3">
        <v>338.93938607538195</v>
      </c>
      <c r="G3">
        <f>LN($F$12/F3)</f>
        <v>0.99719625306313964</v>
      </c>
      <c r="I3">
        <v>603.60613224264273</v>
      </c>
      <c r="J3">
        <f>LN($I$12/I3)</f>
        <v>0.43271552723359252</v>
      </c>
      <c r="L3">
        <f t="shared" ref="L3:L12" si="0">D3</f>
        <v>0.97147260513299261</v>
      </c>
      <c r="M3">
        <f t="shared" ref="M3:M12" si="1">G3</f>
        <v>0.99719625306313964</v>
      </c>
      <c r="N3">
        <f>J3</f>
        <v>0.43271552723359252</v>
      </c>
      <c r="O3">
        <f>AVERAGE(L3:N3)</f>
        <v>0.80046146180990829</v>
      </c>
      <c r="P3">
        <f t="shared" ref="P3:P12" si="2">STDEV(L3:N3)</f>
        <v>0.31873693042031459</v>
      </c>
      <c r="R3">
        <f>C3</f>
        <v>374.04145058832347</v>
      </c>
      <c r="S3">
        <f>F3</f>
        <v>338.93938607538195</v>
      </c>
      <c r="T3">
        <f>I3</f>
        <v>603.60613224264273</v>
      </c>
      <c r="U3">
        <f>AVERAGE(R3:T3)</f>
        <v>438.86232296878273</v>
      </c>
      <c r="V3" t="e">
        <f>LN(($U$12-483)/(U3-483))</f>
        <v>#NUM!</v>
      </c>
      <c r="W3">
        <f>STDEV(R3:T3)/SQRT(3)</f>
        <v>82.99283252951048</v>
      </c>
      <c r="X3" s="6">
        <f>1.96*W3</f>
        <v>162.66595175784053</v>
      </c>
      <c r="Y3" s="6">
        <f>(U3/$U$12)*SQRT(((X3/U3)^2)+(($X$12/$U$12)^2))</f>
        <v>0.17322505148202474</v>
      </c>
      <c r="Z3" s="6">
        <f>(1/(U3/$U$12))*Y3</f>
        <v>0.37331106132367931</v>
      </c>
    </row>
    <row r="4" spans="2:26" x14ac:dyDescent="0.2">
      <c r="B4" s="3">
        <v>150</v>
      </c>
      <c r="C4">
        <v>428.19513427534628</v>
      </c>
      <c r="D4">
        <f t="shared" ref="D4:D12" si="3">LN($C$12/C4)</f>
        <v>0.83626021397096295</v>
      </c>
      <c r="F4">
        <v>522.46602206047396</v>
      </c>
      <c r="G4">
        <f t="shared" ref="G4:G12" si="4">LN($F$12/F4)</f>
        <v>0.56445759014394448</v>
      </c>
      <c r="I4">
        <v>568.95909506736507</v>
      </c>
      <c r="J4">
        <f t="shared" ref="J4:J12" si="5">LN($I$12/I4)</f>
        <v>0.49182887114226193</v>
      </c>
      <c r="L4">
        <f t="shared" si="0"/>
        <v>0.83626021397096295</v>
      </c>
      <c r="M4">
        <f t="shared" si="1"/>
        <v>0.56445759014394448</v>
      </c>
      <c r="N4">
        <f>J4</f>
        <v>0.49182887114226193</v>
      </c>
      <c r="O4">
        <f>AVERAGE(L4:N4)</f>
        <v>0.63084889175238967</v>
      </c>
      <c r="P4">
        <f t="shared" si="2"/>
        <v>0.1815601585636106</v>
      </c>
      <c r="R4">
        <f t="shared" ref="R4:R12" si="6">C4</f>
        <v>428.19513427534628</v>
      </c>
      <c r="S4">
        <f t="shared" ref="S4:S12" si="7">F4</f>
        <v>522.46602206047396</v>
      </c>
      <c r="T4">
        <f t="shared" ref="T4:T12" si="8">I4</f>
        <v>568.95909506736507</v>
      </c>
      <c r="U4">
        <f t="shared" ref="U4:U12" si="9">AVERAGE(R4:T4)</f>
        <v>506.54008380106171</v>
      </c>
      <c r="V4">
        <f t="shared" ref="V4:V12" si="10">LN(($U$12-483)/(U4-483))</f>
        <v>2.9785392632293974</v>
      </c>
      <c r="W4">
        <f>STDEV(R4:T4)/SQRT(3)</f>
        <v>41.407929178464585</v>
      </c>
      <c r="X4" s="6">
        <f t="shared" ref="X4:X12" si="11">1.96*W4</f>
        <v>81.159541189790588</v>
      </c>
      <c r="Y4" s="6">
        <f t="shared" ref="Y4:Y12" si="12">(U4/$U$12)*SQRT(((X4/U4)^2)+(($X$12/$U$12)^2))</f>
        <v>8.9055560853495946E-2</v>
      </c>
      <c r="Z4" s="6">
        <f t="shared" ref="Z4:Z12" si="13">(1/(U4/$U$12))*Y4</f>
        <v>0.16627834073480638</v>
      </c>
    </row>
    <row r="5" spans="2:26" x14ac:dyDescent="0.2">
      <c r="B5" s="3">
        <v>120</v>
      </c>
      <c r="C5">
        <v>484.88033956123195</v>
      </c>
      <c r="D5">
        <f>LN($C$12/C5)</f>
        <v>0.71193708891404106</v>
      </c>
      <c r="F5">
        <v>576.25095347542594</v>
      </c>
      <c r="G5">
        <f t="shared" si="4"/>
        <v>0.46647429338844648</v>
      </c>
      <c r="I5">
        <v>540.40959398361156</v>
      </c>
      <c r="J5">
        <f t="shared" si="5"/>
        <v>0.54331005410935751</v>
      </c>
      <c r="L5">
        <f t="shared" si="0"/>
        <v>0.71193708891404106</v>
      </c>
      <c r="M5">
        <f t="shared" si="1"/>
        <v>0.46647429338844648</v>
      </c>
      <c r="N5">
        <f t="shared" ref="N5:N12" si="14">J5</f>
        <v>0.54331005410935751</v>
      </c>
      <c r="O5">
        <f t="shared" ref="O5:O12" si="15">AVERAGE(L5:N5)</f>
        <v>0.57390714547061494</v>
      </c>
      <c r="P5">
        <f t="shared" si="2"/>
        <v>0.12555927881537413</v>
      </c>
      <c r="R5">
        <f t="shared" si="6"/>
        <v>484.88033956123195</v>
      </c>
      <c r="S5">
        <f t="shared" si="7"/>
        <v>576.25095347542594</v>
      </c>
      <c r="T5">
        <f t="shared" si="8"/>
        <v>540.40959398361156</v>
      </c>
      <c r="U5">
        <f t="shared" si="9"/>
        <v>533.84696234008982</v>
      </c>
      <c r="V5">
        <f t="shared" si="10"/>
        <v>2.2084235419461531</v>
      </c>
      <c r="W5">
        <f t="shared" ref="W5:W12" si="16">STDEV(R5:T5)/SQRT(3)</f>
        <v>26.579743993817235</v>
      </c>
      <c r="X5" s="6">
        <f t="shared" si="11"/>
        <v>52.096298227881782</v>
      </c>
      <c r="Y5" s="6">
        <f t="shared" si="12"/>
        <v>6.0531204388579056E-2</v>
      </c>
      <c r="Z5" s="6">
        <f t="shared" si="13"/>
        <v>0.1072385655627312</v>
      </c>
    </row>
    <row r="6" spans="2:26" x14ac:dyDescent="0.2">
      <c r="B6" s="3">
        <v>90</v>
      </c>
      <c r="C6">
        <v>490.96121103066554</v>
      </c>
      <c r="D6">
        <f t="shared" si="3"/>
        <v>0.69947410212003036</v>
      </c>
      <c r="F6">
        <v>678.16172663431394</v>
      </c>
      <c r="G6">
        <f t="shared" si="4"/>
        <v>0.30363174796471598</v>
      </c>
      <c r="I6">
        <v>592.53829567089861</v>
      </c>
      <c r="J6">
        <f t="shared" si="5"/>
        <v>0.45122190855909061</v>
      </c>
      <c r="L6">
        <f t="shared" si="0"/>
        <v>0.69947410212003036</v>
      </c>
      <c r="M6">
        <f t="shared" si="1"/>
        <v>0.30363174796471598</v>
      </c>
      <c r="N6">
        <f t="shared" si="14"/>
        <v>0.45122190855909061</v>
      </c>
      <c r="O6">
        <f t="shared" si="15"/>
        <v>0.48477591954794558</v>
      </c>
      <c r="P6">
        <f t="shared" si="2"/>
        <v>0.20004298557031575</v>
      </c>
      <c r="R6">
        <f t="shared" si="6"/>
        <v>490.96121103066554</v>
      </c>
      <c r="S6">
        <f t="shared" si="7"/>
        <v>678.16172663431394</v>
      </c>
      <c r="T6">
        <f t="shared" si="8"/>
        <v>592.53829567089861</v>
      </c>
      <c r="U6">
        <f t="shared" si="9"/>
        <v>587.22041111195938</v>
      </c>
      <c r="V6">
        <f t="shared" si="10"/>
        <v>1.4907359308699049</v>
      </c>
      <c r="W6">
        <f t="shared" si="16"/>
        <v>54.105508600340585</v>
      </c>
      <c r="X6" s="6">
        <f t="shared" si="11"/>
        <v>106.04679685666754</v>
      </c>
      <c r="Y6" s="6">
        <f t="shared" si="12"/>
        <v>0.11547520843235336</v>
      </c>
      <c r="Z6" s="6">
        <f t="shared" si="13"/>
        <v>0.18598420770466023</v>
      </c>
    </row>
    <row r="7" spans="2:26" x14ac:dyDescent="0.2">
      <c r="B7" s="3">
        <v>75</v>
      </c>
      <c r="C7">
        <v>508.29038981051343</v>
      </c>
      <c r="D7">
        <f t="shared" si="3"/>
        <v>0.66478630911278636</v>
      </c>
      <c r="F7">
        <v>675.56797720176496</v>
      </c>
      <c r="G7">
        <f t="shared" si="4"/>
        <v>0.30746375755887251</v>
      </c>
      <c r="I7">
        <v>720.06574220286734</v>
      </c>
      <c r="J7">
        <f t="shared" si="5"/>
        <v>0.2562948970665811</v>
      </c>
      <c r="L7">
        <f t="shared" si="0"/>
        <v>0.66478630911278636</v>
      </c>
      <c r="M7">
        <f t="shared" si="1"/>
        <v>0.30746375755887251</v>
      </c>
      <c r="N7">
        <f t="shared" si="14"/>
        <v>0.2562948970665811</v>
      </c>
      <c r="O7">
        <f t="shared" si="15"/>
        <v>0.40951498791274665</v>
      </c>
      <c r="P7">
        <f t="shared" si="2"/>
        <v>0.2225469582839322</v>
      </c>
      <c r="R7">
        <f t="shared" si="6"/>
        <v>508.29038981051343</v>
      </c>
      <c r="S7">
        <f t="shared" si="7"/>
        <v>675.56797720176496</v>
      </c>
      <c r="T7">
        <f t="shared" si="8"/>
        <v>720.06574220286734</v>
      </c>
      <c r="U7">
        <f t="shared" si="9"/>
        <v>634.64136973838197</v>
      </c>
      <c r="V7">
        <f t="shared" si="10"/>
        <v>1.1157256015607329</v>
      </c>
      <c r="W7">
        <f t="shared" si="16"/>
        <v>64.468184321345248</v>
      </c>
      <c r="X7" s="6">
        <f t="shared" si="11"/>
        <v>126.35764126983669</v>
      </c>
      <c r="Y7" s="6">
        <f t="shared" si="12"/>
        <v>0.13689297384586455</v>
      </c>
      <c r="Z7" s="6">
        <f t="shared" si="13"/>
        <v>0.20400519948264959</v>
      </c>
    </row>
    <row r="8" spans="2:26" x14ac:dyDescent="0.2">
      <c r="B8" s="3">
        <v>60</v>
      </c>
      <c r="C8">
        <v>724.9729797767161</v>
      </c>
      <c r="D8">
        <f t="shared" si="3"/>
        <v>0.30970484196968368</v>
      </c>
      <c r="F8">
        <v>695.87845003104246</v>
      </c>
      <c r="G8">
        <f t="shared" si="4"/>
        <v>0.27784253799611569</v>
      </c>
      <c r="I8">
        <v>654.71033371611156</v>
      </c>
      <c r="J8">
        <f t="shared" si="5"/>
        <v>0.35144451430583235</v>
      </c>
      <c r="L8">
        <f t="shared" si="0"/>
        <v>0.30970484196968368</v>
      </c>
      <c r="M8">
        <f t="shared" si="1"/>
        <v>0.27784253799611569</v>
      </c>
      <c r="N8">
        <f t="shared" si="14"/>
        <v>0.35144451430583235</v>
      </c>
      <c r="O8">
        <f t="shared" si="15"/>
        <v>0.31299729809054389</v>
      </c>
      <c r="P8">
        <f t="shared" si="2"/>
        <v>3.6911284584187333E-2</v>
      </c>
      <c r="R8">
        <f t="shared" si="6"/>
        <v>724.9729797767161</v>
      </c>
      <c r="S8">
        <f t="shared" si="7"/>
        <v>695.87845003104246</v>
      </c>
      <c r="T8">
        <f t="shared" si="8"/>
        <v>654.71033371611156</v>
      </c>
      <c r="U8">
        <f t="shared" si="9"/>
        <v>691.85392117462334</v>
      </c>
      <c r="V8">
        <f t="shared" si="10"/>
        <v>0.79560885915540158</v>
      </c>
      <c r="W8">
        <f t="shared" si="16"/>
        <v>20.382651792202761</v>
      </c>
      <c r="X8" s="6">
        <f t="shared" si="11"/>
        <v>39.94999751271741</v>
      </c>
      <c r="Y8" s="6">
        <f t="shared" si="12"/>
        <v>5.3312019897351168E-2</v>
      </c>
      <c r="Z8" s="6">
        <f t="shared" si="13"/>
        <v>7.287846011990666E-2</v>
      </c>
    </row>
    <row r="9" spans="2:26" x14ac:dyDescent="0.2">
      <c r="B9" s="3">
        <v>45</v>
      </c>
      <c r="C9">
        <v>631.89127942098924</v>
      </c>
      <c r="D9">
        <f t="shared" si="3"/>
        <v>0.44712187374031076</v>
      </c>
      <c r="F9">
        <v>711.97478741863677</v>
      </c>
      <c r="G9">
        <f t="shared" si="4"/>
        <v>0.25497504246295249</v>
      </c>
      <c r="I9">
        <v>753.83524785795237</v>
      </c>
      <c r="J9">
        <f t="shared" si="5"/>
        <v>0.21046357355812717</v>
      </c>
      <c r="L9">
        <f t="shared" si="0"/>
        <v>0.44712187374031076</v>
      </c>
      <c r="M9">
        <f t="shared" si="1"/>
        <v>0.25497504246295249</v>
      </c>
      <c r="N9">
        <f t="shared" si="14"/>
        <v>0.21046357355812717</v>
      </c>
      <c r="O9">
        <f t="shared" si="15"/>
        <v>0.30418682992046348</v>
      </c>
      <c r="P9">
        <f t="shared" si="2"/>
        <v>0.12577017842021423</v>
      </c>
      <c r="R9">
        <f t="shared" si="6"/>
        <v>631.89127942098924</v>
      </c>
      <c r="S9">
        <f t="shared" si="7"/>
        <v>711.97478741863677</v>
      </c>
      <c r="T9">
        <f t="shared" si="8"/>
        <v>753.83524785795237</v>
      </c>
      <c r="U9">
        <f t="shared" si="9"/>
        <v>699.23377156585946</v>
      </c>
      <c r="V9">
        <f t="shared" si="10"/>
        <v>0.76088382678450461</v>
      </c>
      <c r="W9">
        <f t="shared" si="16"/>
        <v>35.773980177680855</v>
      </c>
      <c r="X9" s="6">
        <f t="shared" si="11"/>
        <v>70.117001148254474</v>
      </c>
      <c r="Y9" s="6">
        <f t="shared" si="12"/>
        <v>8.1098081014380763E-2</v>
      </c>
      <c r="Z9" s="6">
        <f t="shared" si="13"/>
        <v>0.10969242535223696</v>
      </c>
    </row>
    <row r="10" spans="2:26" x14ac:dyDescent="0.2">
      <c r="B10" s="3">
        <v>30</v>
      </c>
      <c r="C10">
        <v>846.22503491401926</v>
      </c>
      <c r="D10">
        <f t="shared" si="3"/>
        <v>0.15505390390517482</v>
      </c>
      <c r="F10">
        <v>572.55368155702922</v>
      </c>
      <c r="G10">
        <f t="shared" si="4"/>
        <v>0.47291104437467152</v>
      </c>
      <c r="I10">
        <v>768.57967990453983</v>
      </c>
      <c r="J10">
        <f t="shared" si="5"/>
        <v>0.19109317354523578</v>
      </c>
      <c r="L10">
        <f t="shared" si="0"/>
        <v>0.15505390390517482</v>
      </c>
      <c r="M10">
        <f t="shared" si="1"/>
        <v>0.47291104437467152</v>
      </c>
      <c r="N10">
        <f t="shared" si="14"/>
        <v>0.19109317354523578</v>
      </c>
      <c r="O10">
        <f t="shared" si="15"/>
        <v>0.27301937394169407</v>
      </c>
      <c r="P10">
        <f t="shared" si="2"/>
        <v>0.17404659482567245</v>
      </c>
      <c r="R10">
        <f t="shared" si="6"/>
        <v>846.22503491401926</v>
      </c>
      <c r="S10">
        <f t="shared" si="7"/>
        <v>572.55368155702922</v>
      </c>
      <c r="T10">
        <f t="shared" si="8"/>
        <v>768.57967990453983</v>
      </c>
      <c r="U10">
        <f t="shared" si="9"/>
        <v>729.11946545852936</v>
      </c>
      <c r="V10">
        <f t="shared" si="10"/>
        <v>0.63142687500176586</v>
      </c>
      <c r="W10">
        <f t="shared" si="16"/>
        <v>81.428565432440209</v>
      </c>
      <c r="X10" s="6">
        <f t="shared" si="11"/>
        <v>159.59998824758281</v>
      </c>
      <c r="Y10" s="6">
        <f t="shared" si="12"/>
        <v>0.17219638893887032</v>
      </c>
      <c r="Z10" s="6">
        <f t="shared" si="13"/>
        <v>0.22336432170123169</v>
      </c>
    </row>
    <row r="11" spans="2:26" x14ac:dyDescent="0.2">
      <c r="B11" s="3">
        <v>15</v>
      </c>
      <c r="C11">
        <v>964.74461261419992</v>
      </c>
      <c r="D11">
        <f t="shared" si="3"/>
        <v>2.3975810684114713E-2</v>
      </c>
      <c r="F11">
        <v>769.46170666004582</v>
      </c>
      <c r="G11">
        <f t="shared" si="4"/>
        <v>0.17732635420296364</v>
      </c>
      <c r="I11">
        <v>800.94608638099794</v>
      </c>
      <c r="J11">
        <f t="shared" si="5"/>
        <v>0.14984377660920756</v>
      </c>
      <c r="L11">
        <f t="shared" si="0"/>
        <v>2.3975810684114713E-2</v>
      </c>
      <c r="M11">
        <f t="shared" si="1"/>
        <v>0.17732635420296364</v>
      </c>
      <c r="N11">
        <f t="shared" si="14"/>
        <v>0.14984377660920756</v>
      </c>
      <c r="O11">
        <f t="shared" si="15"/>
        <v>0.11704864716542863</v>
      </c>
      <c r="P11">
        <f t="shared" si="2"/>
        <v>8.1766360355633116E-2</v>
      </c>
      <c r="R11">
        <f t="shared" si="6"/>
        <v>964.74461261419992</v>
      </c>
      <c r="S11">
        <f t="shared" si="7"/>
        <v>769.46170666004582</v>
      </c>
      <c r="T11">
        <f t="shared" si="8"/>
        <v>800.94608638099794</v>
      </c>
      <c r="U11">
        <f t="shared" si="9"/>
        <v>845.05080188508111</v>
      </c>
      <c r="V11">
        <f t="shared" si="10"/>
        <v>0.24545938631972306</v>
      </c>
      <c r="W11">
        <f t="shared" si="16"/>
        <v>60.533111563692145</v>
      </c>
      <c r="X11" s="6">
        <f t="shared" si="11"/>
        <v>118.6448986648366</v>
      </c>
      <c r="Y11" s="6">
        <f t="shared" si="12"/>
        <v>0.13158750316986986</v>
      </c>
      <c r="Z11" s="6">
        <f t="shared" si="13"/>
        <v>0.14727203404087783</v>
      </c>
    </row>
    <row r="12" spans="2:26" x14ac:dyDescent="0.2">
      <c r="B12" s="3">
        <v>0</v>
      </c>
      <c r="C12">
        <v>988.15466286348146</v>
      </c>
      <c r="D12">
        <f t="shared" si="3"/>
        <v>0</v>
      </c>
      <c r="F12">
        <v>918.75320808951858</v>
      </c>
      <c r="G12">
        <f t="shared" si="4"/>
        <v>0</v>
      </c>
      <c r="I12">
        <v>930.42122482363743</v>
      </c>
      <c r="J12">
        <f t="shared" si="5"/>
        <v>0</v>
      </c>
      <c r="L12">
        <f t="shared" si="0"/>
        <v>0</v>
      </c>
      <c r="M12">
        <f t="shared" si="1"/>
        <v>0</v>
      </c>
      <c r="N12">
        <f t="shared" si="14"/>
        <v>0</v>
      </c>
      <c r="O12">
        <f t="shared" si="15"/>
        <v>0</v>
      </c>
      <c r="P12">
        <f t="shared" si="2"/>
        <v>0</v>
      </c>
      <c r="R12">
        <f t="shared" si="6"/>
        <v>988.15466286348146</v>
      </c>
      <c r="S12">
        <f t="shared" si="7"/>
        <v>918.75320808951858</v>
      </c>
      <c r="T12">
        <f t="shared" si="8"/>
        <v>930.42122482363743</v>
      </c>
      <c r="U12">
        <f t="shared" si="9"/>
        <v>945.7763652588792</v>
      </c>
      <c r="V12">
        <f t="shared" si="10"/>
        <v>0</v>
      </c>
      <c r="W12">
        <f t="shared" si="16"/>
        <v>21.455191559193786</v>
      </c>
      <c r="X12" s="6">
        <f t="shared" si="11"/>
        <v>42.052175456019818</v>
      </c>
      <c r="Y12" s="6">
        <f t="shared" si="12"/>
        <v>6.2880358445960752E-2</v>
      </c>
      <c r="Z12" s="6">
        <f t="shared" si="13"/>
        <v>6.2880358445960752E-2</v>
      </c>
    </row>
    <row r="15" spans="2:26" x14ac:dyDescent="0.2">
      <c r="B15" t="s">
        <v>0</v>
      </c>
      <c r="D15" t="s">
        <v>6</v>
      </c>
      <c r="G15" t="s">
        <v>6</v>
      </c>
      <c r="J15" t="s">
        <v>6</v>
      </c>
      <c r="L15" s="1" t="s">
        <v>7</v>
      </c>
      <c r="M15" s="1" t="s">
        <v>8</v>
      </c>
      <c r="N15" s="1" t="s">
        <v>9</v>
      </c>
      <c r="O15" t="s">
        <v>4</v>
      </c>
      <c r="P15" t="s">
        <v>5</v>
      </c>
      <c r="R15" t="s">
        <v>1</v>
      </c>
      <c r="S15" t="s">
        <v>2</v>
      </c>
      <c r="T15" t="s">
        <v>3</v>
      </c>
      <c r="U15" t="s">
        <v>4</v>
      </c>
      <c r="V15" t="s">
        <v>6</v>
      </c>
      <c r="X15" s="5" t="s">
        <v>12</v>
      </c>
    </row>
    <row r="16" spans="2:26" x14ac:dyDescent="0.2">
      <c r="B16" s="3">
        <v>1440</v>
      </c>
      <c r="C16">
        <v>202.7751444058035</v>
      </c>
      <c r="D16">
        <f>LN($C$25/C16)</f>
        <v>0.81881619271104966</v>
      </c>
      <c r="F16">
        <v>213.7487388487643</v>
      </c>
      <c r="G16">
        <f>LN($F$25/F16)</f>
        <v>0.79171780147418747</v>
      </c>
      <c r="I16" s="1">
        <v>206.34734166392514</v>
      </c>
      <c r="J16">
        <f>LN($I$25/I16)</f>
        <v>0.77168767453461884</v>
      </c>
      <c r="L16">
        <f t="shared" ref="L16:L25" si="17">D16</f>
        <v>0.81881619271104966</v>
      </c>
      <c r="M16">
        <f t="shared" ref="M16:M25" si="18">G16</f>
        <v>0.79171780147418747</v>
      </c>
      <c r="N16">
        <f>J16</f>
        <v>0.77168767453461884</v>
      </c>
      <c r="O16">
        <f>AVERAGE(L16:N16)</f>
        <v>0.79407388957328529</v>
      </c>
      <c r="P16">
        <f t="shared" ref="P16:P25" si="19">STDEV(L16:N16)</f>
        <v>2.3652434752569885E-2</v>
      </c>
      <c r="R16">
        <f>C16</f>
        <v>202.7751444058035</v>
      </c>
      <c r="S16">
        <f>F16</f>
        <v>213.7487388487643</v>
      </c>
      <c r="T16">
        <f>I16</f>
        <v>206.34734166392514</v>
      </c>
      <c r="U16">
        <f>AVERAGE(R16:T16)</f>
        <v>207.62374163949767</v>
      </c>
      <c r="V16" t="e">
        <f>LN(($U$25-213)/(U16-213))</f>
        <v>#NUM!</v>
      </c>
      <c r="W16">
        <f>STDEV(R16:T16)/SQRT(3)</f>
        <v>3.2314517595489591</v>
      </c>
      <c r="X16" s="6">
        <f>1.96*W16</f>
        <v>6.3336454487159601</v>
      </c>
      <c r="Y16" s="6">
        <f>(U16/$U$25)*SQRT(((X16/U16)^2)+(($X$25/$U$25)^2))</f>
        <v>1.9743983033993912E-2</v>
      </c>
      <c r="Z16" s="6">
        <f>(1/(U16/$U$25))*Y16</f>
        <v>4.368202120738008E-2</v>
      </c>
    </row>
    <row r="17" spans="2:26" x14ac:dyDescent="0.2">
      <c r="B17" s="3">
        <v>150</v>
      </c>
      <c r="C17">
        <v>221.36511603179341</v>
      </c>
      <c r="D17">
        <f t="shared" ref="D17:D25" si="20">LN($C$25/C17)</f>
        <v>0.73110044778665251</v>
      </c>
      <c r="F17">
        <v>244.54295063835767</v>
      </c>
      <c r="G17">
        <f t="shared" ref="G17:G25" si="21">LN($F$25/F17)</f>
        <v>0.65712804843111938</v>
      </c>
      <c r="I17" s="1">
        <v>228.15602986983831</v>
      </c>
      <c r="J17">
        <f t="shared" ref="J17:J25" si="22">LN($I$25/I17)</f>
        <v>0.67121881156025498</v>
      </c>
      <c r="L17">
        <f t="shared" si="17"/>
        <v>0.73110044778665251</v>
      </c>
      <c r="M17">
        <f t="shared" si="18"/>
        <v>0.65712804843111938</v>
      </c>
      <c r="N17">
        <f>J17</f>
        <v>0.67121881156025498</v>
      </c>
      <c r="O17">
        <f t="shared" ref="O17:O25" si="23">AVERAGE(L17:N17)</f>
        <v>0.68648243592600899</v>
      </c>
      <c r="P17">
        <f t="shared" si="19"/>
        <v>3.9277380745000652E-2</v>
      </c>
      <c r="R17">
        <f t="shared" ref="R17:R25" si="24">C17</f>
        <v>221.36511603179341</v>
      </c>
      <c r="S17">
        <f t="shared" ref="S17:S25" si="25">F17</f>
        <v>244.54295063835767</v>
      </c>
      <c r="T17">
        <f t="shared" ref="T17:T25" si="26">I17</f>
        <v>228.15602986983831</v>
      </c>
      <c r="U17">
        <f t="shared" ref="U17:U24" si="27">AVERAGE(R17:T17)</f>
        <v>231.35469884666313</v>
      </c>
      <c r="V17">
        <f t="shared" ref="V17:V25" si="28">LN(($U$25-213)/(U17-213))</f>
        <v>2.5968730409864218</v>
      </c>
      <c r="W17">
        <f t="shared" ref="W17:W25" si="29">STDEV(R17:T17)/SQRT(3)</f>
        <v>6.8793559940784226</v>
      </c>
      <c r="X17" s="6">
        <f t="shared" ref="X17:X51" si="30">1.96*W17</f>
        <v>13.483537748393708</v>
      </c>
      <c r="Y17" s="6">
        <f t="shared" ref="Y17:Y25" si="31">(U17/$U$25)*SQRT(((X17/U17)^2)+(($X$25/$U$25)^2))</f>
        <v>3.3310584563673605E-2</v>
      </c>
      <c r="Z17" s="6">
        <f>(1/(U17/$U$25))*Y17</f>
        <v>6.6137671263210851E-2</v>
      </c>
    </row>
    <row r="18" spans="2:26" x14ac:dyDescent="0.2">
      <c r="B18" s="3">
        <v>120</v>
      </c>
      <c r="C18">
        <v>225.04079132533053</v>
      </c>
      <c r="D18">
        <f t="shared" si="20"/>
        <v>0.71463221426341461</v>
      </c>
      <c r="F18">
        <v>267.05770623640018</v>
      </c>
      <c r="G18">
        <f t="shared" si="21"/>
        <v>0.5690542458767841</v>
      </c>
      <c r="I18" s="1">
        <v>240.87542890218668</v>
      </c>
      <c r="J18">
        <f t="shared" si="22"/>
        <v>0.61696864066056623</v>
      </c>
      <c r="L18">
        <f t="shared" si="17"/>
        <v>0.71463221426341461</v>
      </c>
      <c r="M18">
        <f t="shared" si="18"/>
        <v>0.5690542458767841</v>
      </c>
      <c r="N18">
        <f t="shared" ref="N18:N25" si="32">J18</f>
        <v>0.61696864066056623</v>
      </c>
      <c r="O18">
        <f t="shared" si="23"/>
        <v>0.63355170026692165</v>
      </c>
      <c r="P18">
        <f t="shared" si="19"/>
        <v>7.4192214007439153E-2</v>
      </c>
      <c r="R18">
        <f t="shared" si="24"/>
        <v>225.04079132533053</v>
      </c>
      <c r="S18">
        <f t="shared" si="25"/>
        <v>267.05770623640018</v>
      </c>
      <c r="T18">
        <f t="shared" si="26"/>
        <v>240.87542890218668</v>
      </c>
      <c r="U18">
        <f t="shared" si="27"/>
        <v>244.32464215463915</v>
      </c>
      <c r="V18">
        <f t="shared" si="28"/>
        <v>2.0623535735631888</v>
      </c>
      <c r="W18">
        <f t="shared" si="29"/>
        <v>12.251232437414709</v>
      </c>
      <c r="X18" s="6">
        <f t="shared" si="30"/>
        <v>24.012415577332828</v>
      </c>
      <c r="Y18" s="6">
        <f t="shared" si="31"/>
        <v>5.4856077196468976E-2</v>
      </c>
      <c r="Z18" s="6">
        <f t="shared" ref="Z18:Z25" si="33">(1/(U18/$U$25))*Y18</f>
        <v>0.10313413863818079</v>
      </c>
    </row>
    <row r="19" spans="2:26" x14ac:dyDescent="0.2">
      <c r="B19" s="3">
        <v>90</v>
      </c>
      <c r="C19">
        <v>244.19522020281954</v>
      </c>
      <c r="D19">
        <f t="shared" si="20"/>
        <v>0.63294590661915129</v>
      </c>
      <c r="F19">
        <v>283.36493562954564</v>
      </c>
      <c r="G19">
        <f t="shared" si="21"/>
        <v>0.50978341703846153</v>
      </c>
      <c r="I19" s="1">
        <v>244.61603345834973</v>
      </c>
      <c r="J19">
        <f t="shared" si="22"/>
        <v>0.6015587771823272</v>
      </c>
      <c r="L19">
        <f t="shared" si="17"/>
        <v>0.63294590661915129</v>
      </c>
      <c r="M19">
        <f t="shared" si="18"/>
        <v>0.50978341703846153</v>
      </c>
      <c r="N19">
        <f t="shared" si="32"/>
        <v>0.6015587771823272</v>
      </c>
      <c r="O19">
        <f t="shared" si="23"/>
        <v>0.58142936694664671</v>
      </c>
      <c r="P19">
        <f t="shared" si="19"/>
        <v>6.4001129499842574E-2</v>
      </c>
      <c r="R19">
        <f t="shared" si="24"/>
        <v>244.19522020281954</v>
      </c>
      <c r="S19">
        <f t="shared" si="25"/>
        <v>283.36493562954564</v>
      </c>
      <c r="T19">
        <f t="shared" si="26"/>
        <v>244.61603345834973</v>
      </c>
      <c r="U19">
        <f t="shared" si="27"/>
        <v>257.39206309690496</v>
      </c>
      <c r="V19">
        <f t="shared" si="28"/>
        <v>1.7136979562650936</v>
      </c>
      <c r="W19">
        <f t="shared" si="29"/>
        <v>12.987004422968468</v>
      </c>
      <c r="X19" s="6">
        <f t="shared" si="30"/>
        <v>25.454528669018195</v>
      </c>
      <c r="Y19" s="6">
        <f t="shared" si="31"/>
        <v>5.8117522692593002E-2</v>
      </c>
      <c r="Z19" s="6">
        <f t="shared" si="33"/>
        <v>0.10371866362936653</v>
      </c>
    </row>
    <row r="20" spans="2:26" x14ac:dyDescent="0.2">
      <c r="B20" s="3">
        <v>75</v>
      </c>
      <c r="C20">
        <v>254.39037064628724</v>
      </c>
      <c r="D20">
        <f t="shared" si="20"/>
        <v>0.59204391529872558</v>
      </c>
      <c r="F20">
        <v>296.0980909605646</v>
      </c>
      <c r="G20">
        <f t="shared" si="21"/>
        <v>0.46582822134356644</v>
      </c>
      <c r="I20" s="1">
        <v>338.09755882758355</v>
      </c>
      <c r="J20">
        <f t="shared" si="22"/>
        <v>0.27791405857383378</v>
      </c>
      <c r="L20">
        <f t="shared" si="17"/>
        <v>0.59204391529872558</v>
      </c>
      <c r="M20">
        <f t="shared" si="18"/>
        <v>0.46582822134356644</v>
      </c>
      <c r="N20">
        <f t="shared" si="32"/>
        <v>0.27791405857383378</v>
      </c>
      <c r="O20">
        <f t="shared" si="23"/>
        <v>0.44526206507204197</v>
      </c>
      <c r="P20">
        <f t="shared" si="19"/>
        <v>0.15807155597810391</v>
      </c>
      <c r="R20">
        <f t="shared" si="24"/>
        <v>254.39037064628724</v>
      </c>
      <c r="S20">
        <f t="shared" si="25"/>
        <v>296.0980909605646</v>
      </c>
      <c r="T20">
        <f t="shared" si="26"/>
        <v>338.09755882758355</v>
      </c>
      <c r="U20">
        <f t="shared" si="27"/>
        <v>296.19534014481178</v>
      </c>
      <c r="V20">
        <f t="shared" si="28"/>
        <v>1.0855673122614424</v>
      </c>
      <c r="W20">
        <f t="shared" si="29"/>
        <v>24.164232737371929</v>
      </c>
      <c r="X20" s="6">
        <f t="shared" si="30"/>
        <v>47.361896165248979</v>
      </c>
      <c r="Y20" s="6">
        <f t="shared" si="31"/>
        <v>0.10505855418375101</v>
      </c>
      <c r="Z20" s="6">
        <f t="shared" si="33"/>
        <v>0.16292891578585109</v>
      </c>
    </row>
    <row r="21" spans="2:26" x14ac:dyDescent="0.2">
      <c r="B21" s="3">
        <v>60</v>
      </c>
      <c r="C21">
        <v>263.30349618369013</v>
      </c>
      <c r="D21">
        <f t="shared" si="20"/>
        <v>0.55760655007333604</v>
      </c>
      <c r="F21">
        <v>312.25114967342938</v>
      </c>
      <c r="G21">
        <f t="shared" si="21"/>
        <v>0.41271117825150783</v>
      </c>
      <c r="I21" s="1">
        <v>349.56978081445357</v>
      </c>
      <c r="J21">
        <f t="shared" si="22"/>
        <v>0.24454534726682001</v>
      </c>
      <c r="L21">
        <f t="shared" si="17"/>
        <v>0.55760655007333604</v>
      </c>
      <c r="M21">
        <f t="shared" si="18"/>
        <v>0.41271117825150783</v>
      </c>
      <c r="N21">
        <f t="shared" si="32"/>
        <v>0.24454534726682001</v>
      </c>
      <c r="O21">
        <f t="shared" si="23"/>
        <v>0.40495435853055461</v>
      </c>
      <c r="P21">
        <f t="shared" si="19"/>
        <v>0.15667468003734106</v>
      </c>
      <c r="R21">
        <f t="shared" si="24"/>
        <v>263.30349618369013</v>
      </c>
      <c r="S21">
        <f t="shared" si="25"/>
        <v>312.25114967342938</v>
      </c>
      <c r="T21">
        <f t="shared" si="26"/>
        <v>349.56978081445357</v>
      </c>
      <c r="U21">
        <f t="shared" si="27"/>
        <v>308.37480889052438</v>
      </c>
      <c r="V21">
        <f t="shared" si="28"/>
        <v>0.94894416481170973</v>
      </c>
      <c r="W21">
        <f t="shared" si="29"/>
        <v>24.978240393042451</v>
      </c>
      <c r="X21" s="6">
        <f t="shared" si="30"/>
        <v>48.957351170363204</v>
      </c>
      <c r="Y21" s="6">
        <f t="shared" si="31"/>
        <v>0.10862646268284561</v>
      </c>
      <c r="Z21" s="6">
        <f t="shared" si="33"/>
        <v>0.1618086421905206</v>
      </c>
    </row>
    <row r="22" spans="2:26" x14ac:dyDescent="0.2">
      <c r="B22" s="3">
        <v>45</v>
      </c>
      <c r="C22">
        <v>297.15261663210367</v>
      </c>
      <c r="D22">
        <f t="shared" si="20"/>
        <v>0.43666802727952103</v>
      </c>
      <c r="F22">
        <v>300.63799139497121</v>
      </c>
      <c r="G22">
        <f t="shared" si="21"/>
        <v>0.45061215460516335</v>
      </c>
      <c r="I22" s="1">
        <v>381.08393407449842</v>
      </c>
      <c r="J22">
        <f t="shared" si="22"/>
        <v>0.15822889772170071</v>
      </c>
      <c r="L22">
        <f t="shared" si="17"/>
        <v>0.43666802727952103</v>
      </c>
      <c r="M22">
        <f t="shared" si="18"/>
        <v>0.45061215460516335</v>
      </c>
      <c r="N22">
        <f t="shared" si="32"/>
        <v>0.15822889772170071</v>
      </c>
      <c r="O22">
        <f t="shared" si="23"/>
        <v>0.34850302653546167</v>
      </c>
      <c r="P22">
        <f t="shared" si="19"/>
        <v>0.16492965998750866</v>
      </c>
      <c r="R22">
        <f t="shared" si="24"/>
        <v>297.15261663210367</v>
      </c>
      <c r="S22">
        <f t="shared" si="25"/>
        <v>300.63799139497121</v>
      </c>
      <c r="T22">
        <f t="shared" si="26"/>
        <v>381.08393407449842</v>
      </c>
      <c r="U22">
        <f t="shared" si="27"/>
        <v>326.29151403385777</v>
      </c>
      <c r="V22">
        <f t="shared" si="28"/>
        <v>0.7767943836170228</v>
      </c>
      <c r="W22">
        <f t="shared" si="29"/>
        <v>27.414679338764941</v>
      </c>
      <c r="X22" s="6">
        <f t="shared" si="30"/>
        <v>53.732771503979286</v>
      </c>
      <c r="Y22" s="6">
        <f t="shared" si="31"/>
        <v>0.1190649601172227</v>
      </c>
      <c r="Z22" s="6">
        <f t="shared" si="33"/>
        <v>0.16761896753099217</v>
      </c>
    </row>
    <row r="23" spans="2:26" x14ac:dyDescent="0.2">
      <c r="B23" s="3">
        <v>30</v>
      </c>
      <c r="C23">
        <v>350.95248657108766</v>
      </c>
      <c r="D23">
        <f t="shared" si="20"/>
        <v>0.27026304640642995</v>
      </c>
      <c r="F23">
        <v>318.45671323650032</v>
      </c>
      <c r="G23">
        <f t="shared" si="21"/>
        <v>0.39303245158070071</v>
      </c>
      <c r="I23" s="1">
        <v>405.6383112700201</v>
      </c>
      <c r="J23">
        <f t="shared" si="22"/>
        <v>9.5786644383941702E-2</v>
      </c>
      <c r="L23">
        <f t="shared" si="17"/>
        <v>0.27026304640642995</v>
      </c>
      <c r="M23">
        <f t="shared" si="18"/>
        <v>0.39303245158070071</v>
      </c>
      <c r="N23">
        <f t="shared" si="32"/>
        <v>9.5786644383941702E-2</v>
      </c>
      <c r="O23">
        <f t="shared" si="23"/>
        <v>0.25302738079035741</v>
      </c>
      <c r="P23">
        <f t="shared" si="19"/>
        <v>0.14937057474929602</v>
      </c>
      <c r="R23">
        <f t="shared" si="24"/>
        <v>350.95248657108766</v>
      </c>
      <c r="S23">
        <f t="shared" si="25"/>
        <v>318.45671323650032</v>
      </c>
      <c r="T23">
        <f t="shared" si="26"/>
        <v>405.6383112700201</v>
      </c>
      <c r="U23">
        <f t="shared" si="27"/>
        <v>358.34917035920267</v>
      </c>
      <c r="V23">
        <f t="shared" si="28"/>
        <v>0.5276197315396749</v>
      </c>
      <c r="W23">
        <f t="shared" si="29"/>
        <v>25.437445870314747</v>
      </c>
      <c r="X23" s="6">
        <f t="shared" si="30"/>
        <v>49.857393905816906</v>
      </c>
      <c r="Y23" s="6">
        <f t="shared" si="31"/>
        <v>0.11124552522861819</v>
      </c>
      <c r="Z23" s="6">
        <f t="shared" si="33"/>
        <v>0.1426005225598734</v>
      </c>
    </row>
    <row r="24" spans="2:26" x14ac:dyDescent="0.2">
      <c r="B24" s="3">
        <v>15</v>
      </c>
      <c r="C24">
        <v>406.15647902623829</v>
      </c>
      <c r="D24">
        <f t="shared" si="20"/>
        <v>0.12417539314644413</v>
      </c>
      <c r="F24">
        <v>439.38643880101245</v>
      </c>
      <c r="G24">
        <f t="shared" si="21"/>
        <v>7.1139712669362365E-2</v>
      </c>
      <c r="I24" s="1">
        <v>426.70967322486354</v>
      </c>
      <c r="J24">
        <f t="shared" si="22"/>
        <v>4.5144688207493559E-2</v>
      </c>
      <c r="L24">
        <f t="shared" si="17"/>
        <v>0.12417539314644413</v>
      </c>
      <c r="M24">
        <f t="shared" si="18"/>
        <v>7.1139712669362365E-2</v>
      </c>
      <c r="N24">
        <f t="shared" si="32"/>
        <v>4.5144688207493559E-2</v>
      </c>
      <c r="O24">
        <f t="shared" si="23"/>
        <v>8.0153264674433358E-2</v>
      </c>
      <c r="P24">
        <f t="shared" si="19"/>
        <v>4.0278979264598495E-2</v>
      </c>
      <c r="R24">
        <f t="shared" si="24"/>
        <v>406.15647902623829</v>
      </c>
      <c r="S24">
        <f t="shared" si="25"/>
        <v>439.38643880101245</v>
      </c>
      <c r="T24">
        <f t="shared" si="26"/>
        <v>426.70967322486354</v>
      </c>
      <c r="U24">
        <f t="shared" si="27"/>
        <v>424.08419701737142</v>
      </c>
      <c r="V24">
        <f t="shared" si="28"/>
        <v>0.15450155876664795</v>
      </c>
      <c r="W24">
        <f t="shared" si="29"/>
        <v>9.6820693491518561</v>
      </c>
      <c r="X24" s="6">
        <f t="shared" si="30"/>
        <v>18.976855924337638</v>
      </c>
      <c r="Y24" s="6">
        <f t="shared" si="31"/>
        <v>5.0397461445182756E-2</v>
      </c>
      <c r="Z24" s="6">
        <f t="shared" si="33"/>
        <v>5.4588547852086548E-2</v>
      </c>
    </row>
    <row r="25" spans="2:26" x14ac:dyDescent="0.2">
      <c r="B25" s="3">
        <v>0</v>
      </c>
      <c r="C25">
        <v>459.8562289249395</v>
      </c>
      <c r="D25">
        <f t="shared" si="20"/>
        <v>0</v>
      </c>
      <c r="F25">
        <v>471.7829410476765</v>
      </c>
      <c r="G25">
        <f t="shared" si="21"/>
        <v>0</v>
      </c>
      <c r="I25" s="1">
        <v>446.41479256933798</v>
      </c>
      <c r="J25">
        <f t="shared" si="22"/>
        <v>0</v>
      </c>
      <c r="L25">
        <f t="shared" si="17"/>
        <v>0</v>
      </c>
      <c r="M25">
        <f t="shared" si="18"/>
        <v>0</v>
      </c>
      <c r="N25">
        <f t="shared" si="32"/>
        <v>0</v>
      </c>
      <c r="O25">
        <f t="shared" si="23"/>
        <v>0</v>
      </c>
      <c r="P25">
        <f t="shared" si="19"/>
        <v>0</v>
      </c>
      <c r="R25">
        <f t="shared" si="24"/>
        <v>459.8562289249395</v>
      </c>
      <c r="S25">
        <f t="shared" si="25"/>
        <v>471.7829410476765</v>
      </c>
      <c r="T25">
        <f t="shared" si="26"/>
        <v>446.41479256933798</v>
      </c>
      <c r="U25">
        <f>AVERAGE(R25:T25)</f>
        <v>459.35132084731799</v>
      </c>
      <c r="V25">
        <f t="shared" si="28"/>
        <v>0</v>
      </c>
      <c r="W25">
        <f t="shared" si="29"/>
        <v>7.3275038594301876</v>
      </c>
      <c r="X25" s="6">
        <f t="shared" si="30"/>
        <v>14.361907564483168</v>
      </c>
      <c r="Y25" s="6">
        <f t="shared" si="31"/>
        <v>4.4216275293985433E-2</v>
      </c>
      <c r="Z25" s="6">
        <f t="shared" si="33"/>
        <v>4.4216275293985433E-2</v>
      </c>
    </row>
    <row r="28" spans="2:26" x14ac:dyDescent="0.2">
      <c r="B28" t="s">
        <v>0</v>
      </c>
      <c r="D28" t="s">
        <v>6</v>
      </c>
      <c r="G28" t="s">
        <v>6</v>
      </c>
      <c r="J28" t="s">
        <v>6</v>
      </c>
      <c r="L28" s="1" t="s">
        <v>7</v>
      </c>
      <c r="M28" s="1" t="s">
        <v>8</v>
      </c>
      <c r="N28" s="1" t="s">
        <v>9</v>
      </c>
      <c r="O28" t="s">
        <v>4</v>
      </c>
      <c r="P28" t="s">
        <v>5</v>
      </c>
      <c r="R28" t="s">
        <v>1</v>
      </c>
      <c r="S28" t="s">
        <v>2</v>
      </c>
      <c r="T28" t="s">
        <v>3</v>
      </c>
      <c r="U28" t="s">
        <v>4</v>
      </c>
      <c r="V28" t="s">
        <v>6</v>
      </c>
      <c r="X28" s="5" t="s">
        <v>12</v>
      </c>
    </row>
    <row r="29" spans="2:26" x14ac:dyDescent="0.2">
      <c r="B29" s="3">
        <v>1440</v>
      </c>
      <c r="C29">
        <v>12.911362806233779</v>
      </c>
      <c r="D29">
        <f>LN($C$38/C29)</f>
        <v>1.273687128041858</v>
      </c>
      <c r="F29">
        <v>16.51064062000605</v>
      </c>
      <c r="G29">
        <f>LN($F$38/F29)</f>
        <v>0.98964614370064385</v>
      </c>
      <c r="I29">
        <v>15.525692162909893</v>
      </c>
      <c r="J29">
        <f>LN($I$38/I29)</f>
        <v>1.0392928196027762</v>
      </c>
      <c r="L29">
        <f t="shared" ref="L29:L38" si="34">D29</f>
        <v>1.273687128041858</v>
      </c>
      <c r="M29">
        <f t="shared" ref="M29:M38" si="35">G29</f>
        <v>0.98964614370064385</v>
      </c>
      <c r="N29">
        <f>J29</f>
        <v>1.0392928196027762</v>
      </c>
      <c r="O29">
        <f>AVERAGE(L29:N29)</f>
        <v>1.1008753637817594</v>
      </c>
      <c r="P29">
        <f t="shared" ref="P29:P38" si="36">STDEV(L29:N29)</f>
        <v>0.15170407874229688</v>
      </c>
      <c r="R29">
        <f>C29</f>
        <v>12.911362806233779</v>
      </c>
      <c r="S29">
        <f>F29</f>
        <v>16.51064062000605</v>
      </c>
      <c r="T29">
        <f>I29</f>
        <v>15.525692162909893</v>
      </c>
      <c r="U29">
        <f>AVERAGE(R29:T29)</f>
        <v>14.982565196383241</v>
      </c>
      <c r="V29">
        <f>LN(($U$38-10)/(U29-10))</f>
        <v>1.9442286430157008</v>
      </c>
      <c r="W29">
        <f>STDEV(R29:T29)/SQRT(3)</f>
        <v>1.0739243256245783</v>
      </c>
      <c r="X29" s="6">
        <f t="shared" si="30"/>
        <v>2.1048916782241736</v>
      </c>
      <c r="Y29" s="6">
        <f>(U29/$U$38)*SQRT(((X29/U29)^2)+(($X$38/$U$38)^2))</f>
        <v>4.800441032441833E-2</v>
      </c>
      <c r="Z29" s="6">
        <f>(1/(U29/$U$38))*Y29</f>
        <v>0.14360203552783612</v>
      </c>
    </row>
    <row r="30" spans="2:26" x14ac:dyDescent="0.2">
      <c r="B30" s="3">
        <v>150</v>
      </c>
      <c r="C30">
        <v>16.496536331634495</v>
      </c>
      <c r="D30">
        <f t="shared" ref="D30:D38" si="37">LN($C$38/C30)</f>
        <v>1.0286444498166447</v>
      </c>
      <c r="F30">
        <v>13.3939233063934</v>
      </c>
      <c r="G30">
        <f t="shared" ref="G30:G38" si="38">LN($F$38/F30)</f>
        <v>1.1988500833143692</v>
      </c>
      <c r="I30">
        <v>19.206831177018231</v>
      </c>
      <c r="J30">
        <f t="shared" ref="J30:J38" si="39">LN($I$38/I30)</f>
        <v>0.82652302396578925</v>
      </c>
      <c r="L30">
        <f t="shared" si="34"/>
        <v>1.0286444498166447</v>
      </c>
      <c r="M30">
        <f t="shared" si="35"/>
        <v>1.1988500833143692</v>
      </c>
      <c r="N30">
        <f>J30</f>
        <v>0.82652302396578925</v>
      </c>
      <c r="O30">
        <f t="shared" ref="O30:O38" si="40">AVERAGE(L30:N30)</f>
        <v>1.018005852365601</v>
      </c>
      <c r="P30">
        <f t="shared" si="36"/>
        <v>0.18639137479396398</v>
      </c>
      <c r="R30">
        <f t="shared" ref="R30:R38" si="41">C30</f>
        <v>16.496536331634495</v>
      </c>
      <c r="S30">
        <f t="shared" ref="S30:S38" si="42">F30</f>
        <v>13.3939233063934</v>
      </c>
      <c r="T30">
        <f t="shared" ref="T30:T38" si="43">I30</f>
        <v>19.206831177018231</v>
      </c>
      <c r="U30">
        <f t="shared" ref="U30:U38" si="44">AVERAGE(R30:T30)</f>
        <v>16.365763605015374</v>
      </c>
      <c r="V30">
        <f t="shared" ref="V30:V38" si="45">LN(($U$38-10)/(U30-10))</f>
        <v>1.6992393069295693</v>
      </c>
      <c r="W30">
        <f t="shared" ref="W30:W38" si="46">STDEV(R30:T30)/SQRT(3)</f>
        <v>1.6793153969811279</v>
      </c>
      <c r="X30" s="6">
        <f t="shared" si="30"/>
        <v>3.2914581780830106</v>
      </c>
      <c r="Y30" s="6">
        <f t="shared" ref="Y30:Y38" si="47">(U30/$U$38)*SQRT(((X30/U30)^2)+(($X$38/$U$38)^2))</f>
        <v>7.4236714555016195E-2</v>
      </c>
      <c r="Z30" s="6">
        <f t="shared" ref="Z30:Z38" si="48">(1/(U30/$U$38))*Y30</f>
        <v>0.20330502007888579</v>
      </c>
    </row>
    <row r="31" spans="2:26" x14ac:dyDescent="0.2">
      <c r="B31" s="3">
        <v>120</v>
      </c>
      <c r="C31">
        <v>21.799276468873625</v>
      </c>
      <c r="D31">
        <f t="shared" si="37"/>
        <v>0.74991810964911154</v>
      </c>
      <c r="F31">
        <v>14.431665167927905</v>
      </c>
      <c r="G31">
        <f t="shared" si="38"/>
        <v>1.1242264404375464</v>
      </c>
      <c r="I31">
        <v>19.96016927973611</v>
      </c>
      <c r="J31">
        <f t="shared" si="39"/>
        <v>0.7880502783947464</v>
      </c>
      <c r="L31">
        <f t="shared" si="34"/>
        <v>0.74991810964911154</v>
      </c>
      <c r="M31">
        <f t="shared" si="35"/>
        <v>1.1242264404375464</v>
      </c>
      <c r="N31">
        <f t="shared" ref="N31:N38" si="49">J31</f>
        <v>0.7880502783947464</v>
      </c>
      <c r="O31">
        <f t="shared" si="40"/>
        <v>0.88739827616046807</v>
      </c>
      <c r="P31">
        <f t="shared" si="36"/>
        <v>0.20598349477433692</v>
      </c>
      <c r="R31">
        <f t="shared" si="41"/>
        <v>21.799276468873625</v>
      </c>
      <c r="S31">
        <f t="shared" si="42"/>
        <v>14.431665167927905</v>
      </c>
      <c r="T31">
        <f t="shared" si="43"/>
        <v>19.96016927973611</v>
      </c>
      <c r="U31">
        <f t="shared" si="44"/>
        <v>18.730370305512547</v>
      </c>
      <c r="V31">
        <f t="shared" si="45"/>
        <v>1.3833657145729188</v>
      </c>
      <c r="W31">
        <f t="shared" si="46"/>
        <v>2.2139503312861986</v>
      </c>
      <c r="X31" s="6">
        <f t="shared" si="30"/>
        <v>4.3393426493209493</v>
      </c>
      <c r="Y31" s="6">
        <f t="shared" si="47"/>
        <v>9.7612784992845855E-2</v>
      </c>
      <c r="Z31" s="6">
        <f t="shared" si="48"/>
        <v>0.23357479325339545</v>
      </c>
    </row>
    <row r="32" spans="2:26" x14ac:dyDescent="0.2">
      <c r="B32" s="3">
        <v>90</v>
      </c>
      <c r="C32">
        <v>22.173034757325645</v>
      </c>
      <c r="D32">
        <f t="shared" si="37"/>
        <v>0.73291798937074937</v>
      </c>
      <c r="F32">
        <v>22.322972728721737</v>
      </c>
      <c r="G32">
        <f t="shared" si="38"/>
        <v>0.68803488740326368</v>
      </c>
      <c r="I32">
        <v>20.285888429987111</v>
      </c>
      <c r="J32">
        <f t="shared" si="39"/>
        <v>0.77186353710487476</v>
      </c>
      <c r="L32">
        <f t="shared" si="34"/>
        <v>0.73291798937074937</v>
      </c>
      <c r="M32">
        <f t="shared" si="35"/>
        <v>0.68803488740326368</v>
      </c>
      <c r="N32">
        <f t="shared" si="49"/>
        <v>0.77186353710487476</v>
      </c>
      <c r="O32">
        <f t="shared" si="40"/>
        <v>0.73093880462629601</v>
      </c>
      <c r="P32">
        <f t="shared" si="36"/>
        <v>4.1949356453804661E-2</v>
      </c>
      <c r="R32">
        <f t="shared" si="41"/>
        <v>22.173034757325645</v>
      </c>
      <c r="S32">
        <f t="shared" si="42"/>
        <v>22.322972728721737</v>
      </c>
      <c r="T32">
        <f t="shared" si="43"/>
        <v>20.285888429987111</v>
      </c>
      <c r="U32">
        <f t="shared" si="44"/>
        <v>21.593965305344835</v>
      </c>
      <c r="V32">
        <f t="shared" si="45"/>
        <v>1.0996887706626259</v>
      </c>
      <c r="W32">
        <f t="shared" si="46"/>
        <v>0.65546908971128126</v>
      </c>
      <c r="X32" s="6">
        <f t="shared" si="30"/>
        <v>1.2847194158341113</v>
      </c>
      <c r="Y32" s="6">
        <f t="shared" si="47"/>
        <v>3.2045500261012078E-2</v>
      </c>
      <c r="Z32" s="6">
        <f t="shared" si="48"/>
        <v>6.6512043218181258E-2</v>
      </c>
    </row>
    <row r="33" spans="2:26" x14ac:dyDescent="0.2">
      <c r="B33" s="3">
        <v>75</v>
      </c>
      <c r="C33">
        <v>30.84670666281983</v>
      </c>
      <c r="D33">
        <f t="shared" si="37"/>
        <v>0.40276489797042014</v>
      </c>
      <c r="F33">
        <v>23.924558990661957</v>
      </c>
      <c r="G33">
        <f t="shared" si="38"/>
        <v>0.61874569864154805</v>
      </c>
      <c r="I33">
        <v>23.793707726118427</v>
      </c>
      <c r="J33">
        <f>LN($I$38/I33)</f>
        <v>0.61236786572378865</v>
      </c>
      <c r="L33">
        <f t="shared" si="34"/>
        <v>0.40276489797042014</v>
      </c>
      <c r="M33">
        <f t="shared" si="35"/>
        <v>0.61874569864154805</v>
      </c>
      <c r="N33">
        <f t="shared" si="49"/>
        <v>0.61236786572378865</v>
      </c>
      <c r="O33">
        <f t="shared" si="40"/>
        <v>0.54462615411191895</v>
      </c>
      <c r="P33">
        <f t="shared" si="36"/>
        <v>0.12289683146328285</v>
      </c>
      <c r="R33">
        <f t="shared" si="41"/>
        <v>30.84670666281983</v>
      </c>
      <c r="S33">
        <f t="shared" si="42"/>
        <v>23.924558990661957</v>
      </c>
      <c r="T33">
        <f t="shared" si="43"/>
        <v>23.793707726118427</v>
      </c>
      <c r="U33">
        <f t="shared" si="44"/>
        <v>26.188324459866738</v>
      </c>
      <c r="V33">
        <f t="shared" si="45"/>
        <v>0.76588323106288181</v>
      </c>
      <c r="W33">
        <f t="shared" si="46"/>
        <v>2.3294973760413544</v>
      </c>
      <c r="X33" s="6">
        <f t="shared" si="30"/>
        <v>4.5658148570410546</v>
      </c>
      <c r="Y33" s="6">
        <f t="shared" si="47"/>
        <v>0.10334266011958813</v>
      </c>
      <c r="Z33" s="6">
        <f t="shared" si="48"/>
        <v>0.17686323171572027</v>
      </c>
    </row>
    <row r="34" spans="2:26" x14ac:dyDescent="0.2">
      <c r="B34" s="3">
        <v>60</v>
      </c>
      <c r="C34">
        <v>33.595602927559874</v>
      </c>
      <c r="D34">
        <f t="shared" si="37"/>
        <v>0.31739969623780118</v>
      </c>
      <c r="F34">
        <v>25.851714065420055</v>
      </c>
      <c r="G34">
        <f t="shared" si="38"/>
        <v>0.54127429592229914</v>
      </c>
      <c r="I34">
        <v>29.714079307615783</v>
      </c>
      <c r="J34">
        <f t="shared" si="39"/>
        <v>0.3901680459472408</v>
      </c>
      <c r="L34">
        <f t="shared" si="34"/>
        <v>0.31739969623780118</v>
      </c>
      <c r="M34">
        <f t="shared" si="35"/>
        <v>0.54127429592229914</v>
      </c>
      <c r="N34">
        <f t="shared" si="49"/>
        <v>0.3901680459472408</v>
      </c>
      <c r="O34">
        <f t="shared" si="40"/>
        <v>0.41628067936911367</v>
      </c>
      <c r="P34">
        <f t="shared" si="36"/>
        <v>0.11419877982773025</v>
      </c>
      <c r="R34">
        <f t="shared" si="41"/>
        <v>33.595602927559874</v>
      </c>
      <c r="S34">
        <f t="shared" si="42"/>
        <v>25.851714065420055</v>
      </c>
      <c r="T34">
        <f t="shared" si="43"/>
        <v>29.714079307615783</v>
      </c>
      <c r="U34">
        <f t="shared" si="44"/>
        <v>29.720465433531903</v>
      </c>
      <c r="V34">
        <f t="shared" si="45"/>
        <v>0.5685165501072692</v>
      </c>
      <c r="W34">
        <f t="shared" si="46"/>
        <v>2.2354704399929197</v>
      </c>
      <c r="X34" s="6">
        <f>1.96*W34</f>
        <v>4.3815220623861224</v>
      </c>
      <c r="Y34" s="6">
        <f t="shared" si="47"/>
        <v>9.9728494349654154E-2</v>
      </c>
      <c r="Z34" s="6">
        <f t="shared" si="48"/>
        <v>0.15039357701490233</v>
      </c>
    </row>
    <row r="35" spans="2:26" x14ac:dyDescent="0.2">
      <c r="B35" s="3">
        <v>45</v>
      </c>
      <c r="C35">
        <v>38.235796679818556</v>
      </c>
      <c r="D35">
        <f t="shared" si="37"/>
        <v>0.18802272671135936</v>
      </c>
      <c r="F35">
        <v>22.371856934850513</v>
      </c>
      <c r="G35">
        <f t="shared" si="38"/>
        <v>0.68584742071016491</v>
      </c>
      <c r="I35">
        <v>34.101797507721585</v>
      </c>
      <c r="J35">
        <f t="shared" si="39"/>
        <v>0.2524389344541958</v>
      </c>
      <c r="L35">
        <f t="shared" si="34"/>
        <v>0.18802272671135936</v>
      </c>
      <c r="M35">
        <f t="shared" si="35"/>
        <v>0.68584742071016491</v>
      </c>
      <c r="N35">
        <f t="shared" si="49"/>
        <v>0.2524389344541958</v>
      </c>
      <c r="O35">
        <f t="shared" si="40"/>
        <v>0.37543636062524</v>
      </c>
      <c r="P35">
        <f t="shared" si="36"/>
        <v>0.27074643418201688</v>
      </c>
      <c r="R35">
        <f t="shared" si="41"/>
        <v>38.235796679818556</v>
      </c>
      <c r="S35">
        <f t="shared" si="42"/>
        <v>22.371856934850513</v>
      </c>
      <c r="T35">
        <f t="shared" si="43"/>
        <v>34.101797507721585</v>
      </c>
      <c r="U35">
        <f t="shared" si="44"/>
        <v>31.569817040796881</v>
      </c>
      <c r="V35">
        <f t="shared" si="45"/>
        <v>0.47887852285841365</v>
      </c>
      <c r="W35">
        <f t="shared" si="46"/>
        <v>4.7512924512410564</v>
      </c>
      <c r="X35" s="6">
        <f t="shared" si="30"/>
        <v>9.3125332044324711</v>
      </c>
      <c r="Y35" s="6">
        <f t="shared" si="47"/>
        <v>0.20883235692564969</v>
      </c>
      <c r="Z35" s="6">
        <f t="shared" si="48"/>
        <v>0.29647723927331859</v>
      </c>
    </row>
    <row r="36" spans="2:26" x14ac:dyDescent="0.2">
      <c r="B36" s="3">
        <v>30</v>
      </c>
      <c r="C36">
        <v>43.288601261817746</v>
      </c>
      <c r="D36">
        <f t="shared" si="37"/>
        <v>6.3905539344600915E-2</v>
      </c>
      <c r="F36">
        <v>29.713566349596185</v>
      </c>
      <c r="G36">
        <f t="shared" si="38"/>
        <v>0.40204748185412781</v>
      </c>
      <c r="I36">
        <v>38.451415849758874</v>
      </c>
      <c r="J36">
        <f t="shared" si="39"/>
        <v>0.13239351177643352</v>
      </c>
      <c r="L36">
        <f t="shared" si="34"/>
        <v>6.3905539344600915E-2</v>
      </c>
      <c r="M36">
        <f t="shared" si="35"/>
        <v>0.40204748185412781</v>
      </c>
      <c r="N36">
        <f t="shared" si="49"/>
        <v>0.13239351177643352</v>
      </c>
      <c r="O36">
        <f t="shared" si="40"/>
        <v>0.19944884432505408</v>
      </c>
      <c r="P36">
        <f t="shared" si="36"/>
        <v>0.17876606651832336</v>
      </c>
      <c r="R36">
        <f t="shared" si="41"/>
        <v>43.288601261817746</v>
      </c>
      <c r="S36">
        <f t="shared" si="42"/>
        <v>29.713566349596185</v>
      </c>
      <c r="T36">
        <f t="shared" si="43"/>
        <v>38.451415849758874</v>
      </c>
      <c r="U36">
        <f t="shared" si="44"/>
        <v>37.151194487057602</v>
      </c>
      <c r="V36">
        <f t="shared" si="45"/>
        <v>0.24875245985709854</v>
      </c>
      <c r="W36">
        <f t="shared" si="46"/>
        <v>3.9723345323636843</v>
      </c>
      <c r="X36" s="6">
        <f t="shared" si="30"/>
        <v>7.7857756834328207</v>
      </c>
      <c r="Y36" s="6">
        <f t="shared" si="47"/>
        <v>0.17545463254029633</v>
      </c>
      <c r="Z36" s="6">
        <f t="shared" si="48"/>
        <v>0.21166921078509046</v>
      </c>
    </row>
    <row r="37" spans="2:26" x14ac:dyDescent="0.2">
      <c r="B37" s="3">
        <v>15</v>
      </c>
      <c r="C37">
        <v>42.587755115607813</v>
      </c>
      <c r="D37">
        <f t="shared" si="37"/>
        <v>8.0228116035984745E-2</v>
      </c>
      <c r="F37">
        <v>39.459680360077471</v>
      </c>
      <c r="G37">
        <f t="shared" si="38"/>
        <v>0.11837180260965577</v>
      </c>
      <c r="I37">
        <v>38.534542812817399</v>
      </c>
      <c r="J37">
        <f t="shared" si="39"/>
        <v>0.13023397523734179</v>
      </c>
      <c r="L37">
        <f t="shared" si="34"/>
        <v>8.0228116035984745E-2</v>
      </c>
      <c r="M37">
        <f t="shared" si="35"/>
        <v>0.11837180260965577</v>
      </c>
      <c r="N37">
        <f t="shared" si="49"/>
        <v>0.13023397523734179</v>
      </c>
      <c r="O37">
        <f t="shared" si="40"/>
        <v>0.10961129796099411</v>
      </c>
      <c r="P37">
        <f t="shared" si="36"/>
        <v>2.6128649408090284E-2</v>
      </c>
      <c r="R37">
        <f t="shared" si="41"/>
        <v>42.587755115607813</v>
      </c>
      <c r="S37">
        <f t="shared" si="42"/>
        <v>39.459680360077471</v>
      </c>
      <c r="T37">
        <f t="shared" si="43"/>
        <v>38.534542812817399</v>
      </c>
      <c r="U37">
        <f t="shared" si="44"/>
        <v>40.193992762834228</v>
      </c>
      <c r="V37">
        <f t="shared" si="45"/>
        <v>0.14253051165266895</v>
      </c>
      <c r="W37">
        <f t="shared" si="46"/>
        <v>1.2263147395760863</v>
      </c>
      <c r="X37" s="6">
        <f t="shared" si="30"/>
        <v>2.4035768895691292</v>
      </c>
      <c r="Y37" s="6">
        <f t="shared" si="47"/>
        <v>5.9892805213980417E-2</v>
      </c>
      <c r="Z37" s="6">
        <f t="shared" si="48"/>
        <v>6.6785031882272444E-2</v>
      </c>
    </row>
    <row r="38" spans="2:26" x14ac:dyDescent="0.2">
      <c r="B38" s="3">
        <v>0</v>
      </c>
      <c r="C38">
        <v>46.145289638059381</v>
      </c>
      <c r="D38">
        <f t="shared" si="37"/>
        <v>0</v>
      </c>
      <c r="F38">
        <v>44.418284726043552</v>
      </c>
      <c r="G38">
        <f t="shared" si="38"/>
        <v>0</v>
      </c>
      <c r="I38">
        <v>43.894500118361869</v>
      </c>
      <c r="J38">
        <f t="shared" si="39"/>
        <v>0</v>
      </c>
      <c r="L38">
        <f t="shared" si="34"/>
        <v>0</v>
      </c>
      <c r="M38">
        <f t="shared" si="35"/>
        <v>0</v>
      </c>
      <c r="N38">
        <f t="shared" si="49"/>
        <v>0</v>
      </c>
      <c r="O38">
        <f t="shared" si="40"/>
        <v>0</v>
      </c>
      <c r="P38">
        <f t="shared" si="36"/>
        <v>0</v>
      </c>
      <c r="R38">
        <f t="shared" si="41"/>
        <v>46.145289638059381</v>
      </c>
      <c r="S38">
        <f t="shared" si="42"/>
        <v>44.418284726043552</v>
      </c>
      <c r="T38">
        <f t="shared" si="43"/>
        <v>43.894500118361869</v>
      </c>
      <c r="U38">
        <f t="shared" si="44"/>
        <v>44.819358160821601</v>
      </c>
      <c r="V38">
        <f t="shared" si="45"/>
        <v>0</v>
      </c>
      <c r="W38">
        <f t="shared" si="46"/>
        <v>0.67998977702083541</v>
      </c>
      <c r="X38" s="6">
        <f t="shared" si="30"/>
        <v>1.3327799629608374</v>
      </c>
      <c r="Y38" s="6">
        <f t="shared" si="47"/>
        <v>4.2054049335448491E-2</v>
      </c>
      <c r="Z38" s="6">
        <f t="shared" si="48"/>
        <v>4.2054049335448491E-2</v>
      </c>
    </row>
    <row r="41" spans="2:26" x14ac:dyDescent="0.2">
      <c r="B41" t="s">
        <v>0</v>
      </c>
      <c r="D41" t="s">
        <v>6</v>
      </c>
      <c r="G41" t="s">
        <v>6</v>
      </c>
      <c r="J41" t="s">
        <v>6</v>
      </c>
      <c r="L41" s="1" t="s">
        <v>7</v>
      </c>
      <c r="M41" s="1" t="s">
        <v>8</v>
      </c>
      <c r="N41" s="1" t="s">
        <v>9</v>
      </c>
      <c r="O41" t="s">
        <v>4</v>
      </c>
      <c r="P41" t="s">
        <v>5</v>
      </c>
      <c r="R41" t="s">
        <v>1</v>
      </c>
      <c r="S41" t="s">
        <v>2</v>
      </c>
      <c r="T41" t="s">
        <v>3</v>
      </c>
      <c r="U41" t="s">
        <v>4</v>
      </c>
      <c r="V41" t="s">
        <v>6</v>
      </c>
      <c r="X41" s="5" t="s">
        <v>12</v>
      </c>
    </row>
    <row r="42" spans="2:26" x14ac:dyDescent="0.2">
      <c r="B42" s="3">
        <v>1440</v>
      </c>
      <c r="C42">
        <v>3.5028482817497237</v>
      </c>
      <c r="D42">
        <f>LN($C$51/C42)</f>
        <v>1.7004678375357847</v>
      </c>
      <c r="F42">
        <v>0.74297029411836246</v>
      </c>
      <c r="G42">
        <f>LN($F$51/F42)</f>
        <v>3.2399292340660373</v>
      </c>
      <c r="I42">
        <v>5.3138360896414696</v>
      </c>
      <c r="J42">
        <f>LN($I$51/I42)</f>
        <v>1.285249659749732</v>
      </c>
      <c r="L42">
        <f t="shared" ref="L42:L51" si="50">D42</f>
        <v>1.7004678375357847</v>
      </c>
      <c r="M42">
        <f t="shared" ref="M42:M51" si="51">G42</f>
        <v>3.2399292340660373</v>
      </c>
      <c r="N42">
        <f>J42</f>
        <v>1.285249659749732</v>
      </c>
      <c r="O42">
        <f>AVERAGE(L42:N42)</f>
        <v>2.0752155771171847</v>
      </c>
      <c r="P42">
        <f t="shared" ref="P42:P51" si="52">STDEV(L42:N42)</f>
        <v>1.0298154984284169</v>
      </c>
      <c r="R42">
        <f>C42</f>
        <v>3.5028482817497237</v>
      </c>
      <c r="S42">
        <f>F42</f>
        <v>0.74297029411836246</v>
      </c>
      <c r="T42">
        <f>I42</f>
        <v>5.3138360896414696</v>
      </c>
      <c r="U42">
        <f>AVERAGE(R42:T42)</f>
        <v>3.1865515551698516</v>
      </c>
      <c r="V42">
        <f>LN(($U$51-2)/(U42-2))</f>
        <v>2.6693009305762407</v>
      </c>
      <c r="W42">
        <f>STDEV(R42:T42)/SQRT(3)</f>
        <v>1.3289389557844797</v>
      </c>
      <c r="X42" s="6">
        <f t="shared" si="30"/>
        <v>2.6047203533375805</v>
      </c>
      <c r="Y42" s="6">
        <f>(U42/$U$51)*SQRT(((X42/U42)^2)+(($X$51/$U$51)^2))</f>
        <v>0.13622364954688673</v>
      </c>
      <c r="Z42" s="6">
        <f>(1/(U42/$U$51))*Y42</f>
        <v>0.81744813263955318</v>
      </c>
    </row>
    <row r="43" spans="2:26" x14ac:dyDescent="0.2">
      <c r="B43" s="3">
        <v>150</v>
      </c>
      <c r="C43">
        <v>4.7703053997891098</v>
      </c>
      <c r="D43">
        <f t="shared" ref="D43:D51" si="53">LN($C$51/C43)</f>
        <v>1.3916339419015995</v>
      </c>
      <c r="F43">
        <v>0.99905792741022781</v>
      </c>
      <c r="G43">
        <f t="shared" ref="G43:G51" si="54">LN($F$51/F43)</f>
        <v>2.9437725346232799</v>
      </c>
      <c r="I43">
        <v>4.4913865359027536</v>
      </c>
      <c r="J43">
        <f t="shared" ref="J43:J51" si="55">LN($I$51/I43)</f>
        <v>1.4534022021991022</v>
      </c>
      <c r="L43">
        <f t="shared" si="50"/>
        <v>1.3916339419015995</v>
      </c>
      <c r="M43">
        <f t="shared" si="51"/>
        <v>2.9437725346232799</v>
      </c>
      <c r="N43">
        <f>J43</f>
        <v>1.4534022021991022</v>
      </c>
      <c r="O43">
        <f t="shared" ref="O43:O51" si="56">AVERAGE(L43:N43)</f>
        <v>1.9296028929079938</v>
      </c>
      <c r="P43">
        <f t="shared" si="52"/>
        <v>0.87883950532946009</v>
      </c>
      <c r="R43">
        <f t="shared" ref="R43:R51" si="57">C43</f>
        <v>4.7703053997891098</v>
      </c>
      <c r="S43">
        <f t="shared" ref="S43:S51" si="58">F43</f>
        <v>0.99905792741022781</v>
      </c>
      <c r="T43">
        <f t="shared" ref="T43:T51" si="59">I43</f>
        <v>4.4913865359027536</v>
      </c>
      <c r="U43">
        <f t="shared" ref="U43:U51" si="60">AVERAGE(R43:T43)</f>
        <v>3.4202499543673639</v>
      </c>
      <c r="V43">
        <f t="shared" ref="V43:V51" si="61">LN(($U$51-2)/(U43-2))</f>
        <v>2.4895192976714249</v>
      </c>
      <c r="W43">
        <f t="shared" ref="W43:W51" si="62">STDEV(R43:T43)/SQRT(3)</f>
        <v>1.2132706563539335</v>
      </c>
      <c r="X43" s="6">
        <f t="shared" si="30"/>
        <v>2.3780104864537095</v>
      </c>
      <c r="Y43" s="6">
        <f t="shared" ref="Y43:Y51" si="63">(U43/$U$51)*SQRT(((X43/U43)^2)+(($X$51/$U$51)^2))</f>
        <v>0.12436919867933577</v>
      </c>
      <c r="Z43" s="6">
        <f t="shared" ref="Z43:Z51" si="64">(1/(U43/$U$51))*Y43</f>
        <v>0.69531825975028305</v>
      </c>
    </row>
    <row r="44" spans="2:26" x14ac:dyDescent="0.2">
      <c r="B44" s="3">
        <v>120</v>
      </c>
      <c r="C44">
        <v>6.6544898933762209</v>
      </c>
      <c r="D44">
        <f t="shared" si="53"/>
        <v>1.0587524710873435</v>
      </c>
      <c r="F44">
        <v>1.5080716182742995</v>
      </c>
      <c r="G44">
        <f t="shared" si="54"/>
        <v>2.5319982573218507</v>
      </c>
      <c r="I44">
        <v>8.2358729744860995</v>
      </c>
      <c r="J44">
        <f t="shared" si="55"/>
        <v>0.8470642957643626</v>
      </c>
      <c r="L44">
        <f t="shared" si="50"/>
        <v>1.0587524710873435</v>
      </c>
      <c r="M44">
        <f t="shared" si="51"/>
        <v>2.5319982573218507</v>
      </c>
      <c r="N44">
        <f t="shared" ref="N44:N51" si="65">J44</f>
        <v>0.8470642957643626</v>
      </c>
      <c r="O44">
        <f t="shared" si="56"/>
        <v>1.4792716747245189</v>
      </c>
      <c r="P44">
        <f t="shared" si="52"/>
        <v>0.91781148073729502</v>
      </c>
      <c r="R44">
        <f t="shared" si="57"/>
        <v>6.6544898933762209</v>
      </c>
      <c r="S44">
        <f t="shared" si="58"/>
        <v>1.5080716182742995</v>
      </c>
      <c r="T44">
        <f t="shared" si="59"/>
        <v>8.2358729744860995</v>
      </c>
      <c r="U44">
        <f t="shared" si="60"/>
        <v>5.4661448287122063</v>
      </c>
      <c r="V44">
        <f t="shared" si="61"/>
        <v>1.5973092020272797</v>
      </c>
      <c r="W44">
        <f t="shared" si="62"/>
        <v>2.0310055610210127</v>
      </c>
      <c r="X44" s="6">
        <f t="shared" si="30"/>
        <v>3.9807708996011848</v>
      </c>
      <c r="Y44" s="6">
        <f t="shared" si="63"/>
        <v>0.20819188673919781</v>
      </c>
      <c r="Z44" s="6">
        <f t="shared" si="64"/>
        <v>0.72830167835355453</v>
      </c>
    </row>
    <row r="45" spans="2:26" x14ac:dyDescent="0.2">
      <c r="B45" s="3">
        <v>90</v>
      </c>
      <c r="C45">
        <v>10.724497655750937</v>
      </c>
      <c r="D45">
        <f t="shared" si="53"/>
        <v>0.5815136447728535</v>
      </c>
      <c r="F45">
        <v>5.27257022990295</v>
      </c>
      <c r="G45">
        <f t="shared" si="54"/>
        <v>1.2803120646836579</v>
      </c>
      <c r="I45">
        <v>11.144895380922533</v>
      </c>
      <c r="J45">
        <f t="shared" si="55"/>
        <v>0.54458208189885338</v>
      </c>
      <c r="L45">
        <f t="shared" si="50"/>
        <v>0.5815136447728535</v>
      </c>
      <c r="M45">
        <f t="shared" si="51"/>
        <v>1.2803120646836579</v>
      </c>
      <c r="N45">
        <f t="shared" si="65"/>
        <v>0.54458208189885338</v>
      </c>
      <c r="O45">
        <f t="shared" si="56"/>
        <v>0.80213593045178833</v>
      </c>
      <c r="P45">
        <f t="shared" si="52"/>
        <v>0.41452418095423615</v>
      </c>
      <c r="R45">
        <f t="shared" si="57"/>
        <v>10.724497655750937</v>
      </c>
      <c r="S45">
        <f t="shared" si="58"/>
        <v>5.27257022990295</v>
      </c>
      <c r="T45">
        <f t="shared" si="59"/>
        <v>11.144895380922533</v>
      </c>
      <c r="U45">
        <f t="shared" si="60"/>
        <v>9.0473210888588067</v>
      </c>
      <c r="V45">
        <f t="shared" si="61"/>
        <v>0.8877046207817626</v>
      </c>
      <c r="W45">
        <f t="shared" si="62"/>
        <v>1.8912730806895985</v>
      </c>
      <c r="X45" s="6">
        <f t="shared" si="30"/>
        <v>3.7068952381516129</v>
      </c>
      <c r="Y45" s="6">
        <f t="shared" si="63"/>
        <v>0.19389270357877522</v>
      </c>
      <c r="Z45" s="6">
        <f t="shared" si="64"/>
        <v>0.40979825697071526</v>
      </c>
    </row>
    <row r="46" spans="2:26" x14ac:dyDescent="0.2">
      <c r="B46" s="3">
        <v>75</v>
      </c>
      <c r="C46">
        <v>12.58435156676927</v>
      </c>
      <c r="D46">
        <f t="shared" si="53"/>
        <v>0.42159016689875733</v>
      </c>
      <c r="F46">
        <v>5.137560544435507</v>
      </c>
      <c r="G46">
        <f t="shared" si="54"/>
        <v>1.306251653446354</v>
      </c>
      <c r="I46">
        <v>14.280484304551441</v>
      </c>
      <c r="J46">
        <f t="shared" si="55"/>
        <v>0.29666979038537161</v>
      </c>
      <c r="L46">
        <f t="shared" si="50"/>
        <v>0.42159016689875733</v>
      </c>
      <c r="M46">
        <f t="shared" si="51"/>
        <v>1.306251653446354</v>
      </c>
      <c r="N46">
        <f t="shared" si="65"/>
        <v>0.29666979038537161</v>
      </c>
      <c r="O46">
        <f t="shared" si="56"/>
        <v>0.67483720357682764</v>
      </c>
      <c r="P46">
        <f t="shared" si="52"/>
        <v>0.55037662627067363</v>
      </c>
      <c r="R46">
        <f t="shared" si="57"/>
        <v>12.58435156676927</v>
      </c>
      <c r="S46">
        <f t="shared" si="58"/>
        <v>5.137560544435507</v>
      </c>
      <c r="T46">
        <f t="shared" si="59"/>
        <v>14.280484304551441</v>
      </c>
      <c r="U46">
        <f t="shared" si="60"/>
        <v>10.667465471918739</v>
      </c>
      <c r="V46">
        <f t="shared" si="61"/>
        <v>0.68077576305374976</v>
      </c>
      <c r="W46">
        <f t="shared" si="62"/>
        <v>2.8079709724459185</v>
      </c>
      <c r="X46" s="6">
        <f t="shared" si="30"/>
        <v>5.5036231059940004</v>
      </c>
      <c r="Y46" s="6">
        <f t="shared" si="63"/>
        <v>0.28785274228177415</v>
      </c>
      <c r="Z46" s="6">
        <f t="shared" si="64"/>
        <v>0.51598582328262144</v>
      </c>
    </row>
    <row r="47" spans="2:26" x14ac:dyDescent="0.2">
      <c r="B47" s="3">
        <v>60</v>
      </c>
      <c r="C47">
        <v>13.915430891401504</v>
      </c>
      <c r="D47">
        <f t="shared" si="53"/>
        <v>0.32104590940203748</v>
      </c>
      <c r="F47">
        <v>8.5425775945014077</v>
      </c>
      <c r="G47">
        <f t="shared" si="54"/>
        <v>0.79776722969004443</v>
      </c>
      <c r="I47">
        <v>13.490448168734659</v>
      </c>
      <c r="J47">
        <f t="shared" si="55"/>
        <v>0.35358176964529675</v>
      </c>
      <c r="L47">
        <f t="shared" si="50"/>
        <v>0.32104590940203748</v>
      </c>
      <c r="M47">
        <f t="shared" si="51"/>
        <v>0.79776722969004443</v>
      </c>
      <c r="N47">
        <f t="shared" si="65"/>
        <v>0.35358176964529675</v>
      </c>
      <c r="O47">
        <f t="shared" si="56"/>
        <v>0.49079830291245957</v>
      </c>
      <c r="P47">
        <f t="shared" si="52"/>
        <v>0.26634017168966251</v>
      </c>
      <c r="R47">
        <f t="shared" si="57"/>
        <v>13.915430891401504</v>
      </c>
      <c r="S47">
        <f t="shared" si="58"/>
        <v>8.5425775945014077</v>
      </c>
      <c r="T47">
        <f t="shared" si="59"/>
        <v>13.490448168734659</v>
      </c>
      <c r="U47">
        <f t="shared" si="60"/>
        <v>11.982818884879189</v>
      </c>
      <c r="V47">
        <f t="shared" si="61"/>
        <v>0.53948667416089058</v>
      </c>
      <c r="W47">
        <f t="shared" si="62"/>
        <v>1.7244900386932327</v>
      </c>
      <c r="X47" s="6">
        <f t="shared" si="30"/>
        <v>3.3800004758387359</v>
      </c>
      <c r="Y47" s="6">
        <f t="shared" si="63"/>
        <v>0.17683020487761628</v>
      </c>
      <c r="Z47" s="6">
        <f t="shared" si="64"/>
        <v>0.28217991550484595</v>
      </c>
    </row>
    <row r="48" spans="2:26" x14ac:dyDescent="0.2">
      <c r="B48" s="3">
        <v>45</v>
      </c>
      <c r="C48">
        <v>15.181527914763143</v>
      </c>
      <c r="D48">
        <f t="shared" si="53"/>
        <v>0.23396484981660245</v>
      </c>
      <c r="F48">
        <v>12.886582633304013</v>
      </c>
      <c r="G48">
        <f t="shared" si="54"/>
        <v>0.38664335386758153</v>
      </c>
      <c r="I48">
        <v>17.763535246056549</v>
      </c>
      <c r="J48">
        <f t="shared" si="55"/>
        <v>7.8415887204061493E-2</v>
      </c>
      <c r="L48">
        <f t="shared" si="50"/>
        <v>0.23396484981660245</v>
      </c>
      <c r="M48">
        <f t="shared" si="51"/>
        <v>0.38664335386758153</v>
      </c>
      <c r="N48">
        <f t="shared" si="65"/>
        <v>7.8415887204061493E-2</v>
      </c>
      <c r="O48">
        <f t="shared" si="56"/>
        <v>0.23300803029608183</v>
      </c>
      <c r="P48">
        <f t="shared" si="52"/>
        <v>0.15411596098116825</v>
      </c>
      <c r="R48">
        <f t="shared" si="57"/>
        <v>15.181527914763143</v>
      </c>
      <c r="S48">
        <f t="shared" si="58"/>
        <v>12.886582633304013</v>
      </c>
      <c r="T48">
        <f t="shared" si="59"/>
        <v>17.763535246056549</v>
      </c>
      <c r="U48">
        <f t="shared" si="60"/>
        <v>15.2772152647079</v>
      </c>
      <c r="V48">
        <f t="shared" si="61"/>
        <v>0.25430274985967599</v>
      </c>
      <c r="W48">
        <f t="shared" si="62"/>
        <v>1.4086676623039993</v>
      </c>
      <c r="X48" s="6">
        <f t="shared" si="30"/>
        <v>2.7609886181158387</v>
      </c>
      <c r="Y48" s="6">
        <f t="shared" si="63"/>
        <v>0.14452593927536933</v>
      </c>
      <c r="Z48" s="6">
        <f t="shared" si="64"/>
        <v>0.18089653432526248</v>
      </c>
    </row>
    <row r="49" spans="2:26" x14ac:dyDescent="0.2">
      <c r="B49" s="3">
        <v>30</v>
      </c>
      <c r="C49">
        <v>17.108933194776831</v>
      </c>
      <c r="D49">
        <f t="shared" si="53"/>
        <v>0.11444353371356271</v>
      </c>
      <c r="F49">
        <v>14.546409886121731</v>
      </c>
      <c r="G49">
        <f t="shared" si="54"/>
        <v>0.26548579805472133</v>
      </c>
      <c r="I49">
        <v>18.225904247558901</v>
      </c>
      <c r="J49">
        <f t="shared" si="55"/>
        <v>5.2719769164101898E-2</v>
      </c>
      <c r="L49">
        <f t="shared" si="50"/>
        <v>0.11444353371356271</v>
      </c>
      <c r="M49">
        <f t="shared" si="51"/>
        <v>0.26548579805472133</v>
      </c>
      <c r="N49">
        <f t="shared" si="65"/>
        <v>5.2719769164101898E-2</v>
      </c>
      <c r="O49">
        <f t="shared" si="56"/>
        <v>0.14421636697746198</v>
      </c>
      <c r="P49">
        <f t="shared" si="52"/>
        <v>0.10946306209352512</v>
      </c>
      <c r="R49">
        <f t="shared" si="57"/>
        <v>17.108933194776831</v>
      </c>
      <c r="S49">
        <f t="shared" si="58"/>
        <v>14.546409886121731</v>
      </c>
      <c r="T49">
        <f t="shared" si="59"/>
        <v>18.225904247558901</v>
      </c>
      <c r="U49">
        <f t="shared" si="60"/>
        <v>16.627082442819155</v>
      </c>
      <c r="V49">
        <f t="shared" si="61"/>
        <v>0.15747740576239672</v>
      </c>
      <c r="W49">
        <f t="shared" si="62"/>
        <v>1.0891594311415287</v>
      </c>
      <c r="X49" s="6">
        <f t="shared" si="30"/>
        <v>2.1347524850373962</v>
      </c>
      <c r="Y49" s="6">
        <f t="shared" si="63"/>
        <v>0.11184850347537563</v>
      </c>
      <c r="Z49" s="6">
        <f t="shared" si="64"/>
        <v>0.1286301486847054</v>
      </c>
    </row>
    <row r="50" spans="2:26" x14ac:dyDescent="0.2">
      <c r="B50" s="3">
        <v>15</v>
      </c>
      <c r="C50">
        <v>17.757849477698112</v>
      </c>
      <c r="D50">
        <f t="shared" si="53"/>
        <v>7.7216627600514703E-2</v>
      </c>
      <c r="F50">
        <v>17.910326451832088</v>
      </c>
      <c r="G50">
        <f t="shared" si="54"/>
        <v>5.7452574748085433E-2</v>
      </c>
      <c r="I50">
        <v>19.0308108267308</v>
      </c>
      <c r="J50">
        <f t="shared" si="55"/>
        <v>9.5043733903005124E-3</v>
      </c>
      <c r="L50">
        <f t="shared" si="50"/>
        <v>7.7216627600514703E-2</v>
      </c>
      <c r="M50">
        <f t="shared" si="51"/>
        <v>5.7452574748085433E-2</v>
      </c>
      <c r="N50">
        <f t="shared" si="65"/>
        <v>9.5043733903005124E-3</v>
      </c>
      <c r="O50">
        <f t="shared" si="56"/>
        <v>4.8057858579633551E-2</v>
      </c>
      <c r="P50">
        <f t="shared" si="52"/>
        <v>3.4820006626528593E-2</v>
      </c>
      <c r="R50">
        <f t="shared" si="57"/>
        <v>17.757849477698112</v>
      </c>
      <c r="S50">
        <f t="shared" si="58"/>
        <v>17.910326451832088</v>
      </c>
      <c r="T50">
        <f t="shared" si="59"/>
        <v>19.0308108267308</v>
      </c>
      <c r="U50">
        <f t="shared" si="60"/>
        <v>18.232995585420333</v>
      </c>
      <c r="V50">
        <f t="shared" si="61"/>
        <v>5.3306242618793853E-2</v>
      </c>
      <c r="W50">
        <f t="shared" si="62"/>
        <v>0.40132870001231408</v>
      </c>
      <c r="X50" s="6">
        <f t="shared" si="30"/>
        <v>0.78660425202413553</v>
      </c>
      <c r="Y50" s="6">
        <f t="shared" si="63"/>
        <v>4.1812836560354789E-2</v>
      </c>
      <c r="Z50" s="6">
        <f t="shared" si="64"/>
        <v>4.385107537711766E-2</v>
      </c>
    </row>
    <row r="51" spans="2:26" x14ac:dyDescent="0.2">
      <c r="B51" s="3">
        <v>0</v>
      </c>
      <c r="C51">
        <v>19.183379821619148</v>
      </c>
      <c r="D51">
        <f t="shared" si="53"/>
        <v>0</v>
      </c>
      <c r="F51">
        <v>18.969454317915716</v>
      </c>
      <c r="G51">
        <f t="shared" si="54"/>
        <v>0</v>
      </c>
      <c r="I51">
        <v>19.212549044609698</v>
      </c>
      <c r="J51">
        <f t="shared" si="55"/>
        <v>0</v>
      </c>
      <c r="L51">
        <f t="shared" si="50"/>
        <v>0</v>
      </c>
      <c r="M51">
        <f t="shared" si="51"/>
        <v>0</v>
      </c>
      <c r="N51">
        <f t="shared" si="65"/>
        <v>0</v>
      </c>
      <c r="O51">
        <f t="shared" si="56"/>
        <v>0</v>
      </c>
      <c r="P51">
        <f t="shared" si="52"/>
        <v>0</v>
      </c>
      <c r="R51">
        <f t="shared" si="57"/>
        <v>19.183379821619148</v>
      </c>
      <c r="S51">
        <f t="shared" si="58"/>
        <v>18.969454317915716</v>
      </c>
      <c r="T51">
        <f t="shared" si="59"/>
        <v>19.212549044609698</v>
      </c>
      <c r="U51">
        <f t="shared" si="60"/>
        <v>19.121794394714854</v>
      </c>
      <c r="V51">
        <f t="shared" si="61"/>
        <v>0</v>
      </c>
      <c r="W51">
        <f t="shared" si="62"/>
        <v>7.6634054966539147E-2</v>
      </c>
      <c r="X51" s="6">
        <f t="shared" si="30"/>
        <v>0.15020274773441672</v>
      </c>
      <c r="Y51" s="6">
        <f t="shared" si="63"/>
        <v>1.1108725392969815E-2</v>
      </c>
      <c r="Z51" s="6">
        <f t="shared" si="64"/>
        <v>1.1108725392969815E-2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TET cinética Ruben</vt:lpstr>
      <vt:lpstr>CIP cinética Ruben</vt:lpstr>
      <vt:lpstr>SDZ cinética Ruben</vt:lpstr>
      <vt:lpstr>SMX cinética Ruben</vt:lpstr>
      <vt:lpstr>Tetra</vt:lpstr>
      <vt:lpstr>Cipro</vt:lpstr>
      <vt:lpstr>Sulfadi</vt:lpstr>
      <vt:lpstr>Sulfame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Zambrano Flores</dc:creator>
  <cp:lastModifiedBy>Johanna Zambrano</cp:lastModifiedBy>
  <dcterms:created xsi:type="dcterms:W3CDTF">2020-11-18T21:49:42Z</dcterms:created>
  <dcterms:modified xsi:type="dcterms:W3CDTF">2021-11-15T12:24:54Z</dcterms:modified>
</cp:coreProperties>
</file>