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6.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7.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8.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9.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10.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13.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uvaes-my.sharepoint.com/personal/elenamaria_rojo_uva_es/Documents/Doctorado/TEA y LCA/LCA GREENFARM/Greenfarm/"/>
    </mc:Choice>
  </mc:AlternateContent>
  <xr:revisionPtr revIDLastSave="1837" documentId="13_ncr:1_{1BC8B1AC-DFA4-42E3-A689-14C29F5D8E86}" xr6:coauthVersionLast="47" xr6:coauthVersionMax="47" xr10:uidLastSave="{CB8C3507-D2E7-4FCE-9A62-9C6FF9319382}"/>
  <bookViews>
    <workbookView xWindow="-120" yWindow="-120" windowWidth="29040" windowHeight="15840" tabRatio="868" firstSheet="4" activeTab="8" xr2:uid="{00000000-000D-0000-FFFF-FFFF00000000}"/>
  </bookViews>
  <sheets>
    <sheet name="Comparación 1-2 (MEA)" sheetId="2" r:id="rId1"/>
    <sheet name="Grafica (MEA)" sheetId="6" r:id="rId2"/>
    <sheet name="Comparación 1-2 (MEA) ReciPe OK" sheetId="16" r:id="rId3"/>
    <sheet name="Comparación 1-2 (membrane)" sheetId="8" r:id="rId4"/>
    <sheet name="Grafica (membrane)" sheetId="7" r:id="rId5"/>
    <sheet name="Comparación 1-2 (membra) ReciPe" sheetId="17" r:id="rId6"/>
    <sheet name="Comparación 1-2 (flue gas) OK" sheetId="12" r:id="rId7"/>
    <sheet name="Grafica (flue gas) OK" sheetId="14" r:id="rId8"/>
    <sheet name="Grafica (flue gas) OK (2)" sheetId="20" r:id="rId9"/>
    <sheet name="Conclusiones OK" sheetId="5" r:id="rId10"/>
    <sheet name="Montecarlo (4 imp) OK" sheetId="15" r:id="rId11"/>
    <sheet name="Montecarlo (15 imp)" sheetId="18" r:id="rId12"/>
    <sheet name="Distancia y sensibilidad OK" sheetId="19" r:id="rId13"/>
    <sheet name="Comparación NPK Pure 1-2" sheetId="3" r:id="rId14"/>
  </sheets>
  <externalReferences>
    <externalReference r:id="rId15"/>
    <externalReference r:id="rId16"/>
  </externalReferences>
  <definedNames>
    <definedName name="P" localSheetId="2">#REF!</definedName>
    <definedName name="P" localSheetId="5">#REF!</definedName>
    <definedName name="P">#REF!</definedName>
    <definedName name="PF" localSheetId="2">#REF!</definedName>
    <definedName name="PF" localSheetId="5">#REF!</definedName>
    <definedName name="PF">#REF!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2" i="12" l="1"/>
  <c r="E131" i="12"/>
  <c r="E130" i="12"/>
  <c r="E129" i="12"/>
  <c r="AU55" i="19" l="1"/>
  <c r="C94" i="19"/>
  <c r="C93" i="19"/>
  <c r="C92" i="19"/>
  <c r="C99" i="19"/>
  <c r="AH92" i="19"/>
  <c r="AJ116" i="19"/>
  <c r="AI116" i="19"/>
  <c r="AH116" i="19"/>
  <c r="AJ115" i="19"/>
  <c r="AI115" i="19"/>
  <c r="AH115" i="19"/>
  <c r="AJ114" i="19"/>
  <c r="AI114" i="19"/>
  <c r="AH114" i="19"/>
  <c r="AJ113" i="19"/>
  <c r="AI113" i="19"/>
  <c r="AH113" i="19"/>
  <c r="AJ109" i="19"/>
  <c r="AI109" i="19"/>
  <c r="AH109" i="19"/>
  <c r="AJ108" i="19"/>
  <c r="AI108" i="19"/>
  <c r="AH108" i="19"/>
  <c r="AJ107" i="19"/>
  <c r="AI107" i="19"/>
  <c r="AH107" i="19"/>
  <c r="AJ106" i="19"/>
  <c r="AI106" i="19"/>
  <c r="AH106" i="19"/>
  <c r="AJ102" i="19"/>
  <c r="AI102" i="19"/>
  <c r="AH102" i="19"/>
  <c r="AJ101" i="19"/>
  <c r="AI101" i="19"/>
  <c r="AH101" i="19"/>
  <c r="AJ100" i="19"/>
  <c r="AI100" i="19"/>
  <c r="AH100" i="19"/>
  <c r="AJ99" i="19"/>
  <c r="AI99" i="19"/>
  <c r="AH99" i="19"/>
  <c r="AJ95" i="19"/>
  <c r="AI95" i="19"/>
  <c r="AH95" i="19"/>
  <c r="AJ94" i="19"/>
  <c r="AI94" i="19"/>
  <c r="AH94" i="19"/>
  <c r="AJ93" i="19"/>
  <c r="AI93" i="19"/>
  <c r="AH93" i="19"/>
  <c r="AJ92" i="19"/>
  <c r="AI92" i="19"/>
  <c r="R92" i="19"/>
  <c r="T116" i="19"/>
  <c r="S116" i="19"/>
  <c r="R116" i="19"/>
  <c r="T115" i="19"/>
  <c r="S115" i="19"/>
  <c r="R115" i="19"/>
  <c r="T114" i="19"/>
  <c r="S114" i="19"/>
  <c r="R114" i="19"/>
  <c r="T113" i="19"/>
  <c r="S113" i="19"/>
  <c r="R113" i="19"/>
  <c r="T109" i="19"/>
  <c r="S109" i="19"/>
  <c r="R109" i="19"/>
  <c r="T108" i="19"/>
  <c r="S108" i="19"/>
  <c r="R108" i="19"/>
  <c r="T107" i="19"/>
  <c r="S107" i="19"/>
  <c r="R107" i="19"/>
  <c r="T106" i="19"/>
  <c r="S106" i="19"/>
  <c r="R106" i="19"/>
  <c r="T102" i="19"/>
  <c r="S102" i="19"/>
  <c r="R102" i="19"/>
  <c r="T101" i="19"/>
  <c r="S101" i="19"/>
  <c r="R101" i="19"/>
  <c r="T100" i="19"/>
  <c r="S100" i="19"/>
  <c r="R100" i="19"/>
  <c r="T99" i="19"/>
  <c r="S99" i="19"/>
  <c r="R99" i="19"/>
  <c r="T95" i="19"/>
  <c r="S95" i="19"/>
  <c r="R95" i="19"/>
  <c r="T94" i="19"/>
  <c r="S94" i="19"/>
  <c r="R94" i="19"/>
  <c r="T93" i="19"/>
  <c r="S93" i="19"/>
  <c r="R93" i="19"/>
  <c r="T92" i="19"/>
  <c r="S92" i="19"/>
  <c r="AH63" i="19"/>
  <c r="AJ87" i="19"/>
  <c r="AI87" i="19"/>
  <c r="AH87" i="19"/>
  <c r="AJ86" i="19"/>
  <c r="AI86" i="19"/>
  <c r="AH86" i="19"/>
  <c r="AJ85" i="19"/>
  <c r="AI85" i="19"/>
  <c r="AH85" i="19"/>
  <c r="AJ84" i="19"/>
  <c r="AI84" i="19"/>
  <c r="AH84" i="19"/>
  <c r="AJ80" i="19"/>
  <c r="AI80" i="19"/>
  <c r="AH80" i="19"/>
  <c r="AJ79" i="19"/>
  <c r="AI79" i="19"/>
  <c r="AH79" i="19"/>
  <c r="AJ78" i="19"/>
  <c r="AI78" i="19"/>
  <c r="AH78" i="19"/>
  <c r="AJ77" i="19"/>
  <c r="AI77" i="19"/>
  <c r="AH77" i="19"/>
  <c r="AJ73" i="19"/>
  <c r="AI73" i="19"/>
  <c r="AH73" i="19"/>
  <c r="AJ72" i="19"/>
  <c r="AI72" i="19"/>
  <c r="AH72" i="19"/>
  <c r="AJ71" i="19"/>
  <c r="AI71" i="19"/>
  <c r="AH71" i="19"/>
  <c r="AJ70" i="19"/>
  <c r="AI70" i="19"/>
  <c r="AH70" i="19"/>
  <c r="AJ66" i="19"/>
  <c r="AI66" i="19"/>
  <c r="AH66" i="19"/>
  <c r="AJ65" i="19"/>
  <c r="AI65" i="19"/>
  <c r="AH65" i="19"/>
  <c r="AJ64" i="19"/>
  <c r="AI64" i="19"/>
  <c r="AH64" i="19"/>
  <c r="AJ63" i="19"/>
  <c r="AI63" i="19"/>
  <c r="R86" i="19"/>
  <c r="R84" i="19"/>
  <c r="R77" i="19"/>
  <c r="R70" i="19"/>
  <c r="R63" i="19"/>
  <c r="T86" i="19"/>
  <c r="T87" i="19"/>
  <c r="S87" i="19"/>
  <c r="R87" i="19"/>
  <c r="S86" i="19"/>
  <c r="T85" i="19"/>
  <c r="S85" i="19"/>
  <c r="R85" i="19"/>
  <c r="T84" i="19"/>
  <c r="S84" i="19"/>
  <c r="T80" i="19"/>
  <c r="S80" i="19"/>
  <c r="R80" i="19"/>
  <c r="T79" i="19"/>
  <c r="S79" i="19"/>
  <c r="R79" i="19"/>
  <c r="T78" i="19"/>
  <c r="S78" i="19"/>
  <c r="R78" i="19"/>
  <c r="T77" i="19"/>
  <c r="S77" i="19"/>
  <c r="T73" i="19"/>
  <c r="S73" i="19"/>
  <c r="R73" i="19"/>
  <c r="T72" i="19"/>
  <c r="S72" i="19"/>
  <c r="R72" i="19"/>
  <c r="T71" i="19"/>
  <c r="S71" i="19"/>
  <c r="R71" i="19"/>
  <c r="T70" i="19"/>
  <c r="S70" i="19"/>
  <c r="T66" i="19"/>
  <c r="S66" i="19"/>
  <c r="R66" i="19"/>
  <c r="T65" i="19"/>
  <c r="S65" i="19"/>
  <c r="R65" i="19"/>
  <c r="T64" i="19"/>
  <c r="S64" i="19"/>
  <c r="R64" i="19"/>
  <c r="T63" i="19"/>
  <c r="S63" i="19"/>
  <c r="D113" i="19"/>
  <c r="E113" i="19"/>
  <c r="D114" i="19"/>
  <c r="E114" i="19"/>
  <c r="D115" i="19"/>
  <c r="E115" i="19"/>
  <c r="D116" i="19"/>
  <c r="E116" i="19"/>
  <c r="D106" i="19"/>
  <c r="E106" i="19"/>
  <c r="D107" i="19"/>
  <c r="E107" i="19"/>
  <c r="D108" i="19"/>
  <c r="E108" i="19"/>
  <c r="D109" i="19"/>
  <c r="E109" i="19"/>
  <c r="D99" i="19"/>
  <c r="E99" i="19"/>
  <c r="D100" i="19"/>
  <c r="E100" i="19"/>
  <c r="D101" i="19"/>
  <c r="E101" i="19"/>
  <c r="D102" i="19"/>
  <c r="E102" i="19"/>
  <c r="D92" i="19"/>
  <c r="E92" i="19"/>
  <c r="D93" i="19"/>
  <c r="E93" i="19"/>
  <c r="D94" i="19"/>
  <c r="E94" i="19"/>
  <c r="D95" i="19"/>
  <c r="E95" i="19"/>
  <c r="C116" i="19"/>
  <c r="C115" i="19"/>
  <c r="C114" i="19"/>
  <c r="C113" i="19"/>
  <c r="C109" i="19"/>
  <c r="C108" i="19"/>
  <c r="C107" i="19"/>
  <c r="C106" i="19"/>
  <c r="C102" i="19"/>
  <c r="C101" i="19"/>
  <c r="C100" i="19"/>
  <c r="C95" i="19"/>
  <c r="D84" i="19"/>
  <c r="E84" i="19"/>
  <c r="D85" i="19"/>
  <c r="E85" i="19"/>
  <c r="D86" i="19"/>
  <c r="E86" i="19"/>
  <c r="D87" i="19"/>
  <c r="E87" i="19"/>
  <c r="D77" i="19"/>
  <c r="E77" i="19"/>
  <c r="D78" i="19"/>
  <c r="E78" i="19"/>
  <c r="D79" i="19"/>
  <c r="E79" i="19"/>
  <c r="D80" i="19"/>
  <c r="E80" i="19"/>
  <c r="D70" i="19"/>
  <c r="E70" i="19"/>
  <c r="D71" i="19"/>
  <c r="E71" i="19"/>
  <c r="D72" i="19"/>
  <c r="E72" i="19"/>
  <c r="D73" i="19"/>
  <c r="E73" i="19"/>
  <c r="C87" i="19"/>
  <c r="C86" i="19"/>
  <c r="C85" i="19"/>
  <c r="C84" i="19"/>
  <c r="C80" i="19"/>
  <c r="C79" i="19"/>
  <c r="C78" i="19"/>
  <c r="C77" i="19"/>
  <c r="C73" i="19"/>
  <c r="C72" i="19"/>
  <c r="C71" i="19"/>
  <c r="C70" i="19"/>
  <c r="D63" i="19"/>
  <c r="E63" i="19"/>
  <c r="D64" i="19"/>
  <c r="E64" i="19"/>
  <c r="D65" i="19"/>
  <c r="E65" i="19"/>
  <c r="D66" i="19"/>
  <c r="E66" i="19"/>
  <c r="C66" i="19"/>
  <c r="C65" i="19"/>
  <c r="C64" i="19"/>
  <c r="C63" i="19"/>
  <c r="AG55" i="19" l="1"/>
  <c r="AJ55" i="19" s="1"/>
  <c r="AJ58" i="19" s="1"/>
  <c r="AG46" i="19"/>
  <c r="AG49" i="19" s="1"/>
  <c r="AG37" i="19"/>
  <c r="AJ37" i="19" s="1"/>
  <c r="AJ40" i="19" s="1"/>
  <c r="AG28" i="19"/>
  <c r="AG31" i="19" s="1"/>
  <c r="AG45" i="19"/>
  <c r="AG48" i="19" s="1"/>
  <c r="AG54" i="19"/>
  <c r="AJ54" i="19" s="1"/>
  <c r="AJ57" i="19" s="1"/>
  <c r="AG36" i="19"/>
  <c r="AJ36" i="19" s="1"/>
  <c r="AJ39" i="19" s="1"/>
  <c r="AG27" i="19"/>
  <c r="AG30" i="19" s="1"/>
  <c r="AD57" i="19"/>
  <c r="AE57" i="19"/>
  <c r="AF57" i="19"/>
  <c r="AH57" i="19"/>
  <c r="AI57" i="19"/>
  <c r="AK57" i="19"/>
  <c r="AD58" i="19"/>
  <c r="AE58" i="19"/>
  <c r="AF58" i="19"/>
  <c r="AH58" i="19"/>
  <c r="AI58" i="19"/>
  <c r="AK58" i="19"/>
  <c r="AC58" i="19"/>
  <c r="AC57" i="19"/>
  <c r="AD48" i="19"/>
  <c r="AE48" i="19"/>
  <c r="AF48" i="19"/>
  <c r="AH48" i="19"/>
  <c r="AI48" i="19"/>
  <c r="AK48" i="19"/>
  <c r="AD49" i="19"/>
  <c r="AE49" i="19"/>
  <c r="AF49" i="19"/>
  <c r="AH49" i="19"/>
  <c r="AI49" i="19"/>
  <c r="AK49" i="19"/>
  <c r="AC49" i="19"/>
  <c r="AC48" i="19"/>
  <c r="AD39" i="19"/>
  <c r="AE39" i="19"/>
  <c r="AF39" i="19"/>
  <c r="AH39" i="19"/>
  <c r="AI39" i="19"/>
  <c r="AK39" i="19"/>
  <c r="AD40" i="19"/>
  <c r="AE40" i="19"/>
  <c r="AF40" i="19"/>
  <c r="AH40" i="19"/>
  <c r="AI40" i="19"/>
  <c r="AK40" i="19"/>
  <c r="AC40" i="19"/>
  <c r="AC39" i="19"/>
  <c r="AD30" i="19"/>
  <c r="AE30" i="19"/>
  <c r="AF30" i="19"/>
  <c r="AH30" i="19"/>
  <c r="AI30" i="19"/>
  <c r="AK30" i="19"/>
  <c r="AD31" i="19"/>
  <c r="AE31" i="19"/>
  <c r="AF31" i="19"/>
  <c r="AH31" i="19"/>
  <c r="AI31" i="19"/>
  <c r="AK31" i="19"/>
  <c r="AC31" i="19"/>
  <c r="AC30" i="19"/>
  <c r="T55" i="19"/>
  <c r="W55" i="19" s="1"/>
  <c r="Z55" i="19" s="1"/>
  <c r="T54" i="19"/>
  <c r="T57" i="19" s="1"/>
  <c r="T46" i="19"/>
  <c r="W46" i="19" s="1"/>
  <c r="Z46" i="19" s="1"/>
  <c r="T45" i="19"/>
  <c r="W45" i="19" s="1"/>
  <c r="Z45" i="19" s="1"/>
  <c r="T37" i="19"/>
  <c r="W37" i="19" s="1"/>
  <c r="Z37" i="19" s="1"/>
  <c r="T36" i="19"/>
  <c r="W36" i="19" s="1"/>
  <c r="Z36" i="19" s="1"/>
  <c r="T28" i="19"/>
  <c r="W28" i="19" s="1"/>
  <c r="Z28" i="19" s="1"/>
  <c r="T27" i="19"/>
  <c r="U30" i="19" s="1"/>
  <c r="G55" i="19"/>
  <c r="G58" i="19" s="1"/>
  <c r="G28" i="19"/>
  <c r="J28" i="19" s="1"/>
  <c r="M28" i="19" s="1"/>
  <c r="G46" i="19"/>
  <c r="J46" i="19" s="1"/>
  <c r="M46" i="19" s="1"/>
  <c r="G37" i="19"/>
  <c r="G40" i="19" s="1"/>
  <c r="G54" i="19"/>
  <c r="J54" i="19" s="1"/>
  <c r="M54" i="19" s="1"/>
  <c r="G45" i="19"/>
  <c r="H48" i="19" s="1"/>
  <c r="G36" i="19"/>
  <c r="J36" i="19" s="1"/>
  <c r="M36" i="19" s="1"/>
  <c r="G27" i="19"/>
  <c r="H30" i="19" s="1"/>
  <c r="P49" i="19"/>
  <c r="R58" i="19"/>
  <c r="Q58" i="19"/>
  <c r="P58" i="19"/>
  <c r="R57" i="19"/>
  <c r="Q57" i="19"/>
  <c r="P57" i="19"/>
  <c r="R49" i="19"/>
  <c r="Q49" i="19"/>
  <c r="R48" i="19"/>
  <c r="Q48" i="19"/>
  <c r="P48" i="19"/>
  <c r="R40" i="19"/>
  <c r="Q40" i="19"/>
  <c r="P40" i="19"/>
  <c r="R39" i="19"/>
  <c r="Q39" i="19"/>
  <c r="P39" i="19"/>
  <c r="R30" i="19"/>
  <c r="P30" i="19"/>
  <c r="Q30" i="19"/>
  <c r="Q31" i="19"/>
  <c r="R31" i="19"/>
  <c r="P31" i="19"/>
  <c r="E58" i="19"/>
  <c r="D58" i="19"/>
  <c r="C58" i="19"/>
  <c r="E57" i="19"/>
  <c r="D57" i="19"/>
  <c r="C57" i="19"/>
  <c r="E49" i="19"/>
  <c r="D49" i="19"/>
  <c r="C49" i="19"/>
  <c r="E48" i="19"/>
  <c r="D48" i="19"/>
  <c r="C48" i="19"/>
  <c r="E40" i="19"/>
  <c r="D40" i="19"/>
  <c r="C40" i="19"/>
  <c r="E39" i="19"/>
  <c r="D39" i="19"/>
  <c r="C39" i="19"/>
  <c r="C30" i="19"/>
  <c r="E30" i="19"/>
  <c r="C31" i="19"/>
  <c r="E31" i="19"/>
  <c r="D31" i="19"/>
  <c r="D30" i="19"/>
  <c r="AC11" i="20"/>
  <c r="AD11" i="20"/>
  <c r="AE11" i="20"/>
  <c r="AF11" i="20"/>
  <c r="AC18" i="20"/>
  <c r="AD18" i="20"/>
  <c r="AE18" i="20"/>
  <c r="AF18" i="20"/>
  <c r="AC25" i="20"/>
  <c r="AD25" i="20"/>
  <c r="AE25" i="20"/>
  <c r="AF25" i="20"/>
  <c r="AC32" i="20"/>
  <c r="AD32" i="20"/>
  <c r="AE32" i="20"/>
  <c r="AF32" i="20"/>
  <c r="AB32" i="20"/>
  <c r="AB25" i="20"/>
  <c r="AB18" i="20"/>
  <c r="AB11" i="20"/>
  <c r="X10" i="20"/>
  <c r="Y10" i="20"/>
  <c r="Z10" i="20"/>
  <c r="AA10" i="20"/>
  <c r="X17" i="20"/>
  <c r="Y17" i="20"/>
  <c r="Z17" i="20"/>
  <c r="AA17" i="20"/>
  <c r="X24" i="20"/>
  <c r="Y24" i="20"/>
  <c r="Z24" i="20"/>
  <c r="AA24" i="20"/>
  <c r="X31" i="20"/>
  <c r="Y31" i="20"/>
  <c r="Z31" i="20"/>
  <c r="AA31" i="20"/>
  <c r="W31" i="20"/>
  <c r="W24" i="20"/>
  <c r="W17" i="20"/>
  <c r="W10" i="20"/>
  <c r="S9" i="20"/>
  <c r="T9" i="20"/>
  <c r="U9" i="20"/>
  <c r="V9" i="20"/>
  <c r="S16" i="20"/>
  <c r="T16" i="20"/>
  <c r="U16" i="20"/>
  <c r="V16" i="20"/>
  <c r="S23" i="20"/>
  <c r="T23" i="20"/>
  <c r="U23" i="20"/>
  <c r="V23" i="20"/>
  <c r="S30" i="20"/>
  <c r="T30" i="20"/>
  <c r="U30" i="20"/>
  <c r="V30" i="20"/>
  <c r="R30" i="20"/>
  <c r="R23" i="20"/>
  <c r="R16" i="20"/>
  <c r="R9" i="20"/>
  <c r="N15" i="20"/>
  <c r="O15" i="20"/>
  <c r="P15" i="20"/>
  <c r="Q15" i="20"/>
  <c r="N22" i="20"/>
  <c r="O22" i="20"/>
  <c r="P22" i="20"/>
  <c r="Q22" i="20"/>
  <c r="N29" i="20"/>
  <c r="O29" i="20"/>
  <c r="P29" i="20"/>
  <c r="Q29" i="20"/>
  <c r="M29" i="20"/>
  <c r="M22" i="20"/>
  <c r="M15" i="20"/>
  <c r="I7" i="20"/>
  <c r="J7" i="20"/>
  <c r="K7" i="20"/>
  <c r="L7" i="20"/>
  <c r="I14" i="20"/>
  <c r="J14" i="20"/>
  <c r="K14" i="20"/>
  <c r="L14" i="20"/>
  <c r="I21" i="20"/>
  <c r="J21" i="20"/>
  <c r="K21" i="20"/>
  <c r="L21" i="20"/>
  <c r="I28" i="20"/>
  <c r="J28" i="20"/>
  <c r="K28" i="20"/>
  <c r="L28" i="20"/>
  <c r="H28" i="20"/>
  <c r="H21" i="20"/>
  <c r="H14" i="20"/>
  <c r="H7" i="20"/>
  <c r="AC12" i="19"/>
  <c r="AC11" i="19"/>
  <c r="S12" i="19"/>
  <c r="S11" i="19"/>
  <c r="I12" i="19"/>
  <c r="I11" i="19"/>
  <c r="K21" i="17"/>
  <c r="R21" i="17" s="1"/>
  <c r="K20" i="17"/>
  <c r="Q20" i="17" s="1"/>
  <c r="K19" i="17"/>
  <c r="P19" i="17" s="1"/>
  <c r="K18" i="17"/>
  <c r="O18" i="17" s="1"/>
  <c r="K17" i="17"/>
  <c r="R17" i="17" s="1"/>
  <c r="K16" i="17"/>
  <c r="Q16" i="17" s="1"/>
  <c r="K15" i="17"/>
  <c r="P15" i="17" s="1"/>
  <c r="K14" i="17"/>
  <c r="O14" i="17" s="1"/>
  <c r="K13" i="17"/>
  <c r="R13" i="17" s="1"/>
  <c r="K12" i="17"/>
  <c r="Q12" i="17" s="1"/>
  <c r="K11" i="17"/>
  <c r="P11" i="17" s="1"/>
  <c r="K10" i="17"/>
  <c r="O10" i="17" s="1"/>
  <c r="K9" i="17"/>
  <c r="R9" i="17" s="1"/>
  <c r="K8" i="17"/>
  <c r="Q8" i="17" s="1"/>
  <c r="K7" i="17"/>
  <c r="P7" i="17" s="1"/>
  <c r="K6" i="17"/>
  <c r="O6" i="17" s="1"/>
  <c r="K5" i="17"/>
  <c r="R5" i="17" s="1"/>
  <c r="K4" i="17"/>
  <c r="Q4" i="17" s="1"/>
  <c r="K19" i="16"/>
  <c r="M19" i="16" s="1"/>
  <c r="K20" i="16"/>
  <c r="M20" i="16" s="1"/>
  <c r="K21" i="16"/>
  <c r="O21" i="16" s="1"/>
  <c r="K17" i="16"/>
  <c r="P17" i="16" s="1"/>
  <c r="K12" i="16"/>
  <c r="Q12" i="16" s="1"/>
  <c r="K8" i="16"/>
  <c r="P8" i="16" s="1"/>
  <c r="K7" i="16"/>
  <c r="O7" i="16" s="1"/>
  <c r="K5" i="16"/>
  <c r="O5" i="16" s="1"/>
  <c r="K4" i="16"/>
  <c r="AG40" i="19" l="1"/>
  <c r="G39" i="19"/>
  <c r="H49" i="19"/>
  <c r="H39" i="19"/>
  <c r="H58" i="19"/>
  <c r="T58" i="19"/>
  <c r="AG39" i="19"/>
  <c r="F57" i="19"/>
  <c r="F49" i="19"/>
  <c r="F39" i="19"/>
  <c r="G49" i="19"/>
  <c r="G57" i="19"/>
  <c r="H57" i="19"/>
  <c r="S39" i="19"/>
  <c r="AC9" i="19"/>
  <c r="Z48" i="19"/>
  <c r="Y48" i="19"/>
  <c r="AA48" i="19"/>
  <c r="N39" i="19"/>
  <c r="M39" i="19"/>
  <c r="L39" i="19"/>
  <c r="N49" i="19"/>
  <c r="M49" i="19"/>
  <c r="L49" i="19"/>
  <c r="Y31" i="19"/>
  <c r="AA31" i="19"/>
  <c r="Z31" i="19"/>
  <c r="AA49" i="19"/>
  <c r="Z49" i="19"/>
  <c r="Y49" i="19"/>
  <c r="N31" i="19"/>
  <c r="L31" i="19"/>
  <c r="M31" i="19"/>
  <c r="AA39" i="19"/>
  <c r="Z39" i="19"/>
  <c r="Y39" i="19"/>
  <c r="M57" i="19"/>
  <c r="L57" i="19"/>
  <c r="N57" i="19"/>
  <c r="Y40" i="19"/>
  <c r="Z40" i="19"/>
  <c r="AA40" i="19"/>
  <c r="Y58" i="19"/>
  <c r="AA58" i="19"/>
  <c r="Z58" i="19"/>
  <c r="F30" i="19"/>
  <c r="H40" i="19"/>
  <c r="U58" i="19"/>
  <c r="AJ45" i="19"/>
  <c r="W27" i="19"/>
  <c r="AM36" i="19"/>
  <c r="AN39" i="19" s="1"/>
  <c r="AM54" i="19"/>
  <c r="I9" i="19"/>
  <c r="S30" i="19"/>
  <c r="S40" i="19"/>
  <c r="S58" i="19"/>
  <c r="T30" i="19"/>
  <c r="AM37" i="19"/>
  <c r="AM55" i="19"/>
  <c r="AL58" i="19" s="1"/>
  <c r="AN57" i="19"/>
  <c r="AG58" i="19"/>
  <c r="AJ46" i="19"/>
  <c r="AG57" i="19"/>
  <c r="AJ28" i="19"/>
  <c r="AJ27" i="19"/>
  <c r="K39" i="19"/>
  <c r="J39" i="19"/>
  <c r="I39" i="19"/>
  <c r="J49" i="19"/>
  <c r="I49" i="19"/>
  <c r="K49" i="19"/>
  <c r="K57" i="19"/>
  <c r="J57" i="19"/>
  <c r="I57" i="19"/>
  <c r="H31" i="19"/>
  <c r="G30" i="19"/>
  <c r="F48" i="19"/>
  <c r="J27" i="19"/>
  <c r="J45" i="19"/>
  <c r="J37" i="19"/>
  <c r="G31" i="19"/>
  <c r="F40" i="19"/>
  <c r="G48" i="19"/>
  <c r="F58" i="19"/>
  <c r="J55" i="19"/>
  <c r="J58" i="19" s="1"/>
  <c r="F31" i="19"/>
  <c r="S31" i="19"/>
  <c r="U31" i="19"/>
  <c r="T31" i="19"/>
  <c r="W31" i="19"/>
  <c r="V31" i="19"/>
  <c r="X31" i="19"/>
  <c r="S49" i="19"/>
  <c r="T49" i="19"/>
  <c r="U49" i="19"/>
  <c r="S48" i="19"/>
  <c r="X58" i="19"/>
  <c r="V58" i="19"/>
  <c r="W58" i="19"/>
  <c r="U57" i="19"/>
  <c r="W54" i="19"/>
  <c r="W48" i="19"/>
  <c r="X48" i="19"/>
  <c r="X49" i="19"/>
  <c r="V49" i="19"/>
  <c r="W49" i="19"/>
  <c r="T48" i="19"/>
  <c r="U48" i="19"/>
  <c r="V39" i="19"/>
  <c r="X39" i="19"/>
  <c r="W39" i="19"/>
  <c r="X40" i="19"/>
  <c r="W40" i="19"/>
  <c r="V40" i="19"/>
  <c r="T39" i="19"/>
  <c r="U39" i="19"/>
  <c r="T40" i="19"/>
  <c r="U40" i="19"/>
  <c r="K31" i="19"/>
  <c r="J31" i="19"/>
  <c r="I31" i="19"/>
  <c r="S57" i="19"/>
  <c r="V48" i="19"/>
  <c r="S9" i="19"/>
  <c r="R12" i="17"/>
  <c r="Q9" i="17"/>
  <c r="O15" i="17"/>
  <c r="R4" i="17"/>
  <c r="M7" i="17"/>
  <c r="N20" i="17"/>
  <c r="O5" i="17"/>
  <c r="N7" i="17"/>
  <c r="M9" i="17"/>
  <c r="N16" i="17"/>
  <c r="R20" i="17"/>
  <c r="N4" i="17"/>
  <c r="O7" i="17"/>
  <c r="O9" i="17"/>
  <c r="R16" i="17"/>
  <c r="O19" i="17"/>
  <c r="Q11" i="17"/>
  <c r="Q5" i="17"/>
  <c r="N8" i="17"/>
  <c r="M11" i="17"/>
  <c r="R11" i="17"/>
  <c r="Q15" i="17"/>
  <c r="Q19" i="17"/>
  <c r="R8" i="17"/>
  <c r="N11" i="17"/>
  <c r="M13" i="17"/>
  <c r="M15" i="17"/>
  <c r="R15" i="17"/>
  <c r="M19" i="17"/>
  <c r="R19" i="17"/>
  <c r="M5" i="17"/>
  <c r="Q7" i="17"/>
  <c r="O11" i="17"/>
  <c r="N12" i="17"/>
  <c r="O13" i="17"/>
  <c r="N15" i="17"/>
  <c r="O17" i="17"/>
  <c r="N19" i="17"/>
  <c r="O21" i="17"/>
  <c r="P14" i="17"/>
  <c r="O4" i="17"/>
  <c r="P5" i="17"/>
  <c r="M6" i="17"/>
  <c r="Q6" i="17"/>
  <c r="R7" i="17"/>
  <c r="O8" i="17"/>
  <c r="P9" i="17"/>
  <c r="M10" i="17"/>
  <c r="Q10" i="17"/>
  <c r="O12" i="17"/>
  <c r="P13" i="17"/>
  <c r="M14" i="17"/>
  <c r="Q14" i="17"/>
  <c r="O16" i="17"/>
  <c r="P17" i="17"/>
  <c r="M18" i="17"/>
  <c r="Q18" i="17"/>
  <c r="O20" i="17"/>
  <c r="P21" i="17"/>
  <c r="P10" i="17"/>
  <c r="P4" i="17"/>
  <c r="N6" i="17"/>
  <c r="R6" i="17"/>
  <c r="P8" i="17"/>
  <c r="N10" i="17"/>
  <c r="R10" i="17"/>
  <c r="P12" i="17"/>
  <c r="Q13" i="17"/>
  <c r="N14" i="17"/>
  <c r="R14" i="17"/>
  <c r="P16" i="17"/>
  <c r="M17" i="17"/>
  <c r="Q17" i="17"/>
  <c r="N18" i="17"/>
  <c r="R18" i="17"/>
  <c r="P20" i="17"/>
  <c r="M21" i="17"/>
  <c r="Q21" i="17"/>
  <c r="P6" i="17"/>
  <c r="P18" i="17"/>
  <c r="M4" i="17"/>
  <c r="N5" i="17"/>
  <c r="M8" i="17"/>
  <c r="N9" i="17"/>
  <c r="M12" i="17"/>
  <c r="N13" i="17"/>
  <c r="M16" i="17"/>
  <c r="N17" i="17"/>
  <c r="M20" i="17"/>
  <c r="N21" i="17"/>
  <c r="P19" i="16"/>
  <c r="R21" i="16"/>
  <c r="Q21" i="16"/>
  <c r="N21" i="16"/>
  <c r="M21" i="16"/>
  <c r="O19" i="16"/>
  <c r="P20" i="16"/>
  <c r="N19" i="16"/>
  <c r="P21" i="16"/>
  <c r="O20" i="16"/>
  <c r="R19" i="16"/>
  <c r="R20" i="16"/>
  <c r="N20" i="16"/>
  <c r="Q19" i="16"/>
  <c r="Q20" i="16"/>
  <c r="Q7" i="16"/>
  <c r="N4" i="16"/>
  <c r="R4" i="16"/>
  <c r="M4" i="16"/>
  <c r="Q4" i="16"/>
  <c r="P4" i="16"/>
  <c r="R8" i="16"/>
  <c r="N8" i="16"/>
  <c r="M5" i="16"/>
  <c r="Q5" i="16"/>
  <c r="K11" i="16"/>
  <c r="M11" i="16" s="1"/>
  <c r="O12" i="16"/>
  <c r="R7" i="16"/>
  <c r="R17" i="16"/>
  <c r="P5" i="16"/>
  <c r="M7" i="16"/>
  <c r="K9" i="16"/>
  <c r="Q9" i="16" s="1"/>
  <c r="O17" i="16"/>
  <c r="O8" i="16"/>
  <c r="R12" i="16"/>
  <c r="M12" i="16"/>
  <c r="M8" i="16"/>
  <c r="P12" i="16"/>
  <c r="N17" i="16"/>
  <c r="K18" i="16"/>
  <c r="O18" i="16" s="1"/>
  <c r="O4" i="16"/>
  <c r="N5" i="16"/>
  <c r="R5" i="16"/>
  <c r="K6" i="16"/>
  <c r="Q6" i="16" s="1"/>
  <c r="P7" i="16"/>
  <c r="N7" i="16"/>
  <c r="Q8" i="16"/>
  <c r="K10" i="16"/>
  <c r="O10" i="16" s="1"/>
  <c r="N12" i="16"/>
  <c r="K14" i="16"/>
  <c r="Q14" i="16" s="1"/>
  <c r="K13" i="16"/>
  <c r="Q13" i="16" s="1"/>
  <c r="K15" i="16"/>
  <c r="P15" i="16" s="1"/>
  <c r="K16" i="16"/>
  <c r="N16" i="16" s="1"/>
  <c r="M17" i="16"/>
  <c r="Q17" i="16"/>
  <c r="D51" i="5"/>
  <c r="E51" i="5"/>
  <c r="F51" i="5"/>
  <c r="G51" i="5"/>
  <c r="H51" i="5"/>
  <c r="I51" i="5"/>
  <c r="J51" i="5"/>
  <c r="C51" i="5"/>
  <c r="D63" i="5"/>
  <c r="E63" i="5"/>
  <c r="F63" i="5"/>
  <c r="G63" i="5"/>
  <c r="H63" i="5"/>
  <c r="I63" i="5"/>
  <c r="J63" i="5"/>
  <c r="C63" i="5"/>
  <c r="D74" i="5"/>
  <c r="E74" i="5"/>
  <c r="F74" i="5"/>
  <c r="G74" i="5"/>
  <c r="H74" i="5"/>
  <c r="I74" i="5"/>
  <c r="J74" i="5"/>
  <c r="C74" i="5"/>
  <c r="J73" i="5"/>
  <c r="F73" i="5"/>
  <c r="I73" i="5"/>
  <c r="E73" i="5"/>
  <c r="J62" i="5"/>
  <c r="F62" i="5"/>
  <c r="I62" i="5"/>
  <c r="E62" i="5"/>
  <c r="J50" i="5"/>
  <c r="F50" i="5"/>
  <c r="I50" i="5"/>
  <c r="E50" i="5"/>
  <c r="D39" i="5"/>
  <c r="E39" i="5"/>
  <c r="F39" i="5"/>
  <c r="G39" i="5"/>
  <c r="H39" i="5"/>
  <c r="I39" i="5"/>
  <c r="J39" i="5"/>
  <c r="C39" i="5"/>
  <c r="J38" i="5"/>
  <c r="I38" i="5"/>
  <c r="F38" i="5"/>
  <c r="E38" i="5"/>
  <c r="R42" i="6"/>
  <c r="H71" i="12"/>
  <c r="H77" i="12" s="1"/>
  <c r="J30" i="12"/>
  <c r="J70" i="12" s="1"/>
  <c r="I30" i="12"/>
  <c r="I36" i="12" s="1"/>
  <c r="I76" i="12" s="1"/>
  <c r="H30" i="12"/>
  <c r="H36" i="12" s="1"/>
  <c r="J29" i="12"/>
  <c r="J69" i="12" s="1"/>
  <c r="I29" i="12"/>
  <c r="I69" i="12" s="1"/>
  <c r="H29" i="12"/>
  <c r="AC18" i="19" l="1"/>
  <c r="K40" i="19"/>
  <c r="AN40" i="19"/>
  <c r="M45" i="19"/>
  <c r="M27" i="19"/>
  <c r="AM57" i="19"/>
  <c r="V30" i="19"/>
  <c r="Z54" i="19"/>
  <c r="M55" i="19"/>
  <c r="AN58" i="19"/>
  <c r="AM39" i="19"/>
  <c r="X30" i="19"/>
  <c r="AM40" i="19"/>
  <c r="AL40" i="19"/>
  <c r="I40" i="19"/>
  <c r="AM58" i="19"/>
  <c r="AJ30" i="19"/>
  <c r="AM27" i="19"/>
  <c r="J40" i="19"/>
  <c r="M37" i="19"/>
  <c r="AJ31" i="19"/>
  <c r="AM28" i="19"/>
  <c r="AL39" i="19"/>
  <c r="AL57" i="19"/>
  <c r="W30" i="19"/>
  <c r="Z27" i="19"/>
  <c r="AJ49" i="19"/>
  <c r="AM46" i="19"/>
  <c r="AM45" i="19"/>
  <c r="AJ48" i="19"/>
  <c r="K58" i="19"/>
  <c r="I58" i="19"/>
  <c r="I48" i="19"/>
  <c r="K48" i="19"/>
  <c r="J48" i="19"/>
  <c r="J30" i="19"/>
  <c r="K30" i="19"/>
  <c r="I30" i="19"/>
  <c r="V57" i="19"/>
  <c r="W57" i="19"/>
  <c r="X57" i="19"/>
  <c r="P18" i="16"/>
  <c r="P11" i="16"/>
  <c r="R18" i="16"/>
  <c r="O11" i="16"/>
  <c r="R16" i="16"/>
  <c r="M6" i="16"/>
  <c r="Q15" i="16"/>
  <c r="R6" i="16"/>
  <c r="M14" i="16"/>
  <c r="O15" i="16"/>
  <c r="Q16" i="16"/>
  <c r="M16" i="16"/>
  <c r="R13" i="16"/>
  <c r="M10" i="16"/>
  <c r="M9" i="16"/>
  <c r="P9" i="16"/>
  <c r="P14" i="16"/>
  <c r="R11" i="16"/>
  <c r="N11" i="16"/>
  <c r="M13" i="16"/>
  <c r="Q11" i="16"/>
  <c r="N6" i="16"/>
  <c r="N10" i="16"/>
  <c r="O16" i="16"/>
  <c r="P10" i="16"/>
  <c r="N13" i="16"/>
  <c r="M18" i="16"/>
  <c r="N18" i="16"/>
  <c r="R9" i="16"/>
  <c r="P16" i="16"/>
  <c r="P13" i="16"/>
  <c r="O13" i="16"/>
  <c r="N15" i="16"/>
  <c r="R15" i="16"/>
  <c r="M15" i="16"/>
  <c r="R14" i="16"/>
  <c r="O14" i="16"/>
  <c r="N14" i="16"/>
  <c r="Q10" i="16"/>
  <c r="P6" i="16"/>
  <c r="O6" i="16"/>
  <c r="Q18" i="16"/>
  <c r="N9" i="16"/>
  <c r="O9" i="16"/>
  <c r="R10" i="16"/>
  <c r="I70" i="12"/>
  <c r="I71" i="12" s="1"/>
  <c r="I77" i="12" s="1"/>
  <c r="I31" i="12"/>
  <c r="I37" i="12" s="1"/>
  <c r="J31" i="12"/>
  <c r="J37" i="12" s="1"/>
  <c r="I35" i="12"/>
  <c r="I75" i="12" s="1"/>
  <c r="J35" i="12"/>
  <c r="J75" i="12" s="1"/>
  <c r="H35" i="12"/>
  <c r="H31" i="12"/>
  <c r="H37" i="12" s="1"/>
  <c r="J71" i="12"/>
  <c r="J77" i="12" s="1"/>
  <c r="J36" i="12"/>
  <c r="J76" i="12" s="1"/>
  <c r="F48" i="8"/>
  <c r="H62" i="8"/>
  <c r="H63" i="8"/>
  <c r="H64" i="8"/>
  <c r="H65" i="8"/>
  <c r="G63" i="8"/>
  <c r="G64" i="8"/>
  <c r="H64" i="12" s="1"/>
  <c r="G65" i="8"/>
  <c r="H65" i="12" s="1"/>
  <c r="G62" i="8"/>
  <c r="H44" i="8"/>
  <c r="H45" i="8"/>
  <c r="H46" i="8"/>
  <c r="H47" i="8"/>
  <c r="H48" i="8"/>
  <c r="H49" i="8"/>
  <c r="H50" i="8"/>
  <c r="H51" i="8"/>
  <c r="H52" i="8"/>
  <c r="H53" i="8"/>
  <c r="H54" i="8"/>
  <c r="H55" i="8"/>
  <c r="H56" i="8"/>
  <c r="H57" i="8"/>
  <c r="H58" i="8"/>
  <c r="G45" i="8"/>
  <c r="H45" i="12" s="1"/>
  <c r="G46" i="8"/>
  <c r="H46" i="12" s="1"/>
  <c r="G47" i="8"/>
  <c r="H47" i="12" s="1"/>
  <c r="G48" i="8"/>
  <c r="H48" i="12" s="1"/>
  <c r="G49" i="8"/>
  <c r="H49" i="12" s="1"/>
  <c r="G50" i="8"/>
  <c r="H50" i="12" s="1"/>
  <c r="G51" i="8"/>
  <c r="H51" i="12" s="1"/>
  <c r="G52" i="8"/>
  <c r="H52" i="12" s="1"/>
  <c r="G53" i="8"/>
  <c r="H53" i="12" s="1"/>
  <c r="G54" i="8"/>
  <c r="H54" i="12" s="1"/>
  <c r="G55" i="8"/>
  <c r="H55" i="12" s="1"/>
  <c r="G56" i="8"/>
  <c r="G57" i="8"/>
  <c r="H57" i="12" s="1"/>
  <c r="G58" i="8"/>
  <c r="H58" i="12" s="1"/>
  <c r="G44" i="8"/>
  <c r="H44" i="12" s="1"/>
  <c r="H22" i="8"/>
  <c r="H23" i="8"/>
  <c r="H24" i="8"/>
  <c r="H25" i="8"/>
  <c r="G23" i="8"/>
  <c r="H23" i="12" s="1"/>
  <c r="G24" i="8"/>
  <c r="H24" i="12" s="1"/>
  <c r="G25" i="8"/>
  <c r="H25" i="12" s="1"/>
  <c r="G22" i="8"/>
  <c r="H4" i="8"/>
  <c r="H5" i="8"/>
  <c r="H6" i="8"/>
  <c r="H7" i="8"/>
  <c r="H8" i="8"/>
  <c r="H9" i="8"/>
  <c r="H10" i="8"/>
  <c r="H11" i="8"/>
  <c r="H12" i="8"/>
  <c r="H13" i="8"/>
  <c r="H14" i="8"/>
  <c r="H15" i="8"/>
  <c r="H16" i="8"/>
  <c r="H17" i="8"/>
  <c r="H18" i="8"/>
  <c r="G5" i="8"/>
  <c r="H5" i="12" s="1"/>
  <c r="G6" i="8"/>
  <c r="H6" i="12" s="1"/>
  <c r="G7" i="8"/>
  <c r="H7" i="12" s="1"/>
  <c r="G8" i="8"/>
  <c r="H8" i="12" s="1"/>
  <c r="G9" i="8"/>
  <c r="H9" i="12" s="1"/>
  <c r="G10" i="8"/>
  <c r="H10" i="12" s="1"/>
  <c r="G11" i="8"/>
  <c r="H11" i="12" s="1"/>
  <c r="G12" i="8"/>
  <c r="H12" i="12" s="1"/>
  <c r="G13" i="8"/>
  <c r="H13" i="12" s="1"/>
  <c r="G14" i="8"/>
  <c r="H14" i="12" s="1"/>
  <c r="G15" i="8"/>
  <c r="G16" i="8"/>
  <c r="H16" i="12" s="1"/>
  <c r="G17" i="8"/>
  <c r="H17" i="12" s="1"/>
  <c r="G18" i="8"/>
  <c r="H18" i="12" s="1"/>
  <c r="G4" i="8"/>
  <c r="H4" i="12" s="1"/>
  <c r="F48" i="2"/>
  <c r="F48" i="12" s="1"/>
  <c r="H71" i="8"/>
  <c r="H77" i="8" s="1"/>
  <c r="J30" i="8"/>
  <c r="J70" i="8" s="1"/>
  <c r="I30" i="8"/>
  <c r="I70" i="8" s="1"/>
  <c r="H30" i="8"/>
  <c r="H36" i="8" s="1"/>
  <c r="J29" i="8"/>
  <c r="J69" i="8" s="1"/>
  <c r="I29" i="8"/>
  <c r="I69" i="8" s="1"/>
  <c r="H29" i="8"/>
  <c r="N48" i="19" l="1"/>
  <c r="Z57" i="19"/>
  <c r="L30" i="19"/>
  <c r="Y57" i="19"/>
  <c r="L48" i="19"/>
  <c r="M48" i="19"/>
  <c r="AA57" i="19"/>
  <c r="N58" i="19"/>
  <c r="L58" i="19"/>
  <c r="M30" i="19"/>
  <c r="M58" i="19"/>
  <c r="N30" i="19"/>
  <c r="Z30" i="19"/>
  <c r="AA30" i="19"/>
  <c r="Y30" i="19"/>
  <c r="M40" i="19"/>
  <c r="N40" i="19"/>
  <c r="L40" i="19"/>
  <c r="AN49" i="19"/>
  <c r="AL49" i="19"/>
  <c r="AM49" i="19"/>
  <c r="AM48" i="19"/>
  <c r="AL48" i="19"/>
  <c r="AN48" i="19"/>
  <c r="AM31" i="19"/>
  <c r="AN31" i="19"/>
  <c r="AL31" i="19"/>
  <c r="AL30" i="19"/>
  <c r="AN30" i="19"/>
  <c r="AM30" i="19"/>
  <c r="C36" i="8"/>
  <c r="G36" i="8" s="1"/>
  <c r="P36" i="8" s="1"/>
  <c r="F76" i="8"/>
  <c r="D76" i="8"/>
  <c r="H62" i="12"/>
  <c r="E76" i="8"/>
  <c r="H63" i="12"/>
  <c r="E36" i="8"/>
  <c r="I36" i="8"/>
  <c r="I76" i="8" s="1"/>
  <c r="H15" i="12"/>
  <c r="C76" i="8"/>
  <c r="G76" i="8" s="1"/>
  <c r="H56" i="12"/>
  <c r="J36" i="8"/>
  <c r="J76" i="8" s="1"/>
  <c r="D36" i="8"/>
  <c r="H22" i="12"/>
  <c r="I35" i="8"/>
  <c r="I75" i="8" s="1"/>
  <c r="J35" i="8"/>
  <c r="J75" i="8" s="1"/>
  <c r="I71" i="8"/>
  <c r="I77" i="8" s="1"/>
  <c r="I31" i="8"/>
  <c r="I37" i="8" s="1"/>
  <c r="J31" i="8"/>
  <c r="J37" i="8" s="1"/>
  <c r="F36" i="8"/>
  <c r="H35" i="8"/>
  <c r="H31" i="8"/>
  <c r="H37" i="8" s="1"/>
  <c r="J71" i="8"/>
  <c r="J77" i="8" s="1"/>
  <c r="D4" i="3" l="1"/>
  <c r="E4" i="3"/>
  <c r="G4" i="3"/>
  <c r="H4" i="3"/>
  <c r="S4" i="3"/>
  <c r="S14" i="3" s="1"/>
  <c r="D5" i="3"/>
  <c r="E5" i="3"/>
  <c r="G5" i="3"/>
  <c r="H5" i="3"/>
  <c r="S5" i="3"/>
  <c r="S15" i="3" s="1"/>
  <c r="C14" i="3"/>
  <c r="F14" i="3"/>
  <c r="J14" i="3"/>
  <c r="M14" i="3"/>
  <c r="C15" i="3"/>
  <c r="J15" i="3"/>
  <c r="C16" i="3"/>
  <c r="J16" i="3"/>
  <c r="C17" i="3"/>
  <c r="J17" i="3"/>
  <c r="D21" i="3"/>
  <c r="AD21" i="3" s="1"/>
  <c r="S21" i="3"/>
  <c r="I21" i="3" s="1"/>
  <c r="P21" i="3" s="1"/>
  <c r="D22" i="3"/>
  <c r="AC22" i="3" s="1"/>
  <c r="N22" i="3"/>
  <c r="O22" i="3"/>
  <c r="S22" i="3"/>
  <c r="I22" i="3" s="1"/>
  <c r="P22" i="3" s="1"/>
  <c r="AB22" i="3"/>
  <c r="AF22" i="3"/>
  <c r="D23" i="3"/>
  <c r="M23" i="3" s="1"/>
  <c r="S23" i="3"/>
  <c r="G14" i="3" s="1"/>
  <c r="AC23" i="3"/>
  <c r="D24" i="3"/>
  <c r="L24" i="3" s="1"/>
  <c r="S24" i="3"/>
  <c r="I24" i="3" s="1"/>
  <c r="AD24" i="3"/>
  <c r="D27" i="3"/>
  <c r="AC27" i="3" s="1"/>
  <c r="S27" i="3"/>
  <c r="AB27" i="3"/>
  <c r="D28" i="3"/>
  <c r="N28" i="3" s="1"/>
  <c r="L28" i="3"/>
  <c r="S28" i="3"/>
  <c r="AE28" i="3"/>
  <c r="D29" i="3"/>
  <c r="L29" i="3" s="1"/>
  <c r="M29" i="3"/>
  <c r="O29" i="3"/>
  <c r="S29" i="3"/>
  <c r="N14" i="3" s="1"/>
  <c r="AD29" i="3"/>
  <c r="AE29" i="3"/>
  <c r="AF29" i="3"/>
  <c r="D30" i="3"/>
  <c r="L30" i="3" s="1"/>
  <c r="I30" i="3"/>
  <c r="P30" i="3" s="1"/>
  <c r="S30" i="3"/>
  <c r="H29" i="2"/>
  <c r="H35" i="2" s="1"/>
  <c r="I29" i="2"/>
  <c r="I35" i="2" s="1"/>
  <c r="I75" i="2" s="1"/>
  <c r="J29" i="2"/>
  <c r="J69" i="2" s="1"/>
  <c r="H30" i="2"/>
  <c r="I30" i="2"/>
  <c r="I70" i="2" s="1"/>
  <c r="AC24" i="3" l="1"/>
  <c r="AD23" i="3"/>
  <c r="AB21" i="3"/>
  <c r="P24" i="3"/>
  <c r="AC30" i="3"/>
  <c r="AB29" i="3"/>
  <c r="AC28" i="3"/>
  <c r="I27" i="3"/>
  <c r="P27" i="3" s="1"/>
  <c r="O24" i="3"/>
  <c r="L23" i="3"/>
  <c r="N21" i="3"/>
  <c r="AB24" i="3"/>
  <c r="AC29" i="3"/>
  <c r="AD28" i="3"/>
  <c r="O21" i="3"/>
  <c r="AB28" i="3"/>
  <c r="N24" i="3"/>
  <c r="I23" i="3"/>
  <c r="P23" i="3" s="1"/>
  <c r="AF21" i="3"/>
  <c r="M21" i="3"/>
  <c r="AC21" i="3"/>
  <c r="AF24" i="3"/>
  <c r="M24" i="3"/>
  <c r="L21" i="3"/>
  <c r="AE21" i="3"/>
  <c r="I5" i="3"/>
  <c r="T5" i="3" s="1"/>
  <c r="S11" i="3" s="1"/>
  <c r="N29" i="3"/>
  <c r="M28" i="3"/>
  <c r="AE24" i="3"/>
  <c r="T7" i="3"/>
  <c r="S7" i="3"/>
  <c r="T6" i="3"/>
  <c r="S12" i="3" s="1"/>
  <c r="S6" i="3"/>
  <c r="S16" i="3" s="1"/>
  <c r="J35" i="2"/>
  <c r="J75" i="2" s="1"/>
  <c r="I36" i="2"/>
  <c r="I76" i="2" s="1"/>
  <c r="H31" i="2"/>
  <c r="H37" i="2" s="1"/>
  <c r="H36" i="2"/>
  <c r="I69" i="2"/>
  <c r="I71" i="2" s="1"/>
  <c r="I77" i="2" s="1"/>
  <c r="I31" i="2"/>
  <c r="I37" i="2" s="1"/>
  <c r="AB30" i="3"/>
  <c r="I28" i="3"/>
  <c r="P28" i="3" s="1"/>
  <c r="I4" i="3"/>
  <c r="T4" i="3" s="1"/>
  <c r="S10" i="3" s="1"/>
  <c r="O30" i="3"/>
  <c r="AF27" i="3"/>
  <c r="N27" i="3"/>
  <c r="AE22" i="3"/>
  <c r="M22" i="3"/>
  <c r="O27" i="3"/>
  <c r="AF30" i="3"/>
  <c r="N30" i="3"/>
  <c r="I29" i="3"/>
  <c r="P29" i="3" s="1"/>
  <c r="AE27" i="3"/>
  <c r="M27" i="3"/>
  <c r="O23" i="3"/>
  <c r="AD22" i="3"/>
  <c r="L22" i="3"/>
  <c r="AB23" i="3"/>
  <c r="AE30" i="3"/>
  <c r="M30" i="3"/>
  <c r="O28" i="3"/>
  <c r="AD27" i="3"/>
  <c r="L27" i="3"/>
  <c r="AF23" i="3"/>
  <c r="N23" i="3"/>
  <c r="AD30" i="3"/>
  <c r="AF28" i="3"/>
  <c r="AE23" i="3"/>
  <c r="H71" i="2" l="1"/>
  <c r="H77" i="2" s="1"/>
  <c r="J30" i="2" l="1"/>
  <c r="J70" i="2" l="1"/>
  <c r="J71" i="2" s="1"/>
  <c r="J77" i="2" s="1"/>
  <c r="J31" i="2"/>
  <c r="J37" i="2" s="1"/>
  <c r="J36" i="2"/>
  <c r="J76" i="2" s="1"/>
  <c r="H65" i="2" l="1"/>
  <c r="H63" i="2"/>
  <c r="H50" i="5"/>
  <c r="H56" i="2"/>
  <c r="H55" i="2"/>
  <c r="H54" i="2"/>
  <c r="H51" i="2"/>
  <c r="H45" i="2"/>
  <c r="H53" i="2" l="1"/>
  <c r="H38" i="5"/>
  <c r="H44" i="2"/>
  <c r="H58" i="2"/>
  <c r="H50" i="2"/>
  <c r="H57" i="2"/>
  <c r="H49" i="2"/>
  <c r="H48" i="2"/>
  <c r="H47" i="2"/>
  <c r="H46" i="2"/>
  <c r="H52" i="2"/>
  <c r="H64" i="2"/>
  <c r="H62" i="2"/>
  <c r="H62" i="5"/>
  <c r="H73" i="5"/>
  <c r="I63" i="8" l="1"/>
  <c r="E70" i="8" s="1"/>
  <c r="I65" i="8"/>
  <c r="F70" i="8" s="1"/>
  <c r="I50" i="2"/>
  <c r="I50" i="12" s="1"/>
  <c r="I52" i="2"/>
  <c r="I52" i="12" s="1"/>
  <c r="I53" i="2"/>
  <c r="I53" i="12" s="1"/>
  <c r="I46" i="2"/>
  <c r="I46" i="12" s="1"/>
  <c r="I47" i="2"/>
  <c r="I47" i="12" s="1"/>
  <c r="I48" i="2"/>
  <c r="I48" i="12" s="1"/>
  <c r="I57" i="2"/>
  <c r="I57" i="12" s="1"/>
  <c r="I49" i="2"/>
  <c r="I49" i="12" s="1"/>
  <c r="I58" i="2"/>
  <c r="I58" i="12" s="1"/>
  <c r="I17" i="2"/>
  <c r="I17" i="12" s="1"/>
  <c r="I15" i="2"/>
  <c r="I15" i="12" s="1"/>
  <c r="I58" i="8" l="1"/>
  <c r="I57" i="8"/>
  <c r="I55" i="2"/>
  <c r="I55" i="12" s="1"/>
  <c r="I55" i="8"/>
  <c r="I54" i="2"/>
  <c r="I54" i="12" s="1"/>
  <c r="I54" i="8"/>
  <c r="I53" i="8"/>
  <c r="I52" i="8"/>
  <c r="I51" i="2"/>
  <c r="I51" i="12" s="1"/>
  <c r="I51" i="8"/>
  <c r="I50" i="8"/>
  <c r="I49" i="8"/>
  <c r="I48" i="8"/>
  <c r="I47" i="8"/>
  <c r="I46" i="8"/>
  <c r="I45" i="2"/>
  <c r="I45" i="12" s="1"/>
  <c r="I45" i="8"/>
  <c r="I44" i="8"/>
  <c r="I63" i="2"/>
  <c r="I65" i="2"/>
  <c r="I62" i="8"/>
  <c r="D70" i="8" s="1"/>
  <c r="G22" i="2"/>
  <c r="C50" i="5"/>
  <c r="H12" i="2"/>
  <c r="G5" i="2"/>
  <c r="G5" i="12" s="1"/>
  <c r="I6" i="2"/>
  <c r="I6" i="12" s="1"/>
  <c r="I63" i="12" l="1"/>
  <c r="E70" i="2"/>
  <c r="I65" i="12"/>
  <c r="F70" i="2"/>
  <c r="I62" i="2"/>
  <c r="G22" i="12"/>
  <c r="D36" i="12" s="1"/>
  <c r="D36" i="2"/>
  <c r="I17" i="8"/>
  <c r="I15" i="8"/>
  <c r="H23" i="2"/>
  <c r="H18" i="2"/>
  <c r="F70" i="12" l="1"/>
  <c r="A70" i="12"/>
  <c r="E70" i="12"/>
  <c r="A68" i="12"/>
  <c r="I44" i="2"/>
  <c r="I44" i="12" s="1"/>
  <c r="I62" i="12"/>
  <c r="D70" i="2"/>
  <c r="D62" i="5"/>
  <c r="I25" i="8"/>
  <c r="F30" i="8" s="1"/>
  <c r="I22" i="8"/>
  <c r="D30" i="8" s="1"/>
  <c r="I6" i="8"/>
  <c r="H16" i="2"/>
  <c r="H8" i="2"/>
  <c r="H6" i="2"/>
  <c r="I14" i="2"/>
  <c r="I14" i="12" s="1"/>
  <c r="I25" i="2"/>
  <c r="I18" i="2"/>
  <c r="I18" i="12" s="1"/>
  <c r="I22" i="2"/>
  <c r="I9" i="2"/>
  <c r="I9" i="12" s="1"/>
  <c r="I10" i="2"/>
  <c r="I10" i="12" s="1"/>
  <c r="G44" i="2"/>
  <c r="G44" i="12" s="1"/>
  <c r="G12" i="2"/>
  <c r="G12" i="12" s="1"/>
  <c r="G11" i="2"/>
  <c r="G11" i="12" s="1"/>
  <c r="G62" i="5"/>
  <c r="G50" i="5"/>
  <c r="D70" i="12" l="1"/>
  <c r="A67" i="12"/>
  <c r="G63" i="2"/>
  <c r="G65" i="2"/>
  <c r="G62" i="2"/>
  <c r="G45" i="2"/>
  <c r="G45" i="12" s="1"/>
  <c r="G58" i="2"/>
  <c r="G58" i="12" s="1"/>
  <c r="I64" i="8"/>
  <c r="C38" i="5"/>
  <c r="G18" i="2"/>
  <c r="G18" i="12" s="1"/>
  <c r="I25" i="12"/>
  <c r="F30" i="12" s="1"/>
  <c r="F30" i="2"/>
  <c r="I22" i="12"/>
  <c r="D30" i="12" s="1"/>
  <c r="D30" i="2"/>
  <c r="I18" i="8"/>
  <c r="I14" i="8"/>
  <c r="I10" i="8"/>
  <c r="I9" i="8"/>
  <c r="H4" i="2"/>
  <c r="H13" i="2"/>
  <c r="H15" i="2"/>
  <c r="H17" i="2"/>
  <c r="H5" i="2"/>
  <c r="H11" i="2"/>
  <c r="H10" i="2"/>
  <c r="H25" i="2"/>
  <c r="D73" i="5"/>
  <c r="H7" i="2"/>
  <c r="H24" i="2"/>
  <c r="H22" i="2"/>
  <c r="G17" i="2"/>
  <c r="G17" i="12" s="1"/>
  <c r="G8" i="2"/>
  <c r="G8" i="12" s="1"/>
  <c r="G7" i="2"/>
  <c r="G7" i="12" s="1"/>
  <c r="G6" i="2"/>
  <c r="G6" i="12" s="1"/>
  <c r="G24" i="2"/>
  <c r="G24" i="12" s="1"/>
  <c r="G62" i="12" l="1"/>
  <c r="D76" i="2"/>
  <c r="G65" i="12"/>
  <c r="F76" i="2"/>
  <c r="G63" i="12"/>
  <c r="E76" i="2"/>
  <c r="I64" i="2"/>
  <c r="I64" i="12" s="1"/>
  <c r="A69" i="12" s="1"/>
  <c r="G10" i="2"/>
  <c r="G10" i="12" s="1"/>
  <c r="I13" i="2"/>
  <c r="I13" i="12" s="1"/>
  <c r="I5" i="2"/>
  <c r="I5" i="12" s="1"/>
  <c r="I4" i="2"/>
  <c r="I4" i="12" s="1"/>
  <c r="H14" i="2"/>
  <c r="H9" i="2"/>
  <c r="D50" i="5"/>
  <c r="C73" i="5"/>
  <c r="G25" i="2"/>
  <c r="G4" i="2"/>
  <c r="G4" i="12" s="1"/>
  <c r="C62" i="5"/>
  <c r="G23" i="2"/>
  <c r="I12" i="2"/>
  <c r="I12" i="12" s="1"/>
  <c r="I11" i="2"/>
  <c r="I11" i="12" s="1"/>
  <c r="G15" i="2"/>
  <c r="G15" i="12" s="1"/>
  <c r="G14" i="2"/>
  <c r="G14" i="12" s="1"/>
  <c r="G13" i="2"/>
  <c r="G13" i="12" s="1"/>
  <c r="G9" i="2"/>
  <c r="G9" i="12" s="1"/>
  <c r="G16" i="2"/>
  <c r="I16" i="2"/>
  <c r="E76" i="12" l="1"/>
  <c r="F76" i="12"/>
  <c r="D76" i="12"/>
  <c r="G52" i="2"/>
  <c r="G52" i="12" s="1"/>
  <c r="G51" i="2"/>
  <c r="G51" i="12" s="1"/>
  <c r="G50" i="2"/>
  <c r="G50" i="12" s="1"/>
  <c r="D38" i="5"/>
  <c r="G23" i="12"/>
  <c r="E36" i="12" s="1"/>
  <c r="E36" i="2"/>
  <c r="G25" i="12"/>
  <c r="F36" i="12" s="1"/>
  <c r="F36" i="2"/>
  <c r="G16" i="12"/>
  <c r="C36" i="12" s="1"/>
  <c r="G36" i="12" s="1"/>
  <c r="P36" i="12" s="1"/>
  <c r="C36" i="2"/>
  <c r="G36" i="2" s="1"/>
  <c r="P36" i="2" s="1"/>
  <c r="I16" i="12"/>
  <c r="C30" i="12" s="1"/>
  <c r="G30" i="12" s="1"/>
  <c r="P30" i="12" s="1"/>
  <c r="C5" i="3"/>
  <c r="C30" i="2"/>
  <c r="G30" i="2" s="1"/>
  <c r="P30" i="2" s="1"/>
  <c r="I16" i="8"/>
  <c r="C30" i="8" s="1"/>
  <c r="G30" i="8" s="1"/>
  <c r="P30" i="8" s="1"/>
  <c r="I13" i="8"/>
  <c r="I12" i="8"/>
  <c r="I11" i="8"/>
  <c r="I5" i="8"/>
  <c r="I4" i="8"/>
  <c r="G73" i="5"/>
  <c r="G56" i="2"/>
  <c r="G38" i="5" l="1"/>
  <c r="G64" i="2"/>
  <c r="G64" i="12" s="1"/>
  <c r="G56" i="12"/>
  <c r="C76" i="12" s="1"/>
  <c r="G76" i="12" s="1"/>
  <c r="C76" i="2"/>
  <c r="G76" i="2" s="1"/>
  <c r="G46" i="2"/>
  <c r="G46" i="12" s="1"/>
  <c r="G47" i="2"/>
  <c r="G47" i="12" s="1"/>
  <c r="G57" i="2"/>
  <c r="G57" i="12" s="1"/>
  <c r="G48" i="2"/>
  <c r="G48" i="12" s="1"/>
  <c r="I24" i="2"/>
  <c r="I24" i="12" s="1"/>
  <c r="I24" i="8"/>
  <c r="I23" i="2"/>
  <c r="I23" i="8"/>
  <c r="E30" i="8" s="1"/>
  <c r="I8" i="2"/>
  <c r="I8" i="12" s="1"/>
  <c r="I8" i="8"/>
  <c r="I7" i="2"/>
  <c r="I7" i="12" s="1"/>
  <c r="I7" i="8"/>
  <c r="G55" i="2" l="1"/>
  <c r="G55" i="12" s="1"/>
  <c r="G49" i="2"/>
  <c r="G49" i="12" s="1"/>
  <c r="G54" i="2"/>
  <c r="G54" i="12" s="1"/>
  <c r="G53" i="2"/>
  <c r="G53" i="12" s="1"/>
  <c r="I56" i="2"/>
  <c r="I56" i="8"/>
  <c r="C70" i="8" s="1"/>
  <c r="G70" i="8" s="1"/>
  <c r="I23" i="12"/>
  <c r="E30" i="12" s="1"/>
  <c r="E30" i="2"/>
  <c r="I56" i="12" l="1"/>
  <c r="C70" i="12" s="1"/>
  <c r="G70" i="12" s="1"/>
  <c r="C70" i="2"/>
  <c r="G70" i="2" s="1"/>
  <c r="E62" i="8" l="1"/>
  <c r="E50" i="8"/>
  <c r="J49" i="5"/>
  <c r="J53" i="5" s="1"/>
  <c r="I37" i="5"/>
  <c r="I41" i="5" s="1"/>
  <c r="D58" i="8"/>
  <c r="E58" i="12" s="1"/>
  <c r="D55" i="8"/>
  <c r="E55" i="12" s="1"/>
  <c r="D50" i="8"/>
  <c r="E50" i="12" s="1"/>
  <c r="D49" i="8"/>
  <c r="E49" i="12" s="1"/>
  <c r="I49" i="5"/>
  <c r="I53" i="5" s="1"/>
  <c r="D47" i="8"/>
  <c r="E47" i="12" s="1"/>
  <c r="E65" i="8" l="1"/>
  <c r="E64" i="8"/>
  <c r="E63" i="8"/>
  <c r="E52" i="8"/>
  <c r="E51" i="8"/>
  <c r="E55" i="8"/>
  <c r="E56" i="8"/>
  <c r="E48" i="8"/>
  <c r="E44" i="8"/>
  <c r="E47" i="8"/>
  <c r="E58" i="8"/>
  <c r="E54" i="8"/>
  <c r="E46" i="8"/>
  <c r="E57" i="8"/>
  <c r="E53" i="8"/>
  <c r="E49" i="8"/>
  <c r="E45" i="8"/>
  <c r="D65" i="8"/>
  <c r="D62" i="8"/>
  <c r="D63" i="8"/>
  <c r="D48" i="8"/>
  <c r="D51" i="8"/>
  <c r="E51" i="12" s="1"/>
  <c r="D57" i="8"/>
  <c r="E57" i="12" s="1"/>
  <c r="D46" i="8"/>
  <c r="E46" i="12" s="1"/>
  <c r="D52" i="8"/>
  <c r="E52" i="12" s="1"/>
  <c r="D54" i="8"/>
  <c r="E54" i="12" s="1"/>
  <c r="D45" i="8"/>
  <c r="E45" i="12" s="1"/>
  <c r="D44" i="8"/>
  <c r="E44" i="12" s="1"/>
  <c r="D53" i="8"/>
  <c r="E53" i="12" s="1"/>
  <c r="D56" i="8"/>
  <c r="D64" i="8"/>
  <c r="E64" i="12" s="1"/>
  <c r="I61" i="5"/>
  <c r="I65" i="5" s="1"/>
  <c r="J37" i="5"/>
  <c r="J41" i="5" s="1"/>
  <c r="J61" i="5"/>
  <c r="J65" i="5" s="1"/>
  <c r="E17" i="8" l="1"/>
  <c r="E62" i="12"/>
  <c r="D75" i="8"/>
  <c r="D77" i="8" s="1"/>
  <c r="E63" i="12"/>
  <c r="E75" i="8"/>
  <c r="E77" i="8" s="1"/>
  <c r="E65" i="12"/>
  <c r="F75" i="8"/>
  <c r="F77" i="8" s="1"/>
  <c r="I72" i="5"/>
  <c r="I76" i="5" s="1"/>
  <c r="E56" i="12"/>
  <c r="C75" i="8"/>
  <c r="E48" i="12"/>
  <c r="K48" i="8"/>
  <c r="M48" i="8" s="1"/>
  <c r="G75" i="8" l="1"/>
  <c r="G77" i="8" s="1"/>
  <c r="C77" i="8"/>
  <c r="R48" i="8"/>
  <c r="N48" i="8"/>
  <c r="O48" i="8"/>
  <c r="P48" i="8"/>
  <c r="Q48" i="8"/>
  <c r="E53" i="2"/>
  <c r="E51" i="2"/>
  <c r="H61" i="5"/>
  <c r="H65" i="5" s="1"/>
  <c r="E49" i="2"/>
  <c r="E47" i="2"/>
  <c r="E45" i="2"/>
  <c r="E4" i="8" l="1"/>
  <c r="D4" i="8"/>
  <c r="E4" i="12" s="1"/>
  <c r="D14" i="8"/>
  <c r="E14" i="12" s="1"/>
  <c r="AW48" i="8"/>
  <c r="AX48" i="8"/>
  <c r="AZ48" i="8"/>
  <c r="AY48" i="8"/>
  <c r="BA48" i="8"/>
  <c r="BF48" i="8"/>
  <c r="BE48" i="8"/>
  <c r="BD48" i="8"/>
  <c r="BB48" i="8"/>
  <c r="BC48" i="8"/>
  <c r="AS48" i="8"/>
  <c r="AR48" i="8"/>
  <c r="AT48" i="8"/>
  <c r="AU48" i="8"/>
  <c r="AV48" i="8"/>
  <c r="E15" i="8"/>
  <c r="E72" i="5"/>
  <c r="E50" i="2"/>
  <c r="E46" i="2"/>
  <c r="E58" i="2"/>
  <c r="E44" i="2"/>
  <c r="E55" i="2"/>
  <c r="E56" i="2"/>
  <c r="E54" i="2"/>
  <c r="E52" i="2"/>
  <c r="E48" i="2"/>
  <c r="E57" i="2"/>
  <c r="E62" i="2"/>
  <c r="E63" i="2"/>
  <c r="E64" i="2"/>
  <c r="E65" i="2"/>
  <c r="H37" i="5"/>
  <c r="H41" i="5" s="1"/>
  <c r="H49" i="5"/>
  <c r="H53" i="5" s="1"/>
  <c r="H72" i="5"/>
  <c r="H76" i="5" s="1"/>
  <c r="D25" i="8" l="1"/>
  <c r="D17" i="8"/>
  <c r="E17" i="12" s="1"/>
  <c r="D6" i="8"/>
  <c r="E6" i="12" s="1"/>
  <c r="E10" i="8"/>
  <c r="E24" i="8"/>
  <c r="D8" i="8"/>
  <c r="E8" i="12" s="1"/>
  <c r="E14" i="8"/>
  <c r="E7" i="8"/>
  <c r="D7" i="8"/>
  <c r="E7" i="12" s="1"/>
  <c r="D11" i="8"/>
  <c r="E11" i="12" s="1"/>
  <c r="D15" i="8"/>
  <c r="E15" i="12" s="1"/>
  <c r="D9" i="8"/>
  <c r="E9" i="12" s="1"/>
  <c r="E6" i="8" l="1"/>
  <c r="E18" i="8"/>
  <c r="E16" i="8"/>
  <c r="E9" i="8"/>
  <c r="D24" i="8"/>
  <c r="E24" i="12" s="1"/>
  <c r="E25" i="12"/>
  <c r="F35" i="8"/>
  <c r="F37" i="8" s="1"/>
  <c r="D5" i="8"/>
  <c r="E5" i="12" s="1"/>
  <c r="D16" i="8"/>
  <c r="D13" i="8"/>
  <c r="E13" i="12" s="1"/>
  <c r="F37" i="5"/>
  <c r="D12" i="8"/>
  <c r="E12" i="12" s="1"/>
  <c r="E23" i="8"/>
  <c r="E37" i="5"/>
  <c r="E22" i="2"/>
  <c r="E25" i="2"/>
  <c r="D72" i="5"/>
  <c r="E25" i="8" l="1"/>
  <c r="E22" i="8"/>
  <c r="E13" i="8"/>
  <c r="E8" i="8"/>
  <c r="E11" i="8"/>
  <c r="E12" i="8"/>
  <c r="E5" i="8"/>
  <c r="D22" i="8"/>
  <c r="D23" i="8"/>
  <c r="E16" i="12"/>
  <c r="C35" i="8"/>
  <c r="D18" i="8"/>
  <c r="E18" i="12" s="1"/>
  <c r="D10" i="8"/>
  <c r="E10" i="12" s="1"/>
  <c r="F72" i="5"/>
  <c r="F61" i="5"/>
  <c r="F49" i="5"/>
  <c r="E49" i="5"/>
  <c r="D49" i="5"/>
  <c r="E61" i="5" l="1"/>
  <c r="D35" i="8"/>
  <c r="D37" i="8" s="1"/>
  <c r="E22" i="12"/>
  <c r="E23" i="12"/>
  <c r="E35" i="8"/>
  <c r="E37" i="8" s="1"/>
  <c r="C37" i="8"/>
  <c r="G35" i="8"/>
  <c r="J72" i="5"/>
  <c r="J76" i="5" s="1"/>
  <c r="E4" i="2"/>
  <c r="E18" i="2"/>
  <c r="G37" i="8" l="1"/>
  <c r="P35" i="8"/>
  <c r="P37" i="8" s="1"/>
  <c r="E9" i="2"/>
  <c r="E16" i="2"/>
  <c r="E10" i="2"/>
  <c r="E7" i="2"/>
  <c r="E14" i="2"/>
  <c r="E6" i="2"/>
  <c r="E11" i="2"/>
  <c r="E24" i="2" l="1"/>
  <c r="E23" i="2"/>
  <c r="E13" i="2"/>
  <c r="E12" i="2"/>
  <c r="E15" i="2"/>
  <c r="E8" i="2"/>
  <c r="E5" i="2"/>
  <c r="E17" i="2"/>
  <c r="D61" i="5"/>
  <c r="D37" i="5" l="1"/>
  <c r="C72" i="5" l="1"/>
  <c r="C61" i="5"/>
  <c r="C49" i="5"/>
  <c r="D25" i="2" l="1"/>
  <c r="D23" i="2"/>
  <c r="D22" i="2"/>
  <c r="C37" i="5"/>
  <c r="D24" i="2"/>
  <c r="D24" i="12" s="1"/>
  <c r="D22" i="12" l="1"/>
  <c r="D35" i="12" s="1"/>
  <c r="D37" i="12" s="1"/>
  <c r="D35" i="2"/>
  <c r="D37" i="2" s="1"/>
  <c r="D25" i="12"/>
  <c r="F35" i="12" s="1"/>
  <c r="F37" i="12" s="1"/>
  <c r="F35" i="2"/>
  <c r="F37" i="2" s="1"/>
  <c r="D23" i="12"/>
  <c r="E35" i="12" s="1"/>
  <c r="E37" i="12" s="1"/>
  <c r="E35" i="2"/>
  <c r="E37" i="2" s="1"/>
  <c r="D4" i="2"/>
  <c r="D4" i="12" s="1"/>
  <c r="D16" i="2" l="1"/>
  <c r="D15" i="2"/>
  <c r="D15" i="12" s="1"/>
  <c r="D14" i="2"/>
  <c r="D14" i="12" s="1"/>
  <c r="D9" i="2"/>
  <c r="D9" i="12" s="1"/>
  <c r="D8" i="2"/>
  <c r="D8" i="12" s="1"/>
  <c r="D6" i="2"/>
  <c r="D6" i="12" s="1"/>
  <c r="D5" i="2" l="1"/>
  <c r="D5" i="12" s="1"/>
  <c r="D16" i="12"/>
  <c r="C35" i="12" s="1"/>
  <c r="C35" i="2"/>
  <c r="D18" i="2"/>
  <c r="D18" i="12" s="1"/>
  <c r="D17" i="2"/>
  <c r="D17" i="12" s="1"/>
  <c r="D13" i="2"/>
  <c r="D13" i="12" s="1"/>
  <c r="D12" i="2"/>
  <c r="D12" i="12" s="1"/>
  <c r="D11" i="2"/>
  <c r="D11" i="12" s="1"/>
  <c r="D10" i="2"/>
  <c r="D10" i="12" s="1"/>
  <c r="D7" i="2"/>
  <c r="D7" i="12" s="1"/>
  <c r="C37" i="2" l="1"/>
  <c r="G35" i="2"/>
  <c r="G35" i="12"/>
  <c r="C37" i="12"/>
  <c r="P35" i="12" l="1"/>
  <c r="P37" i="12" s="1"/>
  <c r="G37" i="12"/>
  <c r="P35" i="2"/>
  <c r="P37" i="2" s="1"/>
  <c r="G37" i="2"/>
  <c r="F16" i="8" l="1"/>
  <c r="F16" i="2"/>
  <c r="F16" i="12" l="1"/>
  <c r="C4" i="3"/>
  <c r="C29" i="2"/>
  <c r="K16" i="2"/>
  <c r="O16" i="2" s="1"/>
  <c r="C29" i="8"/>
  <c r="K16" i="8"/>
  <c r="O16" i="8" s="1"/>
  <c r="F18" i="2" l="1"/>
  <c r="F17" i="2"/>
  <c r="Q16" i="8"/>
  <c r="P16" i="8"/>
  <c r="M16" i="8"/>
  <c r="N16" i="8"/>
  <c r="R16" i="8"/>
  <c r="G29" i="8"/>
  <c r="C31" i="8"/>
  <c r="C29" i="12"/>
  <c r="K16" i="12"/>
  <c r="AM16" i="2"/>
  <c r="AK16" i="2"/>
  <c r="AN16" i="2"/>
  <c r="AL16" i="2"/>
  <c r="R16" i="2"/>
  <c r="M16" i="2"/>
  <c r="P16" i="2"/>
  <c r="Q16" i="2"/>
  <c r="N16" i="2"/>
  <c r="AN16" i="8"/>
  <c r="AM16" i="8"/>
  <c r="AL16" i="8"/>
  <c r="AK16" i="8"/>
  <c r="G29" i="2"/>
  <c r="C31" i="2"/>
  <c r="F15" i="2"/>
  <c r="F14" i="2"/>
  <c r="F12" i="2"/>
  <c r="F11" i="2"/>
  <c r="F10" i="2"/>
  <c r="F8" i="2"/>
  <c r="F7" i="2"/>
  <c r="F5" i="2"/>
  <c r="F4" i="2"/>
  <c r="F56" i="2"/>
  <c r="F56" i="8"/>
  <c r="F18" i="8" l="1"/>
  <c r="F18" i="12"/>
  <c r="K18" i="12" s="1"/>
  <c r="K18" i="2"/>
  <c r="O18" i="2" s="1"/>
  <c r="F17" i="8"/>
  <c r="F17" i="12"/>
  <c r="K17" i="12" s="1"/>
  <c r="K17" i="2"/>
  <c r="AQ16" i="2"/>
  <c r="AP16" i="2"/>
  <c r="AR16" i="2"/>
  <c r="AO16" i="2"/>
  <c r="G29" i="12"/>
  <c r="C31" i="12"/>
  <c r="AG16" i="8"/>
  <c r="AI16" i="8"/>
  <c r="AJ16" i="8"/>
  <c r="AH16" i="8"/>
  <c r="P29" i="2"/>
  <c r="P31" i="2" s="1"/>
  <c r="G31" i="2"/>
  <c r="AF16" i="2"/>
  <c r="AC16" i="2"/>
  <c r="AD16" i="2"/>
  <c r="AE16" i="2"/>
  <c r="AE16" i="8"/>
  <c r="AD16" i="8"/>
  <c r="AF16" i="8"/>
  <c r="AC16" i="8"/>
  <c r="AH16" i="2"/>
  <c r="AJ16" i="2"/>
  <c r="AG16" i="2"/>
  <c r="AI16" i="2"/>
  <c r="AZ16" i="2"/>
  <c r="AX16" i="2"/>
  <c r="AY16" i="2"/>
  <c r="AW16" i="2"/>
  <c r="P29" i="8"/>
  <c r="P31" i="8" s="1"/>
  <c r="G31" i="8"/>
  <c r="AP16" i="8"/>
  <c r="AO16" i="8"/>
  <c r="AR16" i="8"/>
  <c r="AQ16" i="8"/>
  <c r="AT16" i="2"/>
  <c r="AS16" i="2"/>
  <c r="AU16" i="2"/>
  <c r="AV16" i="2"/>
  <c r="O16" i="12"/>
  <c r="M16" i="12"/>
  <c r="Q16" i="12"/>
  <c r="N16" i="12"/>
  <c r="R16" i="12"/>
  <c r="P16" i="12"/>
  <c r="AY16" i="8"/>
  <c r="AX16" i="8"/>
  <c r="AW16" i="8"/>
  <c r="AZ16" i="8"/>
  <c r="AU16" i="8"/>
  <c r="AT16" i="8"/>
  <c r="AS16" i="8"/>
  <c r="AV16" i="8"/>
  <c r="F15" i="8"/>
  <c r="K15" i="8" s="1"/>
  <c r="F15" i="12"/>
  <c r="K15" i="2"/>
  <c r="O15" i="2" s="1"/>
  <c r="F14" i="12"/>
  <c r="K14" i="12" s="1"/>
  <c r="K14" i="2"/>
  <c r="O14" i="2" s="1"/>
  <c r="F14" i="8"/>
  <c r="F12" i="8"/>
  <c r="F12" i="12"/>
  <c r="K12" i="2"/>
  <c r="O12" i="2" s="1"/>
  <c r="F11" i="8"/>
  <c r="K11" i="8" s="1"/>
  <c r="F11" i="12"/>
  <c r="K11" i="2"/>
  <c r="F10" i="12"/>
  <c r="K10" i="2"/>
  <c r="O10" i="2" s="1"/>
  <c r="F10" i="8"/>
  <c r="F9" i="8"/>
  <c r="F9" i="2"/>
  <c r="F8" i="12"/>
  <c r="K8" i="2"/>
  <c r="O8" i="2" s="1"/>
  <c r="F8" i="8"/>
  <c r="F7" i="8"/>
  <c r="F7" i="12"/>
  <c r="K7" i="2"/>
  <c r="O7" i="2" s="1"/>
  <c r="F6" i="8"/>
  <c r="K6" i="8" s="1"/>
  <c r="F6" i="2"/>
  <c r="F5" i="8"/>
  <c r="F5" i="12"/>
  <c r="K5" i="2"/>
  <c r="O5" i="2" s="1"/>
  <c r="F4" i="8"/>
  <c r="F4" i="12"/>
  <c r="K4" i="2"/>
  <c r="O4" i="2" s="1"/>
  <c r="C69" i="8"/>
  <c r="K56" i="8"/>
  <c r="F56" i="12"/>
  <c r="C69" i="2"/>
  <c r="F25" i="2" l="1"/>
  <c r="F25" i="8"/>
  <c r="F24" i="8"/>
  <c r="F23" i="2"/>
  <c r="F23" i="8"/>
  <c r="F22" i="2"/>
  <c r="F22" i="8"/>
  <c r="K18" i="8"/>
  <c r="O18" i="8" s="1"/>
  <c r="AL18" i="2"/>
  <c r="AM18" i="2"/>
  <c r="AN18" i="2"/>
  <c r="AK18" i="2"/>
  <c r="P18" i="2"/>
  <c r="M18" i="2"/>
  <c r="R18" i="2"/>
  <c r="Q18" i="2"/>
  <c r="N18" i="2"/>
  <c r="O18" i="12"/>
  <c r="Q18" i="12"/>
  <c r="P18" i="12"/>
  <c r="N18" i="12"/>
  <c r="M18" i="12"/>
  <c r="R18" i="12"/>
  <c r="P17" i="2"/>
  <c r="M17" i="2"/>
  <c r="Q17" i="2"/>
  <c r="R17" i="2"/>
  <c r="N17" i="2"/>
  <c r="K17" i="8"/>
  <c r="O17" i="8" s="1"/>
  <c r="O17" i="12"/>
  <c r="R17" i="12"/>
  <c r="M17" i="12"/>
  <c r="N17" i="12"/>
  <c r="Q17" i="12"/>
  <c r="P17" i="12"/>
  <c r="O17" i="2"/>
  <c r="AQ16" i="12"/>
  <c r="AR16" i="12"/>
  <c r="AP16" i="12"/>
  <c r="AO16" i="12"/>
  <c r="AE16" i="12"/>
  <c r="AC16" i="12"/>
  <c r="AF16" i="12"/>
  <c r="AD16" i="12"/>
  <c r="AY16" i="12"/>
  <c r="AX16" i="12"/>
  <c r="AZ16" i="12"/>
  <c r="AW16" i="12"/>
  <c r="AN16" i="12"/>
  <c r="AL16" i="12"/>
  <c r="AK16" i="12"/>
  <c r="AM16" i="12"/>
  <c r="AI16" i="12"/>
  <c r="AH16" i="12"/>
  <c r="AJ16" i="12"/>
  <c r="AG16" i="12"/>
  <c r="AS16" i="12"/>
  <c r="AV16" i="12"/>
  <c r="AU16" i="12"/>
  <c r="AT16" i="12"/>
  <c r="P29" i="12"/>
  <c r="P31" i="12" s="1"/>
  <c r="G31" i="12"/>
  <c r="AL15" i="2"/>
  <c r="AM15" i="2"/>
  <c r="AN15" i="2"/>
  <c r="AK15" i="2"/>
  <c r="R15" i="2"/>
  <c r="N15" i="2"/>
  <c r="P15" i="2"/>
  <c r="M15" i="2"/>
  <c r="Q15" i="2"/>
  <c r="O15" i="8"/>
  <c r="Q15" i="8"/>
  <c r="R15" i="8"/>
  <c r="N15" i="8"/>
  <c r="P15" i="8"/>
  <c r="M15" i="8"/>
  <c r="K15" i="12"/>
  <c r="O15" i="12" s="1"/>
  <c r="AL14" i="2"/>
  <c r="AM14" i="2"/>
  <c r="AK14" i="2"/>
  <c r="AN14" i="2"/>
  <c r="R14" i="2"/>
  <c r="P14" i="2"/>
  <c r="N14" i="2"/>
  <c r="M14" i="2"/>
  <c r="Q14" i="2"/>
  <c r="O14" i="12"/>
  <c r="Q14" i="12"/>
  <c r="N14" i="12"/>
  <c r="M14" i="12"/>
  <c r="P14" i="12"/>
  <c r="R14" i="12"/>
  <c r="K14" i="8"/>
  <c r="O14" i="8" s="1"/>
  <c r="F13" i="8"/>
  <c r="F13" i="2"/>
  <c r="Q12" i="2"/>
  <c r="P12" i="2"/>
  <c r="N12" i="2"/>
  <c r="R12" i="2"/>
  <c r="M12" i="2"/>
  <c r="K12" i="8"/>
  <c r="K12" i="12"/>
  <c r="O12" i="12" s="1"/>
  <c r="AN12" i="2"/>
  <c r="AK12" i="2"/>
  <c r="AL12" i="2"/>
  <c r="AM12" i="2"/>
  <c r="N11" i="2"/>
  <c r="M11" i="2"/>
  <c r="Q11" i="2"/>
  <c r="P11" i="2"/>
  <c r="R11" i="2"/>
  <c r="K11" i="12"/>
  <c r="O11" i="8"/>
  <c r="Q11" i="8"/>
  <c r="N11" i="8"/>
  <c r="M11" i="8"/>
  <c r="P11" i="8"/>
  <c r="R11" i="8"/>
  <c r="O11" i="2"/>
  <c r="AL10" i="2"/>
  <c r="AM10" i="2"/>
  <c r="AK10" i="2"/>
  <c r="AN10" i="2"/>
  <c r="R10" i="2"/>
  <c r="P10" i="2"/>
  <c r="Q10" i="2"/>
  <c r="N10" i="2"/>
  <c r="M10" i="2"/>
  <c r="K10" i="12"/>
  <c r="O10" i="12" s="1"/>
  <c r="K10" i="8"/>
  <c r="O10" i="8" s="1"/>
  <c r="K9" i="8"/>
  <c r="O9" i="8" s="1"/>
  <c r="F9" i="12"/>
  <c r="K9" i="2"/>
  <c r="O9" i="2" s="1"/>
  <c r="N8" i="2"/>
  <c r="Q8" i="2"/>
  <c r="M8" i="2"/>
  <c r="R8" i="2"/>
  <c r="P8" i="2"/>
  <c r="AM8" i="2"/>
  <c r="AN8" i="2"/>
  <c r="AK8" i="2"/>
  <c r="AL8" i="2"/>
  <c r="K8" i="12"/>
  <c r="O8" i="12" s="1"/>
  <c r="K8" i="8"/>
  <c r="O8" i="8" s="1"/>
  <c r="AM7" i="2"/>
  <c r="AN7" i="2"/>
  <c r="AL7" i="2"/>
  <c r="AK7" i="2"/>
  <c r="Q7" i="2"/>
  <c r="M7" i="2"/>
  <c r="R7" i="2"/>
  <c r="P7" i="2"/>
  <c r="N7" i="2"/>
  <c r="K7" i="8"/>
  <c r="K7" i="12"/>
  <c r="O7" i="12" s="1"/>
  <c r="F6" i="12"/>
  <c r="K6" i="2"/>
  <c r="O6" i="2" s="1"/>
  <c r="O6" i="8"/>
  <c r="M6" i="8"/>
  <c r="R6" i="8"/>
  <c r="N6" i="8"/>
  <c r="P6" i="8"/>
  <c r="Q6" i="8"/>
  <c r="AK5" i="2"/>
  <c r="AM5" i="2"/>
  <c r="AL5" i="2"/>
  <c r="AN5" i="2"/>
  <c r="K5" i="12"/>
  <c r="O5" i="12" s="1"/>
  <c r="K5" i="8"/>
  <c r="O5" i="8" s="1"/>
  <c r="R5" i="2"/>
  <c r="M5" i="2"/>
  <c r="Q5" i="2"/>
  <c r="N5" i="2"/>
  <c r="P5" i="2"/>
  <c r="AN4" i="2"/>
  <c r="AK4" i="2"/>
  <c r="AM4" i="2"/>
  <c r="AL4" i="2"/>
  <c r="K4" i="8"/>
  <c r="O4" i="8" s="1"/>
  <c r="Q4" i="2"/>
  <c r="N4" i="2"/>
  <c r="M4" i="2"/>
  <c r="R4" i="2"/>
  <c r="P4" i="2"/>
  <c r="K4" i="12"/>
  <c r="F58" i="2"/>
  <c r="F58" i="8"/>
  <c r="F57" i="2"/>
  <c r="F57" i="8"/>
  <c r="C71" i="2"/>
  <c r="G69" i="2"/>
  <c r="G71" i="2" s="1"/>
  <c r="O56" i="8"/>
  <c r="N56" i="8"/>
  <c r="M56" i="8"/>
  <c r="P56" i="8"/>
  <c r="R56" i="8"/>
  <c r="Q56" i="8"/>
  <c r="G69" i="8"/>
  <c r="G71" i="8" s="1"/>
  <c r="C71" i="8"/>
  <c r="C69" i="12"/>
  <c r="F55" i="2"/>
  <c r="F55" i="8"/>
  <c r="F54" i="2"/>
  <c r="F54" i="8"/>
  <c r="F53" i="2"/>
  <c r="F53" i="8"/>
  <c r="F52" i="2"/>
  <c r="F52" i="8"/>
  <c r="F51" i="2"/>
  <c r="F51" i="8"/>
  <c r="F50" i="2"/>
  <c r="F50" i="8"/>
  <c r="K50" i="8" s="1"/>
  <c r="F49" i="2"/>
  <c r="F49" i="8"/>
  <c r="F47" i="2"/>
  <c r="F47" i="8"/>
  <c r="F46" i="2"/>
  <c r="F46" i="8"/>
  <c r="F45" i="2"/>
  <c r="F45" i="8"/>
  <c r="K45" i="8" s="1"/>
  <c r="F44" i="2"/>
  <c r="F44" i="8"/>
  <c r="K44" i="8" s="1"/>
  <c r="F25" i="12" l="1"/>
  <c r="F29" i="2"/>
  <c r="F31" i="2" s="1"/>
  <c r="K25" i="2"/>
  <c r="F29" i="8"/>
  <c r="F31" i="8" s="1"/>
  <c r="K25" i="8"/>
  <c r="O25" i="8" s="1"/>
  <c r="F24" i="2"/>
  <c r="K24" i="8"/>
  <c r="F23" i="12"/>
  <c r="K23" i="2"/>
  <c r="O23" i="2" s="1"/>
  <c r="E29" i="2"/>
  <c r="E31" i="2" s="1"/>
  <c r="E29" i="8"/>
  <c r="E31" i="8" s="1"/>
  <c r="K23" i="8"/>
  <c r="O23" i="8" s="1"/>
  <c r="D29" i="8"/>
  <c r="D31" i="8" s="1"/>
  <c r="K22" i="8"/>
  <c r="O22" i="8" s="1"/>
  <c r="F22" i="12"/>
  <c r="D29" i="2"/>
  <c r="D31" i="2" s="1"/>
  <c r="K22" i="2"/>
  <c r="AC18" i="12"/>
  <c r="AE18" i="12"/>
  <c r="AD18" i="12"/>
  <c r="AF18" i="12"/>
  <c r="AM18" i="12"/>
  <c r="AK18" i="12"/>
  <c r="AL18" i="12"/>
  <c r="AN18" i="12"/>
  <c r="AD18" i="2"/>
  <c r="AE18" i="2"/>
  <c r="AF18" i="2"/>
  <c r="AC18" i="2"/>
  <c r="AI18" i="12"/>
  <c r="AH18" i="12"/>
  <c r="AJ18" i="12"/>
  <c r="AG18" i="12"/>
  <c r="AI18" i="2"/>
  <c r="AJ18" i="2"/>
  <c r="AH18" i="2"/>
  <c r="AG18" i="2"/>
  <c r="AP18" i="2"/>
  <c r="AQ18" i="2"/>
  <c r="AO18" i="2"/>
  <c r="AR18" i="2"/>
  <c r="AO18" i="12"/>
  <c r="AP18" i="12"/>
  <c r="AR18" i="12"/>
  <c r="AQ18" i="12"/>
  <c r="AV18" i="2"/>
  <c r="AT18" i="2"/>
  <c r="AU18" i="2"/>
  <c r="AS18" i="2"/>
  <c r="AN18" i="8"/>
  <c r="AM18" i="8"/>
  <c r="AL18" i="8"/>
  <c r="AK18" i="8"/>
  <c r="AY18" i="12"/>
  <c r="AW18" i="12"/>
  <c r="AX18" i="12"/>
  <c r="AZ18" i="12"/>
  <c r="AS18" i="12"/>
  <c r="AV18" i="12"/>
  <c r="AU18" i="12"/>
  <c r="AT18" i="12"/>
  <c r="AW18" i="2"/>
  <c r="AX18" i="2"/>
  <c r="AY18" i="2"/>
  <c r="AZ18" i="2"/>
  <c r="R18" i="8"/>
  <c r="P18" i="8"/>
  <c r="Q18" i="8"/>
  <c r="M18" i="8"/>
  <c r="N18" i="8"/>
  <c r="AQ17" i="12"/>
  <c r="AO17" i="12"/>
  <c r="AR17" i="12"/>
  <c r="AP17" i="12"/>
  <c r="AY17" i="12"/>
  <c r="AW17" i="12"/>
  <c r="AX17" i="12"/>
  <c r="AZ17" i="12"/>
  <c r="AI17" i="2"/>
  <c r="AH17" i="2"/>
  <c r="AG17" i="2"/>
  <c r="AJ17" i="2"/>
  <c r="AO17" i="2"/>
  <c r="AR17" i="2"/>
  <c r="AP17" i="2"/>
  <c r="AQ17" i="2"/>
  <c r="AS17" i="12"/>
  <c r="AU17" i="12"/>
  <c r="AT17" i="12"/>
  <c r="AV17" i="12"/>
  <c r="AK17" i="12"/>
  <c r="AN17" i="12"/>
  <c r="AM17" i="12"/>
  <c r="AL17" i="12"/>
  <c r="AW17" i="2"/>
  <c r="AZ17" i="2"/>
  <c r="AX17" i="2"/>
  <c r="AY17" i="2"/>
  <c r="AG17" i="12"/>
  <c r="AH17" i="12"/>
  <c r="AJ17" i="12"/>
  <c r="AI17" i="12"/>
  <c r="AK17" i="8"/>
  <c r="AN17" i="8"/>
  <c r="AM17" i="8"/>
  <c r="AL17" i="8"/>
  <c r="AT17" i="2"/>
  <c r="AU17" i="2"/>
  <c r="AV17" i="2"/>
  <c r="AS17" i="2"/>
  <c r="AK17" i="2"/>
  <c r="AL17" i="2"/>
  <c r="AM17" i="2"/>
  <c r="AN17" i="2"/>
  <c r="AE17" i="12"/>
  <c r="AC17" i="12"/>
  <c r="AD17" i="12"/>
  <c r="AF17" i="12"/>
  <c r="M17" i="8"/>
  <c r="P17" i="8"/>
  <c r="N17" i="8"/>
  <c r="Q17" i="8"/>
  <c r="R17" i="8"/>
  <c r="AC17" i="2"/>
  <c r="AF17" i="2"/>
  <c r="AD17" i="2"/>
  <c r="AE17" i="2"/>
  <c r="AR15" i="8"/>
  <c r="AQ15" i="8"/>
  <c r="AP15" i="8"/>
  <c r="AO15" i="8"/>
  <c r="AM15" i="8"/>
  <c r="AK15" i="8"/>
  <c r="AL15" i="8"/>
  <c r="AN15" i="8"/>
  <c r="AI15" i="2"/>
  <c r="AG15" i="2"/>
  <c r="AJ15" i="2"/>
  <c r="AH15" i="2"/>
  <c r="AN15" i="12"/>
  <c r="AM15" i="12"/>
  <c r="AK15" i="12"/>
  <c r="AL15" i="12"/>
  <c r="AH15" i="8"/>
  <c r="AJ15" i="8"/>
  <c r="AG15" i="8"/>
  <c r="AI15" i="8"/>
  <c r="AV15" i="2"/>
  <c r="AS15" i="2"/>
  <c r="AU15" i="2"/>
  <c r="AT15" i="2"/>
  <c r="AZ15" i="2"/>
  <c r="AW15" i="2"/>
  <c r="AX15" i="2"/>
  <c r="AY15" i="2"/>
  <c r="R15" i="12"/>
  <c r="P15" i="12"/>
  <c r="N15" i="12"/>
  <c r="M15" i="12"/>
  <c r="Q15" i="12"/>
  <c r="AZ15" i="8"/>
  <c r="AX15" i="8"/>
  <c r="AW15" i="8"/>
  <c r="AY15" i="8"/>
  <c r="AC15" i="2"/>
  <c r="AD15" i="2"/>
  <c r="AE15" i="2"/>
  <c r="AF15" i="2"/>
  <c r="AE15" i="8"/>
  <c r="AD15" i="8"/>
  <c r="AC15" i="8"/>
  <c r="AF15" i="8"/>
  <c r="AU15" i="8"/>
  <c r="AS15" i="8"/>
  <c r="AT15" i="8"/>
  <c r="AV15" i="8"/>
  <c r="AO15" i="2"/>
  <c r="AQ15" i="2"/>
  <c r="AP15" i="2"/>
  <c r="AR15" i="2"/>
  <c r="AW14" i="12"/>
  <c r="AZ14" i="12"/>
  <c r="AY14" i="12"/>
  <c r="AX14" i="12"/>
  <c r="AU14" i="2"/>
  <c r="AV14" i="2"/>
  <c r="AT14" i="2"/>
  <c r="AS14" i="2"/>
  <c r="AR14" i="12"/>
  <c r="AQ14" i="12"/>
  <c r="AP14" i="12"/>
  <c r="AO14" i="12"/>
  <c r="AK14" i="12"/>
  <c r="AN14" i="12"/>
  <c r="AM14" i="12"/>
  <c r="AL14" i="12"/>
  <c r="AD14" i="2"/>
  <c r="AF14" i="2"/>
  <c r="AC14" i="2"/>
  <c r="AE14" i="2"/>
  <c r="AV14" i="12"/>
  <c r="AS14" i="12"/>
  <c r="AU14" i="12"/>
  <c r="AT14" i="12"/>
  <c r="AL14" i="8"/>
  <c r="AM14" i="8"/>
  <c r="AN14" i="8"/>
  <c r="AK14" i="8"/>
  <c r="AF14" i="12"/>
  <c r="AD14" i="12"/>
  <c r="AE14" i="12"/>
  <c r="AC14" i="12"/>
  <c r="AJ14" i="2"/>
  <c r="AI14" i="2"/>
  <c r="AH14" i="2"/>
  <c r="AG14" i="2"/>
  <c r="AX14" i="2"/>
  <c r="AY14" i="2"/>
  <c r="AW14" i="2"/>
  <c r="AZ14" i="2"/>
  <c r="M14" i="8"/>
  <c r="N14" i="8"/>
  <c r="Q14" i="8"/>
  <c r="P14" i="8"/>
  <c r="R14" i="8"/>
  <c r="AH14" i="12"/>
  <c r="AJ14" i="12"/>
  <c r="AI14" i="12"/>
  <c r="AG14" i="12"/>
  <c r="AP14" i="2"/>
  <c r="AQ14" i="2"/>
  <c r="AR14" i="2"/>
  <c r="AO14" i="2"/>
  <c r="K13" i="8"/>
  <c r="F13" i="12"/>
  <c r="K13" i="2"/>
  <c r="O13" i="2" s="1"/>
  <c r="AR12" i="2"/>
  <c r="AP12" i="2"/>
  <c r="AO12" i="2"/>
  <c r="AQ12" i="2"/>
  <c r="AL12" i="12"/>
  <c r="AK12" i="12"/>
  <c r="AM12" i="12"/>
  <c r="AN12" i="12"/>
  <c r="AT12" i="2"/>
  <c r="AS12" i="2"/>
  <c r="AU12" i="2"/>
  <c r="AV12" i="2"/>
  <c r="R12" i="12"/>
  <c r="Q12" i="12"/>
  <c r="N12" i="12"/>
  <c r="P12" i="12"/>
  <c r="M12" i="12"/>
  <c r="AX12" i="2"/>
  <c r="AY12" i="2"/>
  <c r="AZ12" i="2"/>
  <c r="AW12" i="2"/>
  <c r="M12" i="8"/>
  <c r="Q12" i="8"/>
  <c r="R12" i="8"/>
  <c r="P12" i="8"/>
  <c r="N12" i="8"/>
  <c r="AE12" i="2"/>
  <c r="AD12" i="2"/>
  <c r="AF12" i="2"/>
  <c r="AC12" i="2"/>
  <c r="O12" i="8"/>
  <c r="AH12" i="2"/>
  <c r="AG12" i="2"/>
  <c r="AJ12" i="2"/>
  <c r="AI12" i="2"/>
  <c r="AL11" i="2"/>
  <c r="AM11" i="2"/>
  <c r="AN11" i="2"/>
  <c r="AK11" i="2"/>
  <c r="AJ11" i="8"/>
  <c r="AG11" i="8"/>
  <c r="AH11" i="8"/>
  <c r="AI11" i="8"/>
  <c r="N11" i="12"/>
  <c r="Q11" i="12"/>
  <c r="M11" i="12"/>
  <c r="R11" i="12"/>
  <c r="P11" i="12"/>
  <c r="AY11" i="2"/>
  <c r="AZ11" i="2"/>
  <c r="AW11" i="2"/>
  <c r="AX11" i="2"/>
  <c r="AG11" i="2"/>
  <c r="AI11" i="2"/>
  <c r="AH11" i="2"/>
  <c r="AJ11" i="2"/>
  <c r="AW11" i="8"/>
  <c r="AY11" i="8"/>
  <c r="AX11" i="8"/>
  <c r="AZ11" i="8"/>
  <c r="AV11" i="8"/>
  <c r="AT11" i="8"/>
  <c r="AU11" i="8"/>
  <c r="AS11" i="8"/>
  <c r="AO11" i="2"/>
  <c r="AR11" i="2"/>
  <c r="AP11" i="2"/>
  <c r="AQ11" i="2"/>
  <c r="AR11" i="8"/>
  <c r="AO11" i="8"/>
  <c r="AP11" i="8"/>
  <c r="AQ11" i="8"/>
  <c r="AK11" i="8"/>
  <c r="AN11" i="8"/>
  <c r="AM11" i="8"/>
  <c r="AL11" i="8"/>
  <c r="AS11" i="2"/>
  <c r="AV11" i="2"/>
  <c r="AU11" i="2"/>
  <c r="AT11" i="2"/>
  <c r="AF11" i="8"/>
  <c r="AC11" i="8"/>
  <c r="AE11" i="8"/>
  <c r="AD11" i="8"/>
  <c r="O11" i="12"/>
  <c r="AE11" i="2"/>
  <c r="AC11" i="2"/>
  <c r="AF11" i="2"/>
  <c r="AD11" i="2"/>
  <c r="M10" i="12"/>
  <c r="N10" i="12"/>
  <c r="R10" i="12"/>
  <c r="Q10" i="12"/>
  <c r="P10" i="12"/>
  <c r="AI10" i="2"/>
  <c r="AH10" i="2"/>
  <c r="AJ10" i="2"/>
  <c r="AG10" i="2"/>
  <c r="AK10" i="8"/>
  <c r="AL10" i="8"/>
  <c r="AN10" i="8"/>
  <c r="AM10" i="8"/>
  <c r="AV10" i="2"/>
  <c r="AT10" i="2"/>
  <c r="AS10" i="2"/>
  <c r="AU10" i="2"/>
  <c r="R10" i="8"/>
  <c r="P10" i="8"/>
  <c r="M10" i="8"/>
  <c r="Q10" i="8"/>
  <c r="N10" i="8"/>
  <c r="AP10" i="2"/>
  <c r="AR10" i="2"/>
  <c r="AO10" i="2"/>
  <c r="AQ10" i="2"/>
  <c r="AN10" i="12"/>
  <c r="AM10" i="12"/>
  <c r="AK10" i="12"/>
  <c r="AL10" i="12"/>
  <c r="AD10" i="2"/>
  <c r="AC10" i="2"/>
  <c r="AE10" i="2"/>
  <c r="AF10" i="2"/>
  <c r="AX10" i="2"/>
  <c r="AW10" i="2"/>
  <c r="AY10" i="2"/>
  <c r="AZ10" i="2"/>
  <c r="AL9" i="8"/>
  <c r="AM9" i="8"/>
  <c r="AN9" i="8"/>
  <c r="AK9" i="8"/>
  <c r="AK9" i="2"/>
  <c r="AL9" i="2"/>
  <c r="AN9" i="2"/>
  <c r="AM9" i="2"/>
  <c r="P9" i="8"/>
  <c r="Q9" i="8"/>
  <c r="N9" i="8"/>
  <c r="M9" i="8"/>
  <c r="R9" i="8"/>
  <c r="R9" i="2"/>
  <c r="N9" i="2"/>
  <c r="M9" i="2"/>
  <c r="P9" i="2"/>
  <c r="Q9" i="2"/>
  <c r="K9" i="12"/>
  <c r="O9" i="12" s="1"/>
  <c r="AZ8" i="2"/>
  <c r="AW8" i="2"/>
  <c r="AY8" i="2"/>
  <c r="AX8" i="2"/>
  <c r="AF8" i="2"/>
  <c r="AC8" i="2"/>
  <c r="AE8" i="2"/>
  <c r="AD8" i="2"/>
  <c r="AN8" i="12"/>
  <c r="AK8" i="12"/>
  <c r="AL8" i="12"/>
  <c r="AM8" i="12"/>
  <c r="AT8" i="2"/>
  <c r="AS8" i="2"/>
  <c r="AV8" i="2"/>
  <c r="AU8" i="2"/>
  <c r="AM8" i="8"/>
  <c r="AN8" i="8"/>
  <c r="AK8" i="8"/>
  <c r="AL8" i="8"/>
  <c r="Q8" i="8"/>
  <c r="P8" i="8"/>
  <c r="N8" i="8"/>
  <c r="M8" i="8"/>
  <c r="R8" i="8"/>
  <c r="N8" i="12"/>
  <c r="Q8" i="12"/>
  <c r="M8" i="12"/>
  <c r="P8" i="12"/>
  <c r="R8" i="12"/>
  <c r="AO8" i="2"/>
  <c r="AP8" i="2"/>
  <c r="AQ8" i="2"/>
  <c r="AR8" i="2"/>
  <c r="AH8" i="2"/>
  <c r="AJ8" i="2"/>
  <c r="AI8" i="2"/>
  <c r="AG8" i="2"/>
  <c r="P7" i="8"/>
  <c r="M7" i="8"/>
  <c r="R7" i="8"/>
  <c r="Q7" i="8"/>
  <c r="N7" i="8"/>
  <c r="AD7" i="2"/>
  <c r="AC7" i="2"/>
  <c r="AE7" i="2"/>
  <c r="AF7" i="2"/>
  <c r="AM7" i="12"/>
  <c r="AL7" i="12"/>
  <c r="AK7" i="12"/>
  <c r="AN7" i="12"/>
  <c r="AG7" i="2"/>
  <c r="AI7" i="2"/>
  <c r="AJ7" i="2"/>
  <c r="AH7" i="2"/>
  <c r="AS7" i="2"/>
  <c r="AU7" i="2"/>
  <c r="AT7" i="2"/>
  <c r="AV7" i="2"/>
  <c r="M7" i="12"/>
  <c r="P7" i="12"/>
  <c r="Q7" i="12"/>
  <c r="N7" i="12"/>
  <c r="R7" i="12"/>
  <c r="AQ7" i="2"/>
  <c r="AP7" i="2"/>
  <c r="AO7" i="2"/>
  <c r="AR7" i="2"/>
  <c r="O7" i="8"/>
  <c r="AX7" i="2"/>
  <c r="AY7" i="2"/>
  <c r="AW7" i="2"/>
  <c r="AZ7" i="2"/>
  <c r="AL6" i="2"/>
  <c r="AK6" i="2"/>
  <c r="AM6" i="2"/>
  <c r="AN6" i="2"/>
  <c r="AI6" i="8"/>
  <c r="AG6" i="8"/>
  <c r="AH6" i="8"/>
  <c r="AJ6" i="8"/>
  <c r="AY6" i="8"/>
  <c r="AW6" i="8"/>
  <c r="AZ6" i="8"/>
  <c r="AX6" i="8"/>
  <c r="P6" i="2"/>
  <c r="M6" i="2"/>
  <c r="N6" i="2"/>
  <c r="Q6" i="2"/>
  <c r="R6" i="2"/>
  <c r="AU6" i="8"/>
  <c r="AT6" i="8"/>
  <c r="AV6" i="8"/>
  <c r="AS6" i="8"/>
  <c r="AE6" i="8"/>
  <c r="AC6" i="8"/>
  <c r="AD6" i="8"/>
  <c r="AF6" i="8"/>
  <c r="K6" i="12"/>
  <c r="O6" i="12" s="1"/>
  <c r="AQ6" i="8"/>
  <c r="AP6" i="8"/>
  <c r="AO6" i="8"/>
  <c r="AR6" i="8"/>
  <c r="AN6" i="8"/>
  <c r="AM6" i="8"/>
  <c r="AL6" i="8"/>
  <c r="AK6" i="8"/>
  <c r="AO5" i="2"/>
  <c r="AR5" i="2"/>
  <c r="AP5" i="2"/>
  <c r="AQ5" i="2"/>
  <c r="AX5" i="2"/>
  <c r="AW5" i="2"/>
  <c r="AY5" i="2"/>
  <c r="AZ5" i="2"/>
  <c r="P5" i="12"/>
  <c r="R5" i="12"/>
  <c r="Q5" i="12"/>
  <c r="N5" i="12"/>
  <c r="M5" i="12"/>
  <c r="AH5" i="2"/>
  <c r="AI5" i="2"/>
  <c r="AJ5" i="2"/>
  <c r="AG5" i="2"/>
  <c r="AM5" i="8"/>
  <c r="AL5" i="8"/>
  <c r="AK5" i="8"/>
  <c r="AN5" i="8"/>
  <c r="AU5" i="2"/>
  <c r="AV5" i="2"/>
  <c r="AT5" i="2"/>
  <c r="AS5" i="2"/>
  <c r="P5" i="8"/>
  <c r="M5" i="8"/>
  <c r="N5" i="8"/>
  <c r="Q5" i="8"/>
  <c r="R5" i="8"/>
  <c r="AC5" i="2"/>
  <c r="AF5" i="2"/>
  <c r="AD5" i="2"/>
  <c r="AE5" i="2"/>
  <c r="AN5" i="12"/>
  <c r="AK5" i="12"/>
  <c r="AL5" i="12"/>
  <c r="AM5" i="12"/>
  <c r="AM4" i="8"/>
  <c r="AK4" i="8"/>
  <c r="AN4" i="8"/>
  <c r="AL4" i="8"/>
  <c r="R4" i="12"/>
  <c r="N4" i="12"/>
  <c r="P4" i="12"/>
  <c r="Q4" i="12"/>
  <c r="M4" i="12"/>
  <c r="AH4" i="2"/>
  <c r="AJ4" i="2"/>
  <c r="AG4" i="2"/>
  <c r="AI4" i="2"/>
  <c r="AR4" i="2"/>
  <c r="AO4" i="2"/>
  <c r="AP4" i="2"/>
  <c r="AQ4" i="2"/>
  <c r="AT4" i="2"/>
  <c r="AV4" i="2"/>
  <c r="AU4" i="2"/>
  <c r="AS4" i="2"/>
  <c r="AX4" i="2"/>
  <c r="AY4" i="2"/>
  <c r="AW4" i="2"/>
  <c r="AZ4" i="2"/>
  <c r="O4" i="12"/>
  <c r="AE4" i="2"/>
  <c r="AF4" i="2"/>
  <c r="AD4" i="2"/>
  <c r="AC4" i="2"/>
  <c r="Q4" i="8"/>
  <c r="M4" i="8"/>
  <c r="N4" i="8"/>
  <c r="R4" i="8"/>
  <c r="P4" i="8"/>
  <c r="F65" i="8"/>
  <c r="F63" i="8"/>
  <c r="F58" i="12"/>
  <c r="K58" i="8"/>
  <c r="O58" i="8" s="1"/>
  <c r="F57" i="12"/>
  <c r="K57" i="8"/>
  <c r="O57" i="8" s="1"/>
  <c r="AS56" i="8"/>
  <c r="AU56" i="8"/>
  <c r="AV56" i="8"/>
  <c r="AT56" i="8"/>
  <c r="AR56" i="8"/>
  <c r="AW56" i="8"/>
  <c r="AY56" i="8"/>
  <c r="AZ56" i="8"/>
  <c r="AX56" i="8"/>
  <c r="BA56" i="8"/>
  <c r="G69" i="12"/>
  <c r="G71" i="12" s="1"/>
  <c r="C71" i="12"/>
  <c r="BD56" i="8"/>
  <c r="BE56" i="8"/>
  <c r="BF56" i="8"/>
  <c r="BC56" i="8"/>
  <c r="BB56" i="8"/>
  <c r="K55" i="8"/>
  <c r="O55" i="8" s="1"/>
  <c r="F55" i="12"/>
  <c r="K54" i="8"/>
  <c r="F54" i="12"/>
  <c r="F53" i="12"/>
  <c r="K53" i="8"/>
  <c r="F52" i="12"/>
  <c r="K52" i="8"/>
  <c r="O52" i="8" s="1"/>
  <c r="F51" i="12"/>
  <c r="K51" i="8"/>
  <c r="F50" i="12"/>
  <c r="O50" i="8"/>
  <c r="R50" i="8"/>
  <c r="P50" i="8"/>
  <c r="Q50" i="8"/>
  <c r="N50" i="8"/>
  <c r="M50" i="8"/>
  <c r="F49" i="12"/>
  <c r="K49" i="8"/>
  <c r="O49" i="8" s="1"/>
  <c r="F47" i="12"/>
  <c r="K47" i="8"/>
  <c r="O47" i="8" s="1"/>
  <c r="F46" i="12"/>
  <c r="K46" i="8"/>
  <c r="O46" i="8" s="1"/>
  <c r="F45" i="12"/>
  <c r="O45" i="8"/>
  <c r="M45" i="8"/>
  <c r="Q45" i="8"/>
  <c r="N45" i="8"/>
  <c r="R45" i="8"/>
  <c r="P45" i="8"/>
  <c r="F44" i="12"/>
  <c r="O44" i="8"/>
  <c r="N44" i="8"/>
  <c r="M44" i="8"/>
  <c r="P44" i="8"/>
  <c r="R44" i="8"/>
  <c r="Q44" i="8"/>
  <c r="O25" i="2" l="1"/>
  <c r="Q25" i="2"/>
  <c r="N25" i="2"/>
  <c r="P25" i="2"/>
  <c r="R25" i="2"/>
  <c r="M25" i="2"/>
  <c r="AK25" i="8"/>
  <c r="K28" i="7" s="1"/>
  <c r="AL25" i="8"/>
  <c r="L28" i="7" s="1"/>
  <c r="AN25" i="8"/>
  <c r="N28" i="7" s="1"/>
  <c r="AM25" i="8"/>
  <c r="M28" i="7" s="1"/>
  <c r="P25" i="8"/>
  <c r="M25" i="8"/>
  <c r="Q25" i="8"/>
  <c r="N25" i="8"/>
  <c r="R25" i="8"/>
  <c r="F29" i="12"/>
  <c r="F31" i="12" s="1"/>
  <c r="K25" i="12"/>
  <c r="O25" i="12" s="1"/>
  <c r="R24" i="8"/>
  <c r="Q24" i="8"/>
  <c r="P24" i="8"/>
  <c r="M24" i="8"/>
  <c r="N24" i="8"/>
  <c r="F24" i="12"/>
  <c r="K24" i="2"/>
  <c r="O24" i="2" s="1"/>
  <c r="O24" i="8"/>
  <c r="AL23" i="2"/>
  <c r="L14" i="6" s="1"/>
  <c r="AM23" i="2"/>
  <c r="M14" i="6" s="1"/>
  <c r="AN23" i="2"/>
  <c r="N14" i="6" s="1"/>
  <c r="AK23" i="2"/>
  <c r="K14" i="6" s="1"/>
  <c r="AL23" i="8"/>
  <c r="L14" i="7" s="1"/>
  <c r="AM23" i="8"/>
  <c r="M14" i="7" s="1"/>
  <c r="AK23" i="8"/>
  <c r="K14" i="7" s="1"/>
  <c r="AN23" i="8"/>
  <c r="N14" i="7" s="1"/>
  <c r="M23" i="8"/>
  <c r="P23" i="8"/>
  <c r="Q23" i="8"/>
  <c r="R23" i="8"/>
  <c r="N23" i="8"/>
  <c r="N23" i="2"/>
  <c r="M23" i="2"/>
  <c r="Q23" i="2"/>
  <c r="P23" i="2"/>
  <c r="R23" i="2"/>
  <c r="E29" i="12"/>
  <c r="E31" i="12" s="1"/>
  <c r="K23" i="12"/>
  <c r="O23" i="12" s="1"/>
  <c r="D29" i="12"/>
  <c r="D31" i="12" s="1"/>
  <c r="K22" i="12"/>
  <c r="AK22" i="8"/>
  <c r="K7" i="7" s="1"/>
  <c r="AL22" i="8"/>
  <c r="L7" i="7" s="1"/>
  <c r="AM22" i="8"/>
  <c r="M7" i="7" s="1"/>
  <c r="AN22" i="8"/>
  <c r="N7" i="7" s="1"/>
  <c r="O22" i="2"/>
  <c r="P22" i="2"/>
  <c r="N22" i="2"/>
  <c r="R22" i="2"/>
  <c r="Q22" i="2"/>
  <c r="M22" i="2"/>
  <c r="R22" i="8"/>
  <c r="M22" i="8"/>
  <c r="Q22" i="8"/>
  <c r="N22" i="8"/>
  <c r="P22" i="8"/>
  <c r="AG18" i="8"/>
  <c r="AH18" i="8"/>
  <c r="AI18" i="8"/>
  <c r="AJ18" i="8"/>
  <c r="AW18" i="8"/>
  <c r="AX18" i="8"/>
  <c r="AZ18" i="8"/>
  <c r="AY18" i="8"/>
  <c r="AC18" i="8"/>
  <c r="AE18" i="8"/>
  <c r="AF18" i="8"/>
  <c r="AD18" i="8"/>
  <c r="AT18" i="8"/>
  <c r="AS18" i="8"/>
  <c r="AV18" i="8"/>
  <c r="AU18" i="8"/>
  <c r="AO18" i="8"/>
  <c r="AQ18" i="8"/>
  <c r="AP18" i="8"/>
  <c r="AR18" i="8"/>
  <c r="AV17" i="8"/>
  <c r="AT17" i="8"/>
  <c r="AS17" i="8"/>
  <c r="AU17" i="8"/>
  <c r="AG17" i="8"/>
  <c r="AH17" i="8"/>
  <c r="AJ17" i="8"/>
  <c r="AI17" i="8"/>
  <c r="AO17" i="8"/>
  <c r="AR17" i="8"/>
  <c r="AP17" i="8"/>
  <c r="AQ17" i="8"/>
  <c r="AX17" i="8"/>
  <c r="AW17" i="8"/>
  <c r="AY17" i="8"/>
  <c r="AZ17" i="8"/>
  <c r="AC17" i="8"/>
  <c r="AF17" i="8"/>
  <c r="AD17" i="8"/>
  <c r="AE17" i="8"/>
  <c r="AC15" i="12"/>
  <c r="AE15" i="12"/>
  <c r="AF15" i="12"/>
  <c r="AD15" i="12"/>
  <c r="AG15" i="12"/>
  <c r="AH15" i="12"/>
  <c r="AI15" i="12"/>
  <c r="AJ15" i="12"/>
  <c r="AP15" i="12"/>
  <c r="AO15" i="12"/>
  <c r="AR15" i="12"/>
  <c r="AQ15" i="12"/>
  <c r="AS15" i="12"/>
  <c r="AT15" i="12"/>
  <c r="AU15" i="12"/>
  <c r="AV15" i="12"/>
  <c r="AW15" i="12"/>
  <c r="AZ15" i="12"/>
  <c r="AY15" i="12"/>
  <c r="AX15" i="12"/>
  <c r="AU14" i="8"/>
  <c r="AS14" i="8"/>
  <c r="AV14" i="8"/>
  <c r="AT14" i="8"/>
  <c r="AI14" i="8"/>
  <c r="AJ14" i="8"/>
  <c r="AG14" i="8"/>
  <c r="AH14" i="8"/>
  <c r="AR14" i="8"/>
  <c r="AQ14" i="8"/>
  <c r="AP14" i="8"/>
  <c r="AO14" i="8"/>
  <c r="AX14" i="8"/>
  <c r="AY14" i="8"/>
  <c r="AZ14" i="8"/>
  <c r="AW14" i="8"/>
  <c r="AF14" i="8"/>
  <c r="AD14" i="8"/>
  <c r="AE14" i="8"/>
  <c r="AC14" i="8"/>
  <c r="K13" i="12"/>
  <c r="O13" i="12" s="1"/>
  <c r="P13" i="8"/>
  <c r="M13" i="8"/>
  <c r="Q13" i="8"/>
  <c r="N13" i="8"/>
  <c r="R13" i="8"/>
  <c r="AK13" i="2"/>
  <c r="AM13" i="2"/>
  <c r="AL13" i="2"/>
  <c r="AN13" i="2"/>
  <c r="Q13" i="2"/>
  <c r="M13" i="2"/>
  <c r="P13" i="2"/>
  <c r="R13" i="2"/>
  <c r="N13" i="2"/>
  <c r="O13" i="8"/>
  <c r="AJ12" i="8"/>
  <c r="AH12" i="8"/>
  <c r="AG12" i="8"/>
  <c r="AI12" i="8"/>
  <c r="AC12" i="8"/>
  <c r="AE12" i="8"/>
  <c r="AF12" i="8"/>
  <c r="AD12" i="8"/>
  <c r="AV12" i="12"/>
  <c r="AS12" i="12"/>
  <c r="AT12" i="12"/>
  <c r="AU12" i="12"/>
  <c r="AY12" i="8"/>
  <c r="AX12" i="8"/>
  <c r="AZ12" i="8"/>
  <c r="AW12" i="8"/>
  <c r="AP12" i="12"/>
  <c r="AR12" i="12"/>
  <c r="AO12" i="12"/>
  <c r="AQ12" i="12"/>
  <c r="AK12" i="8"/>
  <c r="AN12" i="8"/>
  <c r="AM12" i="8"/>
  <c r="AL12" i="8"/>
  <c r="AS12" i="8"/>
  <c r="AT12" i="8"/>
  <c r="AV12" i="8"/>
  <c r="AU12" i="8"/>
  <c r="AJ12" i="12"/>
  <c r="AI12" i="12"/>
  <c r="AG12" i="12"/>
  <c r="AH12" i="12"/>
  <c r="AP12" i="8"/>
  <c r="AR12" i="8"/>
  <c r="AQ12" i="8"/>
  <c r="AO12" i="8"/>
  <c r="AD12" i="12"/>
  <c r="AF12" i="12"/>
  <c r="AC12" i="12"/>
  <c r="AE12" i="12"/>
  <c r="AZ12" i="12"/>
  <c r="AW12" i="12"/>
  <c r="AX12" i="12"/>
  <c r="AY12" i="12"/>
  <c r="AY11" i="12"/>
  <c r="AX11" i="12"/>
  <c r="AZ11" i="12"/>
  <c r="AW11" i="12"/>
  <c r="AC11" i="12"/>
  <c r="AE11" i="12"/>
  <c r="AF11" i="12"/>
  <c r="AD11" i="12"/>
  <c r="AN11" i="12"/>
  <c r="AK11" i="12"/>
  <c r="AL11" i="12"/>
  <c r="AM11" i="12"/>
  <c r="AS11" i="12"/>
  <c r="AT11" i="12"/>
  <c r="AU11" i="12"/>
  <c r="AV11" i="12"/>
  <c r="AQ11" i="12"/>
  <c r="AP11" i="12"/>
  <c r="AO11" i="12"/>
  <c r="AR11" i="12"/>
  <c r="AI11" i="12"/>
  <c r="AJ11" i="12"/>
  <c r="AH11" i="12"/>
  <c r="AG11" i="12"/>
  <c r="AE10" i="8"/>
  <c r="AF10" i="8"/>
  <c r="AC10" i="8"/>
  <c r="AD10" i="8"/>
  <c r="AT10" i="12"/>
  <c r="AS10" i="12"/>
  <c r="AU10" i="12"/>
  <c r="AV10" i="12"/>
  <c r="AP10" i="8"/>
  <c r="AO10" i="8"/>
  <c r="AQ10" i="8"/>
  <c r="AR10" i="8"/>
  <c r="AY10" i="12"/>
  <c r="AZ10" i="12"/>
  <c r="AX10" i="12"/>
  <c r="AW10" i="12"/>
  <c r="AJ10" i="8"/>
  <c r="AI10" i="8"/>
  <c r="AH10" i="8"/>
  <c r="AG10" i="8"/>
  <c r="AY10" i="8"/>
  <c r="AX10" i="8"/>
  <c r="AW10" i="8"/>
  <c r="AZ10" i="8"/>
  <c r="AJ10" i="12"/>
  <c r="AI10" i="12"/>
  <c r="AH10" i="12"/>
  <c r="AG10" i="12"/>
  <c r="AU10" i="8"/>
  <c r="AS10" i="8"/>
  <c r="AT10" i="8"/>
  <c r="AV10" i="8"/>
  <c r="AR10" i="12"/>
  <c r="AP10" i="12"/>
  <c r="AQ10" i="12"/>
  <c r="AO10" i="12"/>
  <c r="AD10" i="12"/>
  <c r="AC10" i="12"/>
  <c r="AF10" i="12"/>
  <c r="AE10" i="12"/>
  <c r="AN9" i="12"/>
  <c r="AM9" i="12"/>
  <c r="AL9" i="12"/>
  <c r="AK9" i="12"/>
  <c r="AC9" i="2"/>
  <c r="AD9" i="2"/>
  <c r="AF9" i="2"/>
  <c r="AE9" i="2"/>
  <c r="AD9" i="8"/>
  <c r="AC9" i="8"/>
  <c r="AE9" i="8"/>
  <c r="AF9" i="8"/>
  <c r="N9" i="12"/>
  <c r="R9" i="12"/>
  <c r="M9" i="12"/>
  <c r="Q9" i="12"/>
  <c r="P9" i="12"/>
  <c r="AI9" i="2"/>
  <c r="AG9" i="2"/>
  <c r="AH9" i="2"/>
  <c r="AJ9" i="2"/>
  <c r="AI9" i="8"/>
  <c r="AJ9" i="8"/>
  <c r="AG9" i="8"/>
  <c r="AH9" i="8"/>
  <c r="AT9" i="2"/>
  <c r="AS9" i="2"/>
  <c r="AU9" i="2"/>
  <c r="AV9" i="2"/>
  <c r="AW9" i="2"/>
  <c r="AZ9" i="2"/>
  <c r="AX9" i="2"/>
  <c r="AY9" i="2"/>
  <c r="AU9" i="8"/>
  <c r="AV9" i="8"/>
  <c r="AS9" i="8"/>
  <c r="AT9" i="8"/>
  <c r="AP9" i="2"/>
  <c r="AQ9" i="2"/>
  <c r="AO9" i="2"/>
  <c r="AR9" i="2"/>
  <c r="AY9" i="8"/>
  <c r="AX9" i="8"/>
  <c r="AW9" i="8"/>
  <c r="AZ9" i="8"/>
  <c r="AR9" i="8"/>
  <c r="AP9" i="8"/>
  <c r="AO9" i="8"/>
  <c r="AQ9" i="8"/>
  <c r="AE8" i="12"/>
  <c r="AF8" i="12"/>
  <c r="AD8" i="12"/>
  <c r="AC8" i="12"/>
  <c r="AU8" i="12"/>
  <c r="AS8" i="12"/>
  <c r="AT8" i="12"/>
  <c r="AV8" i="12"/>
  <c r="AX8" i="12"/>
  <c r="AW8" i="12"/>
  <c r="AZ8" i="12"/>
  <c r="AY8" i="12"/>
  <c r="AI8" i="12"/>
  <c r="AH8" i="12"/>
  <c r="AG8" i="12"/>
  <c r="AJ8" i="12"/>
  <c r="AO8" i="8"/>
  <c r="AQ8" i="8"/>
  <c r="AR8" i="8"/>
  <c r="AP8" i="8"/>
  <c r="AE8" i="8"/>
  <c r="AC8" i="8"/>
  <c r="AF8" i="8"/>
  <c r="AD8" i="8"/>
  <c r="AG8" i="8"/>
  <c r="AJ8" i="8"/>
  <c r="AI8" i="8"/>
  <c r="AH8" i="8"/>
  <c r="AO8" i="12"/>
  <c r="AP8" i="12"/>
  <c r="AR8" i="12"/>
  <c r="AQ8" i="12"/>
  <c r="AW8" i="8"/>
  <c r="AX8" i="8"/>
  <c r="AZ8" i="8"/>
  <c r="AY8" i="8"/>
  <c r="AV8" i="8"/>
  <c r="AU8" i="8"/>
  <c r="AT8" i="8"/>
  <c r="AS8" i="8"/>
  <c r="AV7" i="12"/>
  <c r="AS7" i="12"/>
  <c r="AU7" i="12"/>
  <c r="AT7" i="12"/>
  <c r="AT7" i="8"/>
  <c r="AS7" i="8"/>
  <c r="AU7" i="8"/>
  <c r="AV7" i="8"/>
  <c r="AN7" i="8"/>
  <c r="AK7" i="8"/>
  <c r="AL7" i="8"/>
  <c r="AM7" i="8"/>
  <c r="AO7" i="12"/>
  <c r="AR7" i="12"/>
  <c r="AP7" i="12"/>
  <c r="AQ7" i="12"/>
  <c r="AX7" i="8"/>
  <c r="AY7" i="8"/>
  <c r="AW7" i="8"/>
  <c r="AZ7" i="8"/>
  <c r="AY7" i="12"/>
  <c r="AX7" i="12"/>
  <c r="AZ7" i="12"/>
  <c r="AW7" i="12"/>
  <c r="AF7" i="12"/>
  <c r="AC7" i="12"/>
  <c r="AD7" i="12"/>
  <c r="AE7" i="12"/>
  <c r="AC7" i="8"/>
  <c r="AF7" i="8"/>
  <c r="AD7" i="8"/>
  <c r="AE7" i="8"/>
  <c r="AJ7" i="12"/>
  <c r="AI7" i="12"/>
  <c r="AH7" i="12"/>
  <c r="AG7" i="12"/>
  <c r="AH7" i="8"/>
  <c r="AI7" i="8"/>
  <c r="AJ7" i="8"/>
  <c r="AG7" i="8"/>
  <c r="AR7" i="8"/>
  <c r="AP7" i="8"/>
  <c r="AO7" i="8"/>
  <c r="AQ7" i="8"/>
  <c r="AN6" i="12"/>
  <c r="AK6" i="12"/>
  <c r="AL6" i="12"/>
  <c r="AM6" i="12"/>
  <c r="AJ6" i="2"/>
  <c r="AH6" i="2"/>
  <c r="AG6" i="2"/>
  <c r="AI6" i="2"/>
  <c r="M6" i="12"/>
  <c r="P6" i="12"/>
  <c r="R6" i="12"/>
  <c r="N6" i="12"/>
  <c r="Q6" i="12"/>
  <c r="AD6" i="2"/>
  <c r="AF6" i="2"/>
  <c r="AC6" i="2"/>
  <c r="AE6" i="2"/>
  <c r="AU6" i="2"/>
  <c r="AV6" i="2"/>
  <c r="AT6" i="2"/>
  <c r="AS6" i="2"/>
  <c r="AX6" i="2"/>
  <c r="AZ6" i="2"/>
  <c r="AW6" i="2"/>
  <c r="AY6" i="2"/>
  <c r="AP6" i="2"/>
  <c r="AQ6" i="2"/>
  <c r="AO6" i="2"/>
  <c r="AR6" i="2"/>
  <c r="AH5" i="8"/>
  <c r="AI5" i="8"/>
  <c r="AJ5" i="8"/>
  <c r="AG5" i="8"/>
  <c r="AG5" i="12"/>
  <c r="AH5" i="12"/>
  <c r="AI5" i="12"/>
  <c r="AJ5" i="12"/>
  <c r="AD5" i="8"/>
  <c r="AE5" i="8"/>
  <c r="AF5" i="8"/>
  <c r="AC5" i="8"/>
  <c r="AU5" i="12"/>
  <c r="AT5" i="12"/>
  <c r="AV5" i="12"/>
  <c r="AS5" i="12"/>
  <c r="AX5" i="8"/>
  <c r="AY5" i="8"/>
  <c r="AW5" i="8"/>
  <c r="AZ5" i="8"/>
  <c r="AP5" i="8"/>
  <c r="AO5" i="8"/>
  <c r="AR5" i="8"/>
  <c r="AQ5" i="8"/>
  <c r="AW5" i="12"/>
  <c r="AZ5" i="12"/>
  <c r="AY5" i="12"/>
  <c r="AX5" i="12"/>
  <c r="AV5" i="8"/>
  <c r="AU5" i="8"/>
  <c r="AS5" i="8"/>
  <c r="AT5" i="8"/>
  <c r="AF5" i="12"/>
  <c r="AC5" i="12"/>
  <c r="AD5" i="12"/>
  <c r="AE5" i="12"/>
  <c r="AP5" i="12"/>
  <c r="AR5" i="12"/>
  <c r="AO5" i="12"/>
  <c r="AQ5" i="12"/>
  <c r="AF4" i="8"/>
  <c r="AE4" i="8"/>
  <c r="AC4" i="8"/>
  <c r="AD4" i="8"/>
  <c r="AV4" i="12"/>
  <c r="AT4" i="12"/>
  <c r="AS4" i="12"/>
  <c r="AU4" i="12"/>
  <c r="AQ4" i="8"/>
  <c r="AO4" i="8"/>
  <c r="AP4" i="8"/>
  <c r="AR4" i="8"/>
  <c r="AT4" i="8"/>
  <c r="AV4" i="8"/>
  <c r="AU4" i="8"/>
  <c r="AS4" i="8"/>
  <c r="AR4" i="12"/>
  <c r="AO4" i="12"/>
  <c r="AP4" i="12"/>
  <c r="AQ4" i="12"/>
  <c r="AX4" i="8"/>
  <c r="AY4" i="8"/>
  <c r="AZ4" i="8"/>
  <c r="AW4" i="8"/>
  <c r="AL4" i="12"/>
  <c r="AM4" i="12"/>
  <c r="AK4" i="12"/>
  <c r="AN4" i="12"/>
  <c r="AG4" i="12"/>
  <c r="AH4" i="12"/>
  <c r="AI4" i="12"/>
  <c r="AJ4" i="12"/>
  <c r="AJ4" i="8"/>
  <c r="AI4" i="8"/>
  <c r="AG4" i="8"/>
  <c r="AH4" i="8"/>
  <c r="AD4" i="12"/>
  <c r="AF4" i="12"/>
  <c r="AE4" i="12"/>
  <c r="AC4" i="12"/>
  <c r="AZ4" i="12"/>
  <c r="AY4" i="12"/>
  <c r="AW4" i="12"/>
  <c r="AX4" i="12"/>
  <c r="F65" i="2"/>
  <c r="F69" i="8"/>
  <c r="F71" i="8" s="1"/>
  <c r="K65" i="8"/>
  <c r="O65" i="8" s="1"/>
  <c r="F64" i="8"/>
  <c r="F63" i="2"/>
  <c r="E69" i="8"/>
  <c r="E71" i="8" s="1"/>
  <c r="K63" i="8"/>
  <c r="N58" i="8"/>
  <c r="R58" i="8"/>
  <c r="Q58" i="8"/>
  <c r="P58" i="8"/>
  <c r="M58" i="8"/>
  <c r="R57" i="8"/>
  <c r="M57" i="8"/>
  <c r="N57" i="8"/>
  <c r="P57" i="8"/>
  <c r="Q57" i="8"/>
  <c r="P55" i="8"/>
  <c r="R55" i="8"/>
  <c r="N55" i="8"/>
  <c r="M55" i="8"/>
  <c r="Q55" i="8"/>
  <c r="M54" i="8"/>
  <c r="Q54" i="8"/>
  <c r="P54" i="8"/>
  <c r="N54" i="8"/>
  <c r="R54" i="8"/>
  <c r="O54" i="8"/>
  <c r="P53" i="8"/>
  <c r="R53" i="8"/>
  <c r="M53" i="8"/>
  <c r="Q53" i="8"/>
  <c r="N53" i="8"/>
  <c r="O53" i="8"/>
  <c r="M52" i="8"/>
  <c r="P52" i="8"/>
  <c r="Q52" i="8"/>
  <c r="N52" i="8"/>
  <c r="R52" i="8"/>
  <c r="P51" i="8"/>
  <c r="N51" i="8"/>
  <c r="M51" i="8"/>
  <c r="Q51" i="8"/>
  <c r="R51" i="8"/>
  <c r="O51" i="8"/>
  <c r="AY50" i="8"/>
  <c r="AZ50" i="8"/>
  <c r="AW50" i="8"/>
  <c r="BA50" i="8"/>
  <c r="AX50" i="8"/>
  <c r="BD50" i="8"/>
  <c r="BB50" i="8"/>
  <c r="BE50" i="8"/>
  <c r="BF50" i="8"/>
  <c r="BC50" i="8"/>
  <c r="AV50" i="8"/>
  <c r="AT50" i="8"/>
  <c r="AR50" i="8"/>
  <c r="AS50" i="8"/>
  <c r="AU50" i="8"/>
  <c r="Q49" i="8"/>
  <c r="N49" i="8"/>
  <c r="R49" i="8"/>
  <c r="P49" i="8"/>
  <c r="M49" i="8"/>
  <c r="N47" i="8"/>
  <c r="R47" i="8"/>
  <c r="M47" i="8"/>
  <c r="P47" i="8"/>
  <c r="Q47" i="8"/>
  <c r="R46" i="8"/>
  <c r="M46" i="8"/>
  <c r="P46" i="8"/>
  <c r="N46" i="8"/>
  <c r="Q46" i="8"/>
  <c r="AR45" i="8"/>
  <c r="AV45" i="8"/>
  <c r="AS45" i="8"/>
  <c r="AU45" i="8"/>
  <c r="AT45" i="8"/>
  <c r="AZ45" i="8"/>
  <c r="BA45" i="8"/>
  <c r="AY45" i="8"/>
  <c r="AW45" i="8"/>
  <c r="AX45" i="8"/>
  <c r="BB45" i="8"/>
  <c r="BF45" i="8"/>
  <c r="BE45" i="8"/>
  <c r="BC45" i="8"/>
  <c r="BD45" i="8"/>
  <c r="AX44" i="8"/>
  <c r="AY44" i="8"/>
  <c r="AZ44" i="8"/>
  <c r="AW44" i="8"/>
  <c r="BA44" i="8"/>
  <c r="BC44" i="8"/>
  <c r="BE44" i="8"/>
  <c r="BB44" i="8"/>
  <c r="BD44" i="8"/>
  <c r="BF44" i="8"/>
  <c r="AR44" i="8"/>
  <c r="AU44" i="8"/>
  <c r="AV44" i="8"/>
  <c r="AT44" i="8"/>
  <c r="AS44" i="8"/>
  <c r="AN25" i="12" l="1"/>
  <c r="N28" i="14" s="1"/>
  <c r="AL25" i="12"/>
  <c r="L28" i="14" s="1"/>
  <c r="AM25" i="12"/>
  <c r="M28" i="14" s="1"/>
  <c r="AK25" i="12"/>
  <c r="K28" i="14" s="1"/>
  <c r="AF25" i="8"/>
  <c r="F26" i="7" s="1"/>
  <c r="AE25" i="8"/>
  <c r="E26" i="7" s="1"/>
  <c r="AD25" i="8"/>
  <c r="D26" i="7" s="1"/>
  <c r="AC25" i="8"/>
  <c r="C26" i="7" s="1"/>
  <c r="AO25" i="2"/>
  <c r="O29" i="6" s="1"/>
  <c r="AP25" i="2"/>
  <c r="P29" i="6" s="1"/>
  <c r="AR25" i="2"/>
  <c r="R29" i="6" s="1"/>
  <c r="AQ25" i="2"/>
  <c r="Q29" i="6" s="1"/>
  <c r="AZ25" i="8"/>
  <c r="Z31" i="7" s="1"/>
  <c r="AW25" i="8"/>
  <c r="W31" i="7" s="1"/>
  <c r="AY25" i="8"/>
  <c r="Y31" i="7" s="1"/>
  <c r="AX25" i="8"/>
  <c r="X31" i="7" s="1"/>
  <c r="AO25" i="8"/>
  <c r="O29" i="7" s="1"/>
  <c r="AR25" i="8"/>
  <c r="R29" i="7" s="1"/>
  <c r="AP25" i="8"/>
  <c r="P29" i="7" s="1"/>
  <c r="AQ25" i="8"/>
  <c r="Q29" i="7" s="1"/>
  <c r="AI25" i="2"/>
  <c r="I27" i="6" s="1"/>
  <c r="AJ25" i="2"/>
  <c r="J27" i="6" s="1"/>
  <c r="AG25" i="2"/>
  <c r="G27" i="6" s="1"/>
  <c r="AH25" i="2"/>
  <c r="H27" i="6" s="1"/>
  <c r="AJ25" i="8"/>
  <c r="J27" i="7" s="1"/>
  <c r="AI25" i="8"/>
  <c r="I27" i="7" s="1"/>
  <c r="AG25" i="8"/>
  <c r="G27" i="7" s="1"/>
  <c r="AH25" i="8"/>
  <c r="H27" i="7" s="1"/>
  <c r="AC25" i="2"/>
  <c r="C26" i="6" s="1"/>
  <c r="AD25" i="2"/>
  <c r="D26" i="6" s="1"/>
  <c r="AE25" i="2"/>
  <c r="E26" i="6" s="1"/>
  <c r="AF25" i="2"/>
  <c r="F26" i="6" s="1"/>
  <c r="AV25" i="2"/>
  <c r="V30" i="6" s="1"/>
  <c r="AU25" i="2"/>
  <c r="U30" i="6" s="1"/>
  <c r="AT25" i="2"/>
  <c r="T30" i="6" s="1"/>
  <c r="AS25" i="2"/>
  <c r="S30" i="6" s="1"/>
  <c r="N25" i="12"/>
  <c r="Q25" i="12"/>
  <c r="M25" i="12"/>
  <c r="P25" i="12"/>
  <c r="R25" i="12"/>
  <c r="AT25" i="8"/>
  <c r="T30" i="7" s="1"/>
  <c r="AV25" i="8"/>
  <c r="V30" i="7" s="1"/>
  <c r="AU25" i="8"/>
  <c r="U30" i="7" s="1"/>
  <c r="AS25" i="8"/>
  <c r="S30" i="7" s="1"/>
  <c r="AW25" i="2"/>
  <c r="W31" i="6" s="1"/>
  <c r="AX25" i="2"/>
  <c r="X31" i="6" s="1"/>
  <c r="AY25" i="2"/>
  <c r="Y31" i="6" s="1"/>
  <c r="AZ25" i="2"/>
  <c r="Z31" i="6" s="1"/>
  <c r="AM25" i="2"/>
  <c r="M28" i="6" s="1"/>
  <c r="AN25" i="2"/>
  <c r="N28" i="6" s="1"/>
  <c r="AL25" i="2"/>
  <c r="L28" i="6" s="1"/>
  <c r="AK25" i="2"/>
  <c r="K28" i="6" s="1"/>
  <c r="AK24" i="2"/>
  <c r="K21" i="6" s="1"/>
  <c r="AM24" i="2"/>
  <c r="M21" i="6" s="1"/>
  <c r="AN24" i="2"/>
  <c r="N21" i="6" s="1"/>
  <c r="AL24" i="2"/>
  <c r="L21" i="6" s="1"/>
  <c r="AV24" i="8"/>
  <c r="V23" i="7" s="1"/>
  <c r="AU24" i="8"/>
  <c r="U23" i="7" s="1"/>
  <c r="AS24" i="8"/>
  <c r="S23" i="7" s="1"/>
  <c r="AT24" i="8"/>
  <c r="T23" i="7" s="1"/>
  <c r="AM24" i="8"/>
  <c r="M21" i="7" s="1"/>
  <c r="AL24" i="8"/>
  <c r="L21" i="7" s="1"/>
  <c r="AN24" i="8"/>
  <c r="N21" i="7" s="1"/>
  <c r="AK24" i="8"/>
  <c r="K21" i="7" s="1"/>
  <c r="AJ24" i="8"/>
  <c r="J20" i="7" s="1"/>
  <c r="AG24" i="8"/>
  <c r="G20" i="7" s="1"/>
  <c r="AH24" i="8"/>
  <c r="H20" i="7" s="1"/>
  <c r="AI24" i="8"/>
  <c r="I20" i="7" s="1"/>
  <c r="AZ24" i="8"/>
  <c r="Z24" i="7" s="1"/>
  <c r="AX24" i="8"/>
  <c r="X24" i="7" s="1"/>
  <c r="AY24" i="8"/>
  <c r="Y24" i="7" s="1"/>
  <c r="AW24" i="8"/>
  <c r="W24" i="7" s="1"/>
  <c r="K24" i="12"/>
  <c r="O24" i="12" s="1"/>
  <c r="AE24" i="8"/>
  <c r="E19" i="7" s="1"/>
  <c r="AF24" i="8"/>
  <c r="F19" i="7" s="1"/>
  <c r="AC24" i="8"/>
  <c r="C19" i="7" s="1"/>
  <c r="AD24" i="8"/>
  <c r="D19" i="7" s="1"/>
  <c r="Q24" i="2"/>
  <c r="M24" i="2"/>
  <c r="R24" i="2"/>
  <c r="P24" i="2"/>
  <c r="N24" i="2"/>
  <c r="AR24" i="8"/>
  <c r="R22" i="7" s="1"/>
  <c r="AO24" i="8"/>
  <c r="O22" i="7" s="1"/>
  <c r="AP24" i="8"/>
  <c r="P22" i="7" s="1"/>
  <c r="AQ24" i="8"/>
  <c r="Q22" i="7" s="1"/>
  <c r="AZ23" i="2"/>
  <c r="Z17" i="6" s="1"/>
  <c r="AY23" i="2"/>
  <c r="Y17" i="6" s="1"/>
  <c r="AW23" i="2"/>
  <c r="W17" i="6" s="1"/>
  <c r="AX23" i="2"/>
  <c r="X17" i="6" s="1"/>
  <c r="AJ23" i="2"/>
  <c r="J13" i="6" s="1"/>
  <c r="AH23" i="2"/>
  <c r="H13" i="6" s="1"/>
  <c r="AI23" i="2"/>
  <c r="I13" i="6" s="1"/>
  <c r="AG23" i="2"/>
  <c r="G13" i="6" s="1"/>
  <c r="AO23" i="8"/>
  <c r="O15" i="7" s="1"/>
  <c r="AR23" i="8"/>
  <c r="R15" i="7" s="1"/>
  <c r="AP23" i="8"/>
  <c r="P15" i="7" s="1"/>
  <c r="AQ23" i="8"/>
  <c r="Q15" i="7" s="1"/>
  <c r="AN23" i="12"/>
  <c r="N14" i="14" s="1"/>
  <c r="AM23" i="12"/>
  <c r="M14" i="14" s="1"/>
  <c r="AL23" i="12"/>
  <c r="L14" i="14" s="1"/>
  <c r="AK23" i="12"/>
  <c r="K14" i="14" s="1"/>
  <c r="AP23" i="2"/>
  <c r="P15" i="6" s="1"/>
  <c r="AQ23" i="2"/>
  <c r="Q15" i="6" s="1"/>
  <c r="AR23" i="2"/>
  <c r="R15" i="6" s="1"/>
  <c r="AO23" i="2"/>
  <c r="O15" i="6" s="1"/>
  <c r="AJ23" i="8"/>
  <c r="J13" i="7" s="1"/>
  <c r="AH23" i="8"/>
  <c r="H13" i="7" s="1"/>
  <c r="AI23" i="8"/>
  <c r="I13" i="7" s="1"/>
  <c r="AG23" i="8"/>
  <c r="G13" i="7" s="1"/>
  <c r="AF23" i="8"/>
  <c r="F12" i="7" s="1"/>
  <c r="AC23" i="8"/>
  <c r="C12" i="7" s="1"/>
  <c r="AD23" i="8"/>
  <c r="D12" i="7" s="1"/>
  <c r="AE23" i="8"/>
  <c r="E12" i="7" s="1"/>
  <c r="M23" i="12"/>
  <c r="Q23" i="12"/>
  <c r="R23" i="12"/>
  <c r="P23" i="12"/>
  <c r="N23" i="12"/>
  <c r="AU23" i="2"/>
  <c r="U16" i="6" s="1"/>
  <c r="AV23" i="2"/>
  <c r="V16" i="6" s="1"/>
  <c r="AT23" i="2"/>
  <c r="T16" i="6" s="1"/>
  <c r="AS23" i="2"/>
  <c r="S16" i="6" s="1"/>
  <c r="AX23" i="8"/>
  <c r="X17" i="7" s="1"/>
  <c r="AY23" i="8"/>
  <c r="Y17" i="7" s="1"/>
  <c r="AZ23" i="8"/>
  <c r="Z17" i="7" s="1"/>
  <c r="AW23" i="8"/>
  <c r="W17" i="7" s="1"/>
  <c r="AD23" i="2"/>
  <c r="D12" i="6" s="1"/>
  <c r="AE23" i="2"/>
  <c r="E12" i="6" s="1"/>
  <c r="AF23" i="2"/>
  <c r="F12" i="6" s="1"/>
  <c r="AC23" i="2"/>
  <c r="C12" i="6" s="1"/>
  <c r="AU23" i="8"/>
  <c r="U16" i="7" s="1"/>
  <c r="AT23" i="8"/>
  <c r="T16" i="7" s="1"/>
  <c r="AS23" i="8"/>
  <c r="S16" i="7" s="1"/>
  <c r="AV23" i="8"/>
  <c r="V16" i="7" s="1"/>
  <c r="AI22" i="8"/>
  <c r="I6" i="7" s="1"/>
  <c r="AJ22" i="8"/>
  <c r="J6" i="7" s="1"/>
  <c r="AH22" i="8"/>
  <c r="H6" i="7" s="1"/>
  <c r="AG22" i="8"/>
  <c r="G6" i="7" s="1"/>
  <c r="AE22" i="2"/>
  <c r="E5" i="6" s="1"/>
  <c r="AF22" i="2"/>
  <c r="F5" i="6" s="1"/>
  <c r="AD22" i="2"/>
  <c r="D5" i="6" s="1"/>
  <c r="AC22" i="2"/>
  <c r="C5" i="6" s="1"/>
  <c r="AO22" i="2"/>
  <c r="O8" i="6" s="1"/>
  <c r="AQ22" i="2"/>
  <c r="Q8" i="6" s="1"/>
  <c r="AR22" i="2"/>
  <c r="R8" i="6" s="1"/>
  <c r="AP22" i="2"/>
  <c r="P8" i="6" s="1"/>
  <c r="AS22" i="8"/>
  <c r="S9" i="7" s="1"/>
  <c r="AU22" i="8"/>
  <c r="U9" i="7" s="1"/>
  <c r="AT22" i="8"/>
  <c r="T9" i="7" s="1"/>
  <c r="AV22" i="8"/>
  <c r="V9" i="7" s="1"/>
  <c r="AU22" i="2"/>
  <c r="U9" i="6" s="1"/>
  <c r="AS22" i="2"/>
  <c r="S9" i="6" s="1"/>
  <c r="AV22" i="2"/>
  <c r="V9" i="6" s="1"/>
  <c r="AT22" i="2"/>
  <c r="T9" i="6" s="1"/>
  <c r="AM22" i="2"/>
  <c r="M7" i="6" s="1"/>
  <c r="AN22" i="2"/>
  <c r="N7" i="6" s="1"/>
  <c r="AK22" i="2"/>
  <c r="K7" i="6" s="1"/>
  <c r="AL22" i="2"/>
  <c r="L7" i="6" s="1"/>
  <c r="AF22" i="8"/>
  <c r="F5" i="7" s="1"/>
  <c r="AE22" i="8"/>
  <c r="E5" i="7" s="1"/>
  <c r="AD22" i="8"/>
  <c r="D5" i="7" s="1"/>
  <c r="AC22" i="8"/>
  <c r="C5" i="7" s="1"/>
  <c r="AW22" i="2"/>
  <c r="W10" i="6" s="1"/>
  <c r="AZ22" i="2"/>
  <c r="Z10" i="6" s="1"/>
  <c r="AX22" i="2"/>
  <c r="X10" i="6" s="1"/>
  <c r="AY22" i="2"/>
  <c r="Y10" i="6" s="1"/>
  <c r="O22" i="12"/>
  <c r="M22" i="12"/>
  <c r="N22" i="12"/>
  <c r="Q22" i="12"/>
  <c r="R22" i="12"/>
  <c r="P22" i="12"/>
  <c r="AO22" i="8"/>
  <c r="O8" i="7" s="1"/>
  <c r="AP22" i="8"/>
  <c r="P8" i="7" s="1"/>
  <c r="AR22" i="8"/>
  <c r="R8" i="7" s="1"/>
  <c r="AQ22" i="8"/>
  <c r="Q8" i="7" s="1"/>
  <c r="AZ22" i="8"/>
  <c r="Z10" i="7" s="1"/>
  <c r="AX22" i="8"/>
  <c r="X10" i="7" s="1"/>
  <c r="AY22" i="8"/>
  <c r="Y10" i="7" s="1"/>
  <c r="AW22" i="8"/>
  <c r="W10" i="7" s="1"/>
  <c r="AI22" i="2"/>
  <c r="I6" i="6" s="1"/>
  <c r="AJ22" i="2"/>
  <c r="J6" i="6" s="1"/>
  <c r="AH22" i="2"/>
  <c r="H6" i="6" s="1"/>
  <c r="AG22" i="2"/>
  <c r="G6" i="6" s="1"/>
  <c r="AH13" i="2"/>
  <c r="AG13" i="2"/>
  <c r="AI13" i="2"/>
  <c r="AJ13" i="2"/>
  <c r="AU13" i="2"/>
  <c r="AS13" i="2"/>
  <c r="AT13" i="2"/>
  <c r="AV13" i="2"/>
  <c r="AF13" i="8"/>
  <c r="AE13" i="8"/>
  <c r="AD13" i="8"/>
  <c r="AC13" i="8"/>
  <c r="AX13" i="2"/>
  <c r="AY13" i="2"/>
  <c r="AZ13" i="2"/>
  <c r="AW13" i="2"/>
  <c r="AX13" i="8"/>
  <c r="AW13" i="8"/>
  <c r="AZ13" i="8"/>
  <c r="AY13" i="8"/>
  <c r="AO13" i="8"/>
  <c r="AQ13" i="8"/>
  <c r="AR13" i="8"/>
  <c r="AP13" i="8"/>
  <c r="AO13" i="2"/>
  <c r="AP13" i="2"/>
  <c r="AQ13" i="2"/>
  <c r="AR13" i="2"/>
  <c r="AG13" i="8"/>
  <c r="AI13" i="8"/>
  <c r="AH13" i="8"/>
  <c r="AJ13" i="8"/>
  <c r="AK13" i="12"/>
  <c r="AN13" i="12"/>
  <c r="AM13" i="12"/>
  <c r="AL13" i="12"/>
  <c r="AN13" i="8"/>
  <c r="AK13" i="8"/>
  <c r="AL13" i="8"/>
  <c r="AM13" i="8"/>
  <c r="AC13" i="2"/>
  <c r="AE13" i="2"/>
  <c r="AF13" i="2"/>
  <c r="AD13" i="2"/>
  <c r="AV13" i="8"/>
  <c r="AS13" i="8"/>
  <c r="AT13" i="8"/>
  <c r="AU13" i="8"/>
  <c r="P13" i="12"/>
  <c r="N13" i="12"/>
  <c r="R13" i="12"/>
  <c r="M13" i="12"/>
  <c r="Q13" i="12"/>
  <c r="AV9" i="12"/>
  <c r="AT9" i="12"/>
  <c r="AS9" i="12"/>
  <c r="AU9" i="12"/>
  <c r="AC9" i="12"/>
  <c r="AD9" i="12"/>
  <c r="AE9" i="12"/>
  <c r="AF9" i="12"/>
  <c r="AY9" i="12"/>
  <c r="AX9" i="12"/>
  <c r="AW9" i="12"/>
  <c r="AZ9" i="12"/>
  <c r="AQ9" i="12"/>
  <c r="AO9" i="12"/>
  <c r="AP9" i="12"/>
  <c r="AR9" i="12"/>
  <c r="AI9" i="12"/>
  <c r="AJ9" i="12"/>
  <c r="AG9" i="12"/>
  <c r="AH9" i="12"/>
  <c r="AG6" i="12"/>
  <c r="AJ6" i="12"/>
  <c r="AH6" i="12"/>
  <c r="AI6" i="12"/>
  <c r="AY6" i="12"/>
  <c r="AW6" i="12"/>
  <c r="AX6" i="12"/>
  <c r="AZ6" i="12"/>
  <c r="AP6" i="12"/>
  <c r="AR6" i="12"/>
  <c r="AQ6" i="12"/>
  <c r="AO6" i="12"/>
  <c r="AT6" i="12"/>
  <c r="AV6" i="12"/>
  <c r="AS6" i="12"/>
  <c r="AU6" i="12"/>
  <c r="AE6" i="12"/>
  <c r="AF6" i="12"/>
  <c r="AC6" i="12"/>
  <c r="AD6" i="12"/>
  <c r="P65" i="8"/>
  <c r="Q65" i="8"/>
  <c r="R65" i="8"/>
  <c r="N65" i="8"/>
  <c r="M65" i="8"/>
  <c r="F65" i="12"/>
  <c r="F69" i="2"/>
  <c r="F71" i="2" s="1"/>
  <c r="F64" i="2"/>
  <c r="K64" i="8"/>
  <c r="O64" i="8" s="1"/>
  <c r="P63" i="8"/>
  <c r="R63" i="8"/>
  <c r="M63" i="8"/>
  <c r="Q63" i="8"/>
  <c r="N63" i="8"/>
  <c r="F63" i="12"/>
  <c r="E69" i="2"/>
  <c r="E71" i="2" s="1"/>
  <c r="O63" i="8"/>
  <c r="AW58" i="8"/>
  <c r="AX58" i="8"/>
  <c r="BA58" i="8"/>
  <c r="AY58" i="8"/>
  <c r="AZ58" i="8"/>
  <c r="BD58" i="8"/>
  <c r="BF58" i="8"/>
  <c r="BE58" i="8"/>
  <c r="BB58" i="8"/>
  <c r="BC58" i="8"/>
  <c r="AV58" i="8"/>
  <c r="AU58" i="8"/>
  <c r="AT58" i="8"/>
  <c r="AR58" i="8"/>
  <c r="AS58" i="8"/>
  <c r="BA57" i="8"/>
  <c r="AY57" i="8"/>
  <c r="AZ57" i="8"/>
  <c r="AW57" i="8"/>
  <c r="AX57" i="8"/>
  <c r="BE57" i="8"/>
  <c r="BB57" i="8"/>
  <c r="BC57" i="8"/>
  <c r="BF57" i="8"/>
  <c r="BD57" i="8"/>
  <c r="AS57" i="8"/>
  <c r="AV57" i="8"/>
  <c r="AT57" i="8"/>
  <c r="AR57" i="8"/>
  <c r="AU57" i="8"/>
  <c r="BE55" i="8"/>
  <c r="BB55" i="8"/>
  <c r="BD55" i="8"/>
  <c r="BC55" i="8"/>
  <c r="BF55" i="8"/>
  <c r="AZ55" i="8"/>
  <c r="AX55" i="8"/>
  <c r="BA55" i="8"/>
  <c r="AY55" i="8"/>
  <c r="AW55" i="8"/>
  <c r="AT55" i="8"/>
  <c r="AR55" i="8"/>
  <c r="AV55" i="8"/>
  <c r="AS55" i="8"/>
  <c r="AU55" i="8"/>
  <c r="AR54" i="8"/>
  <c r="AU54" i="8"/>
  <c r="AT54" i="8"/>
  <c r="AS54" i="8"/>
  <c r="AV54" i="8"/>
  <c r="AZ54" i="8"/>
  <c r="BA54" i="8"/>
  <c r="AX54" i="8"/>
  <c r="AY54" i="8"/>
  <c r="AW54" i="8"/>
  <c r="BC54" i="8"/>
  <c r="BE54" i="8"/>
  <c r="BF54" i="8"/>
  <c r="BD54" i="8"/>
  <c r="BB54" i="8"/>
  <c r="AZ53" i="8"/>
  <c r="BA53" i="8"/>
  <c r="AY53" i="8"/>
  <c r="AX53" i="8"/>
  <c r="AW53" i="8"/>
  <c r="BE53" i="8"/>
  <c r="BF53" i="8"/>
  <c r="BD53" i="8"/>
  <c r="BC53" i="8"/>
  <c r="BB53" i="8"/>
  <c r="AU53" i="8"/>
  <c r="AT53" i="8"/>
  <c r="AS53" i="8"/>
  <c r="AV53" i="8"/>
  <c r="AR53" i="8"/>
  <c r="AU52" i="8"/>
  <c r="AT52" i="8"/>
  <c r="AS52" i="8"/>
  <c r="AR52" i="8"/>
  <c r="AV52" i="8"/>
  <c r="BF52" i="8"/>
  <c r="BD52" i="8"/>
  <c r="BB52" i="8"/>
  <c r="BC52" i="8"/>
  <c r="BE52" i="8"/>
  <c r="BA52" i="8"/>
  <c r="AY52" i="8"/>
  <c r="AW52" i="8"/>
  <c r="AX52" i="8"/>
  <c r="AZ52" i="8"/>
  <c r="BF51" i="8"/>
  <c r="BB51" i="8"/>
  <c r="BE51" i="8"/>
  <c r="BD51" i="8"/>
  <c r="BC51" i="8"/>
  <c r="AS51" i="8"/>
  <c r="AR51" i="8"/>
  <c r="AV51" i="8"/>
  <c r="AT51" i="8"/>
  <c r="AU51" i="8"/>
  <c r="AY51" i="8"/>
  <c r="AZ51" i="8"/>
  <c r="BA51" i="8"/>
  <c r="AX51" i="8"/>
  <c r="AW51" i="8"/>
  <c r="BF49" i="8"/>
  <c r="BC49" i="8"/>
  <c r="BD49" i="8"/>
  <c r="BE49" i="8"/>
  <c r="BB49" i="8"/>
  <c r="BA49" i="8"/>
  <c r="AX49" i="8"/>
  <c r="AY49" i="8"/>
  <c r="AZ49" i="8"/>
  <c r="AW49" i="8"/>
  <c r="AR49" i="8"/>
  <c r="AT49" i="8"/>
  <c r="AU49" i="8"/>
  <c r="AV49" i="8"/>
  <c r="AS49" i="8"/>
  <c r="BD47" i="8"/>
  <c r="BC47" i="8"/>
  <c r="BB47" i="8"/>
  <c r="BE47" i="8"/>
  <c r="BF47" i="8"/>
  <c r="AY47" i="8"/>
  <c r="AX47" i="8"/>
  <c r="AW47" i="8"/>
  <c r="AZ47" i="8"/>
  <c r="BA47" i="8"/>
  <c r="AV47" i="8"/>
  <c r="AR47" i="8"/>
  <c r="AU47" i="8"/>
  <c r="AS47" i="8"/>
  <c r="AT47" i="8"/>
  <c r="BA46" i="8"/>
  <c r="AX46" i="8"/>
  <c r="AY46" i="8"/>
  <c r="AW46" i="8"/>
  <c r="AZ46" i="8"/>
  <c r="BD46" i="8"/>
  <c r="BC46" i="8"/>
  <c r="BE46" i="8"/>
  <c r="BB46" i="8"/>
  <c r="BF46" i="8"/>
  <c r="AV46" i="8"/>
  <c r="AR46" i="8"/>
  <c r="AT46" i="8"/>
  <c r="AU46" i="8"/>
  <c r="AS46" i="8"/>
  <c r="AL44" i="8"/>
  <c r="AK44" i="8"/>
  <c r="AL46" i="8"/>
  <c r="AL49" i="8"/>
  <c r="AL45" i="8"/>
  <c r="AQ55" i="8"/>
  <c r="AQ47" i="8"/>
  <c r="AL50" i="8"/>
  <c r="AO55" i="8"/>
  <c r="AK47" i="8"/>
  <c r="AQ57" i="8"/>
  <c r="AK49" i="8"/>
  <c r="AK58" i="8"/>
  <c r="AQ65" i="8"/>
  <c r="Q81" i="7" s="1"/>
  <c r="AL47" i="8" l="1"/>
  <c r="AL51" i="8"/>
  <c r="AK52" i="8"/>
  <c r="AL52" i="8"/>
  <c r="AL55" i="8"/>
  <c r="AL56" i="8"/>
  <c r="AL53" i="8"/>
  <c r="AK54" i="8"/>
  <c r="AL57" i="8"/>
  <c r="AK55" i="8"/>
  <c r="AL48" i="8"/>
  <c r="AL54" i="8"/>
  <c r="AL58" i="8"/>
  <c r="AR25" i="12"/>
  <c r="R29" i="14" s="1"/>
  <c r="AQ25" i="12"/>
  <c r="Q29" i="14" s="1"/>
  <c r="AP25" i="12"/>
  <c r="P29" i="14" s="1"/>
  <c r="AO25" i="12"/>
  <c r="O29" i="14" s="1"/>
  <c r="AF25" i="12"/>
  <c r="F26" i="14" s="1"/>
  <c r="AC25" i="12"/>
  <c r="C26" i="14" s="1"/>
  <c r="AD25" i="12"/>
  <c r="D26" i="14" s="1"/>
  <c r="AE25" i="12"/>
  <c r="E26" i="14" s="1"/>
  <c r="AV25" i="12"/>
  <c r="V30" i="14" s="1"/>
  <c r="AT25" i="12"/>
  <c r="T30" i="14" s="1"/>
  <c r="AS25" i="12"/>
  <c r="S30" i="14" s="1"/>
  <c r="AU25" i="12"/>
  <c r="U30" i="14" s="1"/>
  <c r="AZ25" i="12"/>
  <c r="Z31" i="14" s="1"/>
  <c r="AY25" i="12"/>
  <c r="Y31" i="14" s="1"/>
  <c r="AW25" i="12"/>
  <c r="W31" i="14" s="1"/>
  <c r="AX25" i="12"/>
  <c r="X31" i="14" s="1"/>
  <c r="AJ25" i="12"/>
  <c r="J27" i="14" s="1"/>
  <c r="AG25" i="12"/>
  <c r="G27" i="14" s="1"/>
  <c r="AH25" i="12"/>
  <c r="H27" i="14" s="1"/>
  <c r="AI25" i="12"/>
  <c r="I27" i="14" s="1"/>
  <c r="AK24" i="12"/>
  <c r="K21" i="14" s="1"/>
  <c r="AM24" i="12"/>
  <c r="M21" i="14" s="1"/>
  <c r="AL24" i="12"/>
  <c r="L21" i="14" s="1"/>
  <c r="AN24" i="12"/>
  <c r="N21" i="14" s="1"/>
  <c r="AP24" i="2"/>
  <c r="P22" i="6" s="1"/>
  <c r="AQ24" i="2"/>
  <c r="Q22" i="6" s="1"/>
  <c r="AR24" i="2"/>
  <c r="R22" i="6" s="1"/>
  <c r="AO24" i="2"/>
  <c r="O22" i="6" s="1"/>
  <c r="AY24" i="2"/>
  <c r="Y24" i="6" s="1"/>
  <c r="AX24" i="2"/>
  <c r="X24" i="6" s="1"/>
  <c r="AZ24" i="2"/>
  <c r="Z24" i="6" s="1"/>
  <c r="AW24" i="2"/>
  <c r="W24" i="6" s="1"/>
  <c r="AD24" i="2"/>
  <c r="D19" i="6" s="1"/>
  <c r="AE24" i="2"/>
  <c r="E19" i="6" s="1"/>
  <c r="AF24" i="2"/>
  <c r="F19" i="6" s="1"/>
  <c r="AC24" i="2"/>
  <c r="C19" i="6" s="1"/>
  <c r="AH24" i="2"/>
  <c r="H20" i="6" s="1"/>
  <c r="AI24" i="2"/>
  <c r="I20" i="6" s="1"/>
  <c r="AJ24" i="2"/>
  <c r="J20" i="6" s="1"/>
  <c r="AG24" i="2"/>
  <c r="G20" i="6" s="1"/>
  <c r="AV24" i="2"/>
  <c r="V23" i="6" s="1"/>
  <c r="AS24" i="2"/>
  <c r="S23" i="6" s="1"/>
  <c r="AU24" i="2"/>
  <c r="U23" i="6" s="1"/>
  <c r="AT24" i="2"/>
  <c r="T23" i="6" s="1"/>
  <c r="M24" i="12"/>
  <c r="N24" i="12"/>
  <c r="P24" i="12"/>
  <c r="R24" i="12"/>
  <c r="Q24" i="12"/>
  <c r="AO23" i="12"/>
  <c r="O15" i="14" s="1"/>
  <c r="AR23" i="12"/>
  <c r="R15" i="14" s="1"/>
  <c r="AQ23" i="12"/>
  <c r="Q15" i="14" s="1"/>
  <c r="AP23" i="12"/>
  <c r="P15" i="14" s="1"/>
  <c r="AX23" i="12"/>
  <c r="X17" i="14" s="1"/>
  <c r="AY23" i="12"/>
  <c r="Y17" i="14" s="1"/>
  <c r="AW23" i="12"/>
  <c r="W17" i="14" s="1"/>
  <c r="AZ23" i="12"/>
  <c r="Z17" i="14" s="1"/>
  <c r="AU23" i="12"/>
  <c r="U16" i="14" s="1"/>
  <c r="AT23" i="12"/>
  <c r="T16" i="14" s="1"/>
  <c r="AS23" i="12"/>
  <c r="S16" i="14" s="1"/>
  <c r="AV23" i="12"/>
  <c r="V16" i="14" s="1"/>
  <c r="AH23" i="12"/>
  <c r="H13" i="14" s="1"/>
  <c r="AI23" i="12"/>
  <c r="I13" i="14" s="1"/>
  <c r="AJ23" i="12"/>
  <c r="J13" i="14" s="1"/>
  <c r="AG23" i="12"/>
  <c r="G13" i="14" s="1"/>
  <c r="AE23" i="12"/>
  <c r="E12" i="14" s="1"/>
  <c r="AC23" i="12"/>
  <c r="C12" i="14" s="1"/>
  <c r="AD23" i="12"/>
  <c r="D12" i="14" s="1"/>
  <c r="AF23" i="12"/>
  <c r="F12" i="14" s="1"/>
  <c r="AU22" i="12"/>
  <c r="U9" i="14" s="1"/>
  <c r="AT22" i="12"/>
  <c r="T9" i="14" s="1"/>
  <c r="AS22" i="12"/>
  <c r="S9" i="14" s="1"/>
  <c r="AV22" i="12"/>
  <c r="V9" i="14" s="1"/>
  <c r="AH22" i="12"/>
  <c r="H6" i="14" s="1"/>
  <c r="AI22" i="12"/>
  <c r="I6" i="14" s="1"/>
  <c r="AJ22" i="12"/>
  <c r="J6" i="14" s="1"/>
  <c r="AG22" i="12"/>
  <c r="G6" i="14" s="1"/>
  <c r="AP22" i="12"/>
  <c r="P8" i="14" s="1"/>
  <c r="AR22" i="12"/>
  <c r="R8" i="14" s="1"/>
  <c r="AQ22" i="12"/>
  <c r="Q8" i="14" s="1"/>
  <c r="AO22" i="12"/>
  <c r="O8" i="14" s="1"/>
  <c r="AF22" i="12"/>
  <c r="F5" i="14" s="1"/>
  <c r="AC22" i="12"/>
  <c r="C5" i="14" s="1"/>
  <c r="AD22" i="12"/>
  <c r="D5" i="14" s="1"/>
  <c r="AE22" i="12"/>
  <c r="E5" i="14" s="1"/>
  <c r="AX22" i="12"/>
  <c r="X10" i="14" s="1"/>
  <c r="AY22" i="12"/>
  <c r="Y10" i="14" s="1"/>
  <c r="AZ22" i="12"/>
  <c r="Z10" i="14" s="1"/>
  <c r="AW22" i="12"/>
  <c r="W10" i="14" s="1"/>
  <c r="AK22" i="12"/>
  <c r="K7" i="14" s="1"/>
  <c r="AN22" i="12"/>
  <c r="N7" i="14" s="1"/>
  <c r="AM22" i="12"/>
  <c r="M7" i="14" s="1"/>
  <c r="AL22" i="12"/>
  <c r="L7" i="14" s="1"/>
  <c r="AP54" i="8"/>
  <c r="AS13" i="12"/>
  <c r="AV13" i="12"/>
  <c r="AT13" i="12"/>
  <c r="AU13" i="12"/>
  <c r="AP13" i="12"/>
  <c r="AR13" i="12"/>
  <c r="AO13" i="12"/>
  <c r="AQ13" i="12"/>
  <c r="AE13" i="12"/>
  <c r="AF13" i="12"/>
  <c r="AC13" i="12"/>
  <c r="AD13" i="12"/>
  <c r="AY13" i="12"/>
  <c r="AZ13" i="12"/>
  <c r="AX13" i="12"/>
  <c r="AW13" i="12"/>
  <c r="AG13" i="12"/>
  <c r="AH13" i="12"/>
  <c r="AJ13" i="12"/>
  <c r="AI13" i="12"/>
  <c r="AQ48" i="8"/>
  <c r="AL65" i="8"/>
  <c r="L80" i="7" s="1"/>
  <c r="BD65" i="8"/>
  <c r="AD84" i="7" s="1"/>
  <c r="BF65" i="8"/>
  <c r="AF84" i="7" s="1"/>
  <c r="BC65" i="8"/>
  <c r="AC84" i="7" s="1"/>
  <c r="BB65" i="8"/>
  <c r="AB84" i="7" s="1"/>
  <c r="BE65" i="8"/>
  <c r="AE84" i="7" s="1"/>
  <c r="F69" i="12"/>
  <c r="F71" i="12" s="1"/>
  <c r="BA65" i="8"/>
  <c r="AA83" i="7" s="1"/>
  <c r="AX65" i="8"/>
  <c r="X83" i="7" s="1"/>
  <c r="AZ65" i="8"/>
  <c r="Z83" i="7" s="1"/>
  <c r="AY65" i="8"/>
  <c r="Y83" i="7" s="1"/>
  <c r="AW65" i="8"/>
  <c r="W83" i="7" s="1"/>
  <c r="AV65" i="8"/>
  <c r="V82" i="7" s="1"/>
  <c r="AS65" i="8"/>
  <c r="S82" i="7" s="1"/>
  <c r="AR65" i="8"/>
  <c r="R82" i="7" s="1"/>
  <c r="AT65" i="8"/>
  <c r="T82" i="7" s="1"/>
  <c r="AU65" i="8"/>
  <c r="U82" i="7" s="1"/>
  <c r="M64" i="8"/>
  <c r="N64" i="8"/>
  <c r="R64" i="8"/>
  <c r="Q64" i="8"/>
  <c r="P64" i="8"/>
  <c r="F64" i="12"/>
  <c r="AQ64" i="8"/>
  <c r="Q74" i="7" s="1"/>
  <c r="AN64" i="8"/>
  <c r="N74" i="7" s="1"/>
  <c r="AQ63" i="8"/>
  <c r="Q67" i="7" s="1"/>
  <c r="E69" i="12"/>
  <c r="E71" i="12" s="1"/>
  <c r="AY63" i="8"/>
  <c r="Y69" i="7" s="1"/>
  <c r="AZ63" i="8"/>
  <c r="Z69" i="7" s="1"/>
  <c r="AW63" i="8"/>
  <c r="W69" i="7" s="1"/>
  <c r="BA63" i="8"/>
  <c r="AA69" i="7" s="1"/>
  <c r="AX63" i="8"/>
  <c r="X69" i="7" s="1"/>
  <c r="BD63" i="8"/>
  <c r="AD70" i="7" s="1"/>
  <c r="BC63" i="8"/>
  <c r="AC70" i="7" s="1"/>
  <c r="BF63" i="8"/>
  <c r="AF70" i="7" s="1"/>
  <c r="BE63" i="8"/>
  <c r="AE70" i="7" s="1"/>
  <c r="BB63" i="8"/>
  <c r="AB70" i="7" s="1"/>
  <c r="AL63" i="8"/>
  <c r="L66" i="7" s="1"/>
  <c r="AR63" i="8"/>
  <c r="R68" i="7" s="1"/>
  <c r="AV63" i="8"/>
  <c r="V68" i="7" s="1"/>
  <c r="AT63" i="8"/>
  <c r="T68" i="7" s="1"/>
  <c r="AS63" i="8"/>
  <c r="S68" i="7" s="1"/>
  <c r="AU63" i="8"/>
  <c r="U68" i="7" s="1"/>
  <c r="AP58" i="8"/>
  <c r="AQ58" i="8"/>
  <c r="AP56" i="8"/>
  <c r="AQ56" i="8"/>
  <c r="AQ54" i="8"/>
  <c r="AQ53" i="8"/>
  <c r="AQ52" i="8"/>
  <c r="AO51" i="8"/>
  <c r="AQ51" i="8"/>
  <c r="AP50" i="8"/>
  <c r="AQ50" i="8"/>
  <c r="AQ49" i="8"/>
  <c r="AP46" i="8"/>
  <c r="AQ46" i="8"/>
  <c r="AQ45" i="8"/>
  <c r="AQ44" i="8"/>
  <c r="AJ65" i="8"/>
  <c r="J80" i="7" s="1"/>
  <c r="AJ63" i="8"/>
  <c r="J66" i="7" s="1"/>
  <c r="AK63" i="8"/>
  <c r="K66" i="7" s="1"/>
  <c r="AP64" i="8"/>
  <c r="P74" i="7" s="1"/>
  <c r="AI65" i="8"/>
  <c r="I80" i="7" s="1"/>
  <c r="AH65" i="8"/>
  <c r="H80" i="7" s="1"/>
  <c r="AN65" i="8"/>
  <c r="N81" i="7" s="1"/>
  <c r="AM65" i="8"/>
  <c r="M81" i="7" s="1"/>
  <c r="AH63" i="8"/>
  <c r="H66" i="7" s="1"/>
  <c r="AI63" i="8"/>
  <c r="I66" i="7" s="1"/>
  <c r="AM64" i="8"/>
  <c r="M74" i="7" s="1"/>
  <c r="AP63" i="8"/>
  <c r="P67" i="7" s="1"/>
  <c r="AP65" i="8"/>
  <c r="P81" i="7" s="1"/>
  <c r="AO64" i="8"/>
  <c r="O74" i="7" s="1"/>
  <c r="AO65" i="8"/>
  <c r="O81" i="7" s="1"/>
  <c r="AN63" i="8"/>
  <c r="N67" i="7" s="1"/>
  <c r="AM63" i="8"/>
  <c r="M67" i="7" s="1"/>
  <c r="AK65" i="8"/>
  <c r="K80" i="7" s="1"/>
  <c r="AI56" i="8" l="1"/>
  <c r="AI47" i="8"/>
  <c r="AH55" i="8"/>
  <c r="AJ57" i="8"/>
  <c r="AI50" i="8"/>
  <c r="AK45" i="8"/>
  <c r="AI53" i="8"/>
  <c r="AI46" i="8"/>
  <c r="AJ58" i="8"/>
  <c r="AK51" i="8"/>
  <c r="AH44" i="8"/>
  <c r="AH57" i="8"/>
  <c r="AH45" i="8"/>
  <c r="AJ54" i="8"/>
  <c r="AH47" i="8"/>
  <c r="AH53" i="8"/>
  <c r="AI52" i="8"/>
  <c r="AK48" i="8"/>
  <c r="AJ44" i="8"/>
  <c r="AJ55" i="8"/>
  <c r="AJ47" i="8"/>
  <c r="AI58" i="8"/>
  <c r="AI45" i="8"/>
  <c r="AI48" i="8"/>
  <c r="AH52" i="8"/>
  <c r="AJ53" i="8"/>
  <c r="AJ49" i="8"/>
  <c r="AJ45" i="8"/>
  <c r="AK50" i="8"/>
  <c r="AH51" i="8"/>
  <c r="AI44" i="8"/>
  <c r="AI57" i="8"/>
  <c r="AH49" i="8"/>
  <c r="AJ50" i="8"/>
  <c r="AH54" i="8"/>
  <c r="AJ51" i="8"/>
  <c r="AJ56" i="8"/>
  <c r="AH58" i="8"/>
  <c r="AI51" i="8"/>
  <c r="AH50" i="8"/>
  <c r="AH56" i="8"/>
  <c r="AJ52" i="8"/>
  <c r="AI49" i="8"/>
  <c r="AJ48" i="8"/>
  <c r="AH48" i="8"/>
  <c r="AI54" i="8"/>
  <c r="AK46" i="8"/>
  <c r="AH46" i="8"/>
  <c r="AI55" i="8"/>
  <c r="AK57" i="8"/>
  <c r="AK53" i="8"/>
  <c r="AK56" i="8"/>
  <c r="AJ46" i="8"/>
  <c r="AP24" i="12"/>
  <c r="P22" i="14" s="1"/>
  <c r="AR24" i="12"/>
  <c r="R22" i="14" s="1"/>
  <c r="AO24" i="12"/>
  <c r="O22" i="14" s="1"/>
  <c r="AQ24" i="12"/>
  <c r="Q22" i="14" s="1"/>
  <c r="AJ24" i="12"/>
  <c r="J20" i="14" s="1"/>
  <c r="AG24" i="12"/>
  <c r="G20" i="14" s="1"/>
  <c r="AH24" i="12"/>
  <c r="H20" i="14" s="1"/>
  <c r="AI24" i="12"/>
  <c r="I20" i="14" s="1"/>
  <c r="AV24" i="12"/>
  <c r="V23" i="14" s="1"/>
  <c r="AU24" i="12"/>
  <c r="U23" i="14" s="1"/>
  <c r="AT24" i="12"/>
  <c r="T23" i="14" s="1"/>
  <c r="AS24" i="12"/>
  <c r="S23" i="14" s="1"/>
  <c r="AC24" i="12"/>
  <c r="C19" i="14" s="1"/>
  <c r="AE24" i="12"/>
  <c r="E19" i="14" s="1"/>
  <c r="AD24" i="12"/>
  <c r="D19" i="14" s="1"/>
  <c r="AF24" i="12"/>
  <c r="F19" i="14" s="1"/>
  <c r="AY24" i="12"/>
  <c r="Y24" i="14" s="1"/>
  <c r="AX24" i="12"/>
  <c r="X24" i="14" s="1"/>
  <c r="AW24" i="12"/>
  <c r="W24" i="14" s="1"/>
  <c r="AZ24" i="12"/>
  <c r="Z24" i="14" s="1"/>
  <c r="AP48" i="8"/>
  <c r="AO48" i="8"/>
  <c r="AM48" i="8"/>
  <c r="AN48" i="8"/>
  <c r="AZ64" i="8"/>
  <c r="Z76" i="7" s="1"/>
  <c r="BA64" i="8"/>
  <c r="AA76" i="7" s="1"/>
  <c r="AX64" i="8"/>
  <c r="X76" i="7" s="1"/>
  <c r="AY64" i="8"/>
  <c r="Y76" i="7" s="1"/>
  <c r="AW64" i="8"/>
  <c r="W76" i="7" s="1"/>
  <c r="BC64" i="8"/>
  <c r="AC77" i="7" s="1"/>
  <c r="BE64" i="8"/>
  <c r="AE77" i="7" s="1"/>
  <c r="BD64" i="8"/>
  <c r="AD77" i="7" s="1"/>
  <c r="BB64" i="8"/>
  <c r="AB77" i="7" s="1"/>
  <c r="BF64" i="8"/>
  <c r="AF77" i="7" s="1"/>
  <c r="AI64" i="8"/>
  <c r="I73" i="7" s="1"/>
  <c r="AH64" i="8"/>
  <c r="H73" i="7" s="1"/>
  <c r="AL64" i="8"/>
  <c r="L73" i="7" s="1"/>
  <c r="AJ64" i="8"/>
  <c r="J73" i="7" s="1"/>
  <c r="AK64" i="8"/>
  <c r="K73" i="7" s="1"/>
  <c r="AV64" i="8"/>
  <c r="V75" i="7" s="1"/>
  <c r="AT64" i="8"/>
  <c r="T75" i="7" s="1"/>
  <c r="AU64" i="8"/>
  <c r="U75" i="7" s="1"/>
  <c r="AR64" i="8"/>
  <c r="R75" i="7" s="1"/>
  <c r="AS64" i="8"/>
  <c r="S75" i="7" s="1"/>
  <c r="AO63" i="8"/>
  <c r="O67" i="7" s="1"/>
  <c r="AN58" i="8"/>
  <c r="AM58" i="8"/>
  <c r="AO58" i="8"/>
  <c r="AN57" i="8"/>
  <c r="AO57" i="8"/>
  <c r="AP57" i="8"/>
  <c r="AM57" i="8"/>
  <c r="AO56" i="8"/>
  <c r="AN56" i="8"/>
  <c r="AM56" i="8"/>
  <c r="AP55" i="8"/>
  <c r="AN55" i="8"/>
  <c r="AM55" i="8"/>
  <c r="AN54" i="8"/>
  <c r="AM54" i="8"/>
  <c r="AO54" i="8"/>
  <c r="AM53" i="8"/>
  <c r="AP53" i="8"/>
  <c r="AO53" i="8"/>
  <c r="AN53" i="8"/>
  <c r="AO52" i="8"/>
  <c r="AN52" i="8"/>
  <c r="AM52" i="8"/>
  <c r="AP52" i="8"/>
  <c r="AM51" i="8"/>
  <c r="AP51" i="8"/>
  <c r="AN51" i="8"/>
  <c r="AM50" i="8"/>
  <c r="AN50" i="8"/>
  <c r="AO50" i="8"/>
  <c r="AP49" i="8"/>
  <c r="AO49" i="8"/>
  <c r="AN49" i="8"/>
  <c r="AM49" i="8"/>
  <c r="AM47" i="8"/>
  <c r="AN47" i="8"/>
  <c r="AO47" i="8"/>
  <c r="AP47" i="8"/>
  <c r="AN46" i="8"/>
  <c r="AO46" i="8"/>
  <c r="AM46" i="8"/>
  <c r="AN45" i="8"/>
  <c r="AO45" i="8"/>
  <c r="AM45" i="8"/>
  <c r="AP45" i="8"/>
  <c r="AN44" i="8"/>
  <c r="AP44" i="8"/>
  <c r="AM44" i="8"/>
  <c r="AO44" i="8"/>
  <c r="G49" i="5" l="1"/>
  <c r="G53" i="5" s="1"/>
  <c r="D45" i="2" l="1"/>
  <c r="G72" i="5"/>
  <c r="G76" i="5" s="1"/>
  <c r="D65" i="2"/>
  <c r="D65" i="12" s="1"/>
  <c r="A65" i="12" s="1"/>
  <c r="G61" i="5"/>
  <c r="G65" i="5" s="1"/>
  <c r="D63" i="2"/>
  <c r="D63" i="12" s="1"/>
  <c r="A63" i="12" s="1"/>
  <c r="D62" i="2"/>
  <c r="D62" i="12" s="1"/>
  <c r="G37" i="5"/>
  <c r="G41" i="5" s="1"/>
  <c r="D64" i="2"/>
  <c r="D64" i="12" s="1"/>
  <c r="A64" i="12" s="1"/>
  <c r="D45" i="12" l="1"/>
  <c r="K45" i="2"/>
  <c r="M45" i="2" s="1"/>
  <c r="F75" i="2"/>
  <c r="F77" i="2" s="1"/>
  <c r="K65" i="2"/>
  <c r="M65" i="2" s="1"/>
  <c r="K64" i="2"/>
  <c r="M64" i="2" s="1"/>
  <c r="E75" i="2"/>
  <c r="E77" i="2" s="1"/>
  <c r="K63" i="2"/>
  <c r="M63" i="2" s="1"/>
  <c r="D75" i="2"/>
  <c r="D77" i="2" s="1"/>
  <c r="D44" i="2"/>
  <c r="O45" i="2" l="1"/>
  <c r="Q45" i="2"/>
  <c r="R45" i="2"/>
  <c r="N45" i="2"/>
  <c r="P45" i="2"/>
  <c r="K45" i="12"/>
  <c r="M45" i="12" s="1"/>
  <c r="D44" i="12"/>
  <c r="K44" i="2"/>
  <c r="M44" i="2" s="1"/>
  <c r="Q65" i="2"/>
  <c r="P65" i="2"/>
  <c r="O65" i="2"/>
  <c r="N65" i="2"/>
  <c r="R65" i="2"/>
  <c r="F75" i="12"/>
  <c r="F77" i="12" s="1"/>
  <c r="K65" i="12"/>
  <c r="R64" i="2"/>
  <c r="P64" i="2"/>
  <c r="N64" i="2"/>
  <c r="O64" i="2"/>
  <c r="Q64" i="2"/>
  <c r="K64" i="12"/>
  <c r="M64" i="12" s="1"/>
  <c r="E75" i="12"/>
  <c r="E77" i="12" s="1"/>
  <c r="K63" i="12"/>
  <c r="M63" i="12" s="1"/>
  <c r="O63" i="2"/>
  <c r="Q63" i="2"/>
  <c r="R63" i="2"/>
  <c r="P63" i="2"/>
  <c r="N63" i="2"/>
  <c r="D75" i="12"/>
  <c r="D77" i="12" s="1"/>
  <c r="BF45" i="2" l="1"/>
  <c r="BE45" i="2"/>
  <c r="BC45" i="2"/>
  <c r="BD45" i="2"/>
  <c r="BB45" i="2"/>
  <c r="O45" i="12"/>
  <c r="N45" i="12"/>
  <c r="P45" i="12"/>
  <c r="Q45" i="12"/>
  <c r="R45" i="12"/>
  <c r="AZ45" i="2"/>
  <c r="BA45" i="2"/>
  <c r="AX45" i="2"/>
  <c r="AY45" i="2"/>
  <c r="AW45" i="2"/>
  <c r="AU45" i="2"/>
  <c r="AS45" i="2"/>
  <c r="AV45" i="2"/>
  <c r="AT45" i="2"/>
  <c r="AR45" i="2"/>
  <c r="AQ45" i="2"/>
  <c r="AO45" i="2"/>
  <c r="AN45" i="2"/>
  <c r="AP45" i="2"/>
  <c r="AM45" i="2"/>
  <c r="AL45" i="2"/>
  <c r="AK45" i="2"/>
  <c r="AJ45" i="2"/>
  <c r="AH45" i="2"/>
  <c r="AI45" i="2"/>
  <c r="P44" i="2"/>
  <c r="R44" i="2"/>
  <c r="O44" i="2"/>
  <c r="Q44" i="2"/>
  <c r="N44" i="2"/>
  <c r="K44" i="12"/>
  <c r="M44" i="12" s="1"/>
  <c r="O65" i="12"/>
  <c r="P65" i="12"/>
  <c r="R65" i="12"/>
  <c r="N65" i="12"/>
  <c r="Q65" i="12"/>
  <c r="AS65" i="2"/>
  <c r="S82" i="6" s="1"/>
  <c r="AV65" i="2"/>
  <c r="V82" i="6" s="1"/>
  <c r="AU65" i="2"/>
  <c r="U82" i="6" s="1"/>
  <c r="AR65" i="2"/>
  <c r="R82" i="6" s="1"/>
  <c r="AT65" i="2"/>
  <c r="T82" i="6" s="1"/>
  <c r="BC65" i="2"/>
  <c r="AC84" i="6" s="1"/>
  <c r="BB65" i="2"/>
  <c r="AB84" i="6" s="1"/>
  <c r="BE65" i="2"/>
  <c r="AE84" i="6" s="1"/>
  <c r="BF65" i="2"/>
  <c r="AF84" i="6" s="1"/>
  <c r="BD65" i="2"/>
  <c r="AD84" i="6" s="1"/>
  <c r="BA65" i="2"/>
  <c r="AA83" i="6" s="1"/>
  <c r="AW65" i="2"/>
  <c r="W83" i="6" s="1"/>
  <c r="AZ65" i="2"/>
  <c r="Z83" i="6" s="1"/>
  <c r="AX65" i="2"/>
  <c r="X83" i="6" s="1"/>
  <c r="AY65" i="2"/>
  <c r="Y83" i="6" s="1"/>
  <c r="AP65" i="2"/>
  <c r="P81" i="6" s="1"/>
  <c r="AQ65" i="2"/>
  <c r="Q81" i="6" s="1"/>
  <c r="AN65" i="2"/>
  <c r="N81" i="6" s="1"/>
  <c r="AM65" i="2"/>
  <c r="M81" i="6" s="1"/>
  <c r="AO65" i="2"/>
  <c r="O81" i="6" s="1"/>
  <c r="M65" i="12"/>
  <c r="AI65" i="2"/>
  <c r="I80" i="6" s="1"/>
  <c r="AH65" i="2"/>
  <c r="H80" i="6" s="1"/>
  <c r="AL65" i="2"/>
  <c r="L80" i="6" s="1"/>
  <c r="AJ65" i="2"/>
  <c r="J80" i="6" s="1"/>
  <c r="AK65" i="2"/>
  <c r="K80" i="6" s="1"/>
  <c r="AL64" i="2"/>
  <c r="L73" i="6" s="1"/>
  <c r="AI64" i="2"/>
  <c r="I73" i="6" s="1"/>
  <c r="AK64" i="2"/>
  <c r="K73" i="6" s="1"/>
  <c r="AH64" i="2"/>
  <c r="H73" i="6" s="1"/>
  <c r="AJ64" i="2"/>
  <c r="J73" i="6" s="1"/>
  <c r="O64" i="12"/>
  <c r="P64" i="12"/>
  <c r="R64" i="12"/>
  <c r="N64" i="12"/>
  <c r="Q64" i="12"/>
  <c r="AU64" i="2"/>
  <c r="U75" i="6" s="1"/>
  <c r="AS64" i="2"/>
  <c r="S75" i="6" s="1"/>
  <c r="AR64" i="2"/>
  <c r="R75" i="6" s="1"/>
  <c r="AV64" i="2"/>
  <c r="V75" i="6" s="1"/>
  <c r="AT64" i="2"/>
  <c r="T75" i="6" s="1"/>
  <c r="BA64" i="2"/>
  <c r="AA76" i="6" s="1"/>
  <c r="AY64" i="2"/>
  <c r="Y76" i="6" s="1"/>
  <c r="AX64" i="2"/>
  <c r="X76" i="6" s="1"/>
  <c r="AZ64" i="2"/>
  <c r="Z76" i="6" s="1"/>
  <c r="AW64" i="2"/>
  <c r="W76" i="6" s="1"/>
  <c r="BC64" i="2"/>
  <c r="AC77" i="6" s="1"/>
  <c r="BB64" i="2"/>
  <c r="AB77" i="6" s="1"/>
  <c r="BE64" i="2"/>
  <c r="AE77" i="6" s="1"/>
  <c r="BD64" i="2"/>
  <c r="AD77" i="6" s="1"/>
  <c r="BF64" i="2"/>
  <c r="AF77" i="6" s="1"/>
  <c r="AO64" i="2"/>
  <c r="O74" i="6" s="1"/>
  <c r="AP64" i="2"/>
  <c r="P74" i="6" s="1"/>
  <c r="AQ64" i="2"/>
  <c r="Q74" i="6" s="1"/>
  <c r="AN64" i="2"/>
  <c r="N74" i="6" s="1"/>
  <c r="AM64" i="2"/>
  <c r="M74" i="6" s="1"/>
  <c r="AR63" i="2"/>
  <c r="R68" i="6" s="1"/>
  <c r="AS63" i="2"/>
  <c r="S68" i="6" s="1"/>
  <c r="AT63" i="2"/>
  <c r="T68" i="6" s="1"/>
  <c r="AU63" i="2"/>
  <c r="U68" i="6" s="1"/>
  <c r="AV63" i="2"/>
  <c r="V68" i="6" s="1"/>
  <c r="AJ63" i="2"/>
  <c r="J66" i="6" s="1"/>
  <c r="AH63" i="2"/>
  <c r="H66" i="6" s="1"/>
  <c r="AK63" i="2"/>
  <c r="K66" i="6" s="1"/>
  <c r="AI63" i="2"/>
  <c r="I66" i="6" s="1"/>
  <c r="AL63" i="2"/>
  <c r="L66" i="6" s="1"/>
  <c r="BE63" i="2"/>
  <c r="AE70" i="6" s="1"/>
  <c r="BD63" i="2"/>
  <c r="AD70" i="6" s="1"/>
  <c r="BB63" i="2"/>
  <c r="AB70" i="6" s="1"/>
  <c r="BF63" i="2"/>
  <c r="AF70" i="6" s="1"/>
  <c r="BC63" i="2"/>
  <c r="AC70" i="6" s="1"/>
  <c r="O63" i="12"/>
  <c r="N63" i="12"/>
  <c r="Q63" i="12"/>
  <c r="P63" i="12"/>
  <c r="R63" i="12"/>
  <c r="AY63" i="2"/>
  <c r="Y69" i="6" s="1"/>
  <c r="AW63" i="2"/>
  <c r="W69" i="6" s="1"/>
  <c r="AX63" i="2"/>
  <c r="X69" i="6" s="1"/>
  <c r="AZ63" i="2"/>
  <c r="Z69" i="6" s="1"/>
  <c r="BA63" i="2"/>
  <c r="AA69" i="6" s="1"/>
  <c r="AO63" i="2"/>
  <c r="O67" i="6" s="1"/>
  <c r="AQ63" i="2"/>
  <c r="Q67" i="6" s="1"/>
  <c r="AN63" i="2"/>
  <c r="N67" i="6" s="1"/>
  <c r="AP63" i="2"/>
  <c r="P67" i="6" s="1"/>
  <c r="AM63" i="2"/>
  <c r="M67" i="6" s="1"/>
  <c r="D56" i="2"/>
  <c r="D55" i="2"/>
  <c r="D54" i="2"/>
  <c r="D49" i="2"/>
  <c r="D48" i="2"/>
  <c r="D46" i="2"/>
  <c r="D48" i="12" l="1"/>
  <c r="K48" i="12" s="1"/>
  <c r="K48" i="2"/>
  <c r="M48" i="2" s="1"/>
  <c r="D56" i="12"/>
  <c r="C75" i="2"/>
  <c r="K56" i="2"/>
  <c r="M56" i="2" s="1"/>
  <c r="D55" i="12"/>
  <c r="K55" i="2"/>
  <c r="M55" i="2" s="1"/>
  <c r="D54" i="12"/>
  <c r="K54" i="2"/>
  <c r="M54" i="2" s="1"/>
  <c r="D49" i="12"/>
  <c r="K49" i="2"/>
  <c r="M49" i="2" s="1"/>
  <c r="D46" i="12"/>
  <c r="K46" i="2"/>
  <c r="M46" i="2" s="1"/>
  <c r="AL45" i="12"/>
  <c r="AH45" i="12"/>
  <c r="AK45" i="12"/>
  <c r="AI45" i="12"/>
  <c r="AJ45" i="12"/>
  <c r="BD45" i="12"/>
  <c r="BE45" i="12"/>
  <c r="BF45" i="12"/>
  <c r="BB45" i="12"/>
  <c r="BC45" i="12"/>
  <c r="AQ45" i="12"/>
  <c r="AP45" i="12"/>
  <c r="AM45" i="12"/>
  <c r="AO45" i="12"/>
  <c r="AN45" i="12"/>
  <c r="AY45" i="12"/>
  <c r="AX45" i="12"/>
  <c r="BA45" i="12"/>
  <c r="AW45" i="12"/>
  <c r="AZ45" i="12"/>
  <c r="AR45" i="12"/>
  <c r="AS45" i="12"/>
  <c r="AT45" i="12"/>
  <c r="AV45" i="12"/>
  <c r="AU45" i="12"/>
  <c r="AQ44" i="2"/>
  <c r="AN44" i="2"/>
  <c r="AM44" i="2"/>
  <c r="AP44" i="2"/>
  <c r="AO44" i="2"/>
  <c r="P44" i="12"/>
  <c r="N44" i="12"/>
  <c r="Q44" i="12"/>
  <c r="R44" i="12"/>
  <c r="O44" i="12"/>
  <c r="BC44" i="2"/>
  <c r="BB44" i="2"/>
  <c r="BD44" i="2"/>
  <c r="BF44" i="2"/>
  <c r="BE44" i="2"/>
  <c r="AL44" i="2"/>
  <c r="AK44" i="2"/>
  <c r="AH44" i="2"/>
  <c r="AJ44" i="2"/>
  <c r="AI44" i="2"/>
  <c r="AV44" i="2"/>
  <c r="AR44" i="2"/>
  <c r="AU44" i="2"/>
  <c r="AT44" i="2"/>
  <c r="AS44" i="2"/>
  <c r="AZ44" i="2"/>
  <c r="AW44" i="2"/>
  <c r="AX44" i="2"/>
  <c r="BA44" i="2"/>
  <c r="AY44" i="2"/>
  <c r="AK65" i="12"/>
  <c r="K80" i="14" s="1"/>
  <c r="AJ65" i="12"/>
  <c r="J80" i="14" s="1"/>
  <c r="AI65" i="12"/>
  <c r="I80" i="14" s="1"/>
  <c r="AH65" i="12"/>
  <c r="H80" i="14" s="1"/>
  <c r="AL65" i="12"/>
  <c r="L80" i="14" s="1"/>
  <c r="BF65" i="12"/>
  <c r="AF84" i="14" s="1"/>
  <c r="BE65" i="12"/>
  <c r="AE84" i="14" s="1"/>
  <c r="BB65" i="12"/>
  <c r="AB84" i="14" s="1"/>
  <c r="BD65" i="12"/>
  <c r="AD84" i="14" s="1"/>
  <c r="BC65" i="12"/>
  <c r="AC84" i="14" s="1"/>
  <c r="AR65" i="12"/>
  <c r="R82" i="14" s="1"/>
  <c r="AT65" i="12"/>
  <c r="T82" i="14" s="1"/>
  <c r="AV65" i="12"/>
  <c r="V82" i="14" s="1"/>
  <c r="AS65" i="12"/>
  <c r="S82" i="14" s="1"/>
  <c r="AU65" i="12"/>
  <c r="U82" i="14" s="1"/>
  <c r="AW65" i="12"/>
  <c r="W83" i="14" s="1"/>
  <c r="AX65" i="12"/>
  <c r="X83" i="14" s="1"/>
  <c r="AZ65" i="12"/>
  <c r="Z83" i="14" s="1"/>
  <c r="AY65" i="12"/>
  <c r="Y83" i="14" s="1"/>
  <c r="BA65" i="12"/>
  <c r="AA83" i="14" s="1"/>
  <c r="AM65" i="12"/>
  <c r="M81" i="14" s="1"/>
  <c r="AP65" i="12"/>
  <c r="P81" i="14" s="1"/>
  <c r="AO65" i="12"/>
  <c r="O81" i="14" s="1"/>
  <c r="AN65" i="12"/>
  <c r="N81" i="14" s="1"/>
  <c r="AQ65" i="12"/>
  <c r="Q81" i="14" s="1"/>
  <c r="AV64" i="12"/>
  <c r="V75" i="14" s="1"/>
  <c r="AR64" i="12"/>
  <c r="R75" i="14" s="1"/>
  <c r="AU64" i="12"/>
  <c r="U75" i="14" s="1"/>
  <c r="AT64" i="12"/>
  <c r="T75" i="14" s="1"/>
  <c r="AS64" i="12"/>
  <c r="S75" i="14" s="1"/>
  <c r="AY64" i="12"/>
  <c r="Y76" i="14" s="1"/>
  <c r="AW64" i="12"/>
  <c r="W76" i="14" s="1"/>
  <c r="AX64" i="12"/>
  <c r="X76" i="14" s="1"/>
  <c r="BA64" i="12"/>
  <c r="AA76" i="14" s="1"/>
  <c r="AZ64" i="12"/>
  <c r="Z76" i="14" s="1"/>
  <c r="AO64" i="12"/>
  <c r="O74" i="14" s="1"/>
  <c r="AP64" i="12"/>
  <c r="P74" i="14" s="1"/>
  <c r="AN64" i="12"/>
  <c r="N74" i="14" s="1"/>
  <c r="AQ64" i="12"/>
  <c r="Q74" i="14" s="1"/>
  <c r="AM64" i="12"/>
  <c r="M74" i="14" s="1"/>
  <c r="AH64" i="12"/>
  <c r="H73" i="14" s="1"/>
  <c r="AK64" i="12"/>
  <c r="K73" i="14" s="1"/>
  <c r="AL64" i="12"/>
  <c r="L73" i="14" s="1"/>
  <c r="AJ64" i="12"/>
  <c r="J73" i="14" s="1"/>
  <c r="AI64" i="12"/>
  <c r="I73" i="14" s="1"/>
  <c r="BE64" i="12"/>
  <c r="AE77" i="14" s="1"/>
  <c r="BB64" i="12"/>
  <c r="AB77" i="14" s="1"/>
  <c r="BC64" i="12"/>
  <c r="AC77" i="14" s="1"/>
  <c r="BD64" i="12"/>
  <c r="AD77" i="14" s="1"/>
  <c r="BF64" i="12"/>
  <c r="AF77" i="14" s="1"/>
  <c r="AR63" i="12"/>
  <c r="R68" i="14" s="1"/>
  <c r="AU63" i="12"/>
  <c r="U68" i="14" s="1"/>
  <c r="AS63" i="12"/>
  <c r="S68" i="14" s="1"/>
  <c r="AT63" i="12"/>
  <c r="T68" i="14" s="1"/>
  <c r="AV63" i="12"/>
  <c r="V68" i="14" s="1"/>
  <c r="AW63" i="12"/>
  <c r="W69" i="14" s="1"/>
  <c r="AX63" i="12"/>
  <c r="X69" i="14" s="1"/>
  <c r="BA63" i="12"/>
  <c r="AA69" i="14" s="1"/>
  <c r="AY63" i="12"/>
  <c r="Y69" i="14" s="1"/>
  <c r="AZ63" i="12"/>
  <c r="Z69" i="14" s="1"/>
  <c r="AH63" i="12"/>
  <c r="H66" i="14" s="1"/>
  <c r="AK63" i="12"/>
  <c r="K66" i="14" s="1"/>
  <c r="AI63" i="12"/>
  <c r="I66" i="14" s="1"/>
  <c r="AJ63" i="12"/>
  <c r="J66" i="14" s="1"/>
  <c r="AL63" i="12"/>
  <c r="L66" i="14" s="1"/>
  <c r="BE63" i="12"/>
  <c r="AE70" i="14" s="1"/>
  <c r="BF63" i="12"/>
  <c r="AF70" i="14" s="1"/>
  <c r="BD63" i="12"/>
  <c r="AD70" i="14" s="1"/>
  <c r="BB63" i="12"/>
  <c r="AB70" i="14" s="1"/>
  <c r="BC63" i="12"/>
  <c r="AC70" i="14" s="1"/>
  <c r="AQ63" i="12"/>
  <c r="Q67" i="14" s="1"/>
  <c r="AN63" i="12"/>
  <c r="N67" i="14" s="1"/>
  <c r="AO63" i="12"/>
  <c r="O67" i="14" s="1"/>
  <c r="AP63" i="12"/>
  <c r="P67" i="14" s="1"/>
  <c r="AM63" i="12"/>
  <c r="M67" i="14" s="1"/>
  <c r="D58" i="2"/>
  <c r="D57" i="2"/>
  <c r="D53" i="2"/>
  <c r="D52" i="2"/>
  <c r="D51" i="2"/>
  <c r="D50" i="2"/>
  <c r="D47" i="2"/>
  <c r="P48" i="2" l="1"/>
  <c r="N48" i="2"/>
  <c r="O48" i="2"/>
  <c r="R48" i="2"/>
  <c r="Q48" i="2"/>
  <c r="M48" i="12"/>
  <c r="P48" i="12"/>
  <c r="O48" i="12"/>
  <c r="R48" i="12"/>
  <c r="N48" i="12"/>
  <c r="Q48" i="12"/>
  <c r="D58" i="12"/>
  <c r="K58" i="2"/>
  <c r="M58" i="2" s="1"/>
  <c r="D57" i="12"/>
  <c r="K57" i="2"/>
  <c r="O56" i="2"/>
  <c r="N56" i="2"/>
  <c r="Q56" i="2"/>
  <c r="P56" i="2"/>
  <c r="R56" i="2"/>
  <c r="C77" i="2"/>
  <c r="G75" i="2"/>
  <c r="G77" i="2" s="1"/>
  <c r="C75" i="12"/>
  <c r="K56" i="12"/>
  <c r="M56" i="12" s="1"/>
  <c r="O55" i="2"/>
  <c r="R55" i="2"/>
  <c r="N55" i="2"/>
  <c r="Q55" i="2"/>
  <c r="P55" i="2"/>
  <c r="K55" i="12"/>
  <c r="M55" i="12" s="1"/>
  <c r="O54" i="2"/>
  <c r="Q54" i="2"/>
  <c r="R54" i="2"/>
  <c r="P54" i="2"/>
  <c r="N54" i="2"/>
  <c r="K54" i="12"/>
  <c r="M54" i="12" s="1"/>
  <c r="D52" i="12"/>
  <c r="K52" i="2"/>
  <c r="M52" i="2" s="1"/>
  <c r="D53" i="12"/>
  <c r="K53" i="2"/>
  <c r="M53" i="2" s="1"/>
  <c r="D51" i="12"/>
  <c r="K51" i="2"/>
  <c r="M51" i="2" s="1"/>
  <c r="D50" i="12"/>
  <c r="K50" i="2"/>
  <c r="M50" i="2" s="1"/>
  <c r="O49" i="2"/>
  <c r="R49" i="2"/>
  <c r="P49" i="2"/>
  <c r="N49" i="2"/>
  <c r="Q49" i="2"/>
  <c r="K49" i="12"/>
  <c r="M49" i="12" s="1"/>
  <c r="D47" i="12"/>
  <c r="K47" i="2"/>
  <c r="O46" i="2"/>
  <c r="P46" i="2"/>
  <c r="Q46" i="2"/>
  <c r="R46" i="2"/>
  <c r="N46" i="2"/>
  <c r="K46" i="12"/>
  <c r="M46" i="12" s="1"/>
  <c r="AK44" i="12"/>
  <c r="AL44" i="12"/>
  <c r="AJ44" i="12"/>
  <c r="AI44" i="12"/>
  <c r="AH44" i="12"/>
  <c r="AQ44" i="12"/>
  <c r="AM44" i="12"/>
  <c r="AO44" i="12"/>
  <c r="AP44" i="12"/>
  <c r="AN44" i="12"/>
  <c r="AS44" i="12"/>
  <c r="AT44" i="12"/>
  <c r="AR44" i="12"/>
  <c r="AV44" i="12"/>
  <c r="AU44" i="12"/>
  <c r="BB44" i="12"/>
  <c r="BF44" i="12"/>
  <c r="BD44" i="12"/>
  <c r="BC44" i="12"/>
  <c r="BE44" i="12"/>
  <c r="AZ44" i="12"/>
  <c r="BA44" i="12"/>
  <c r="AY44" i="12"/>
  <c r="AW44" i="12"/>
  <c r="AX44" i="12"/>
  <c r="AZ48" i="12" l="1"/>
  <c r="BA48" i="12"/>
  <c r="AY48" i="12"/>
  <c r="AW48" i="12"/>
  <c r="AX48" i="12"/>
  <c r="AV48" i="12"/>
  <c r="AU48" i="12"/>
  <c r="AS48" i="12"/>
  <c r="AR48" i="12"/>
  <c r="AT48" i="12"/>
  <c r="BD48" i="2"/>
  <c r="BB48" i="2"/>
  <c r="BE48" i="2"/>
  <c r="BF48" i="2"/>
  <c r="BC48" i="2"/>
  <c r="AL48" i="12"/>
  <c r="AK48" i="12"/>
  <c r="AI48" i="12"/>
  <c r="AJ48" i="12"/>
  <c r="AH48" i="12"/>
  <c r="AQ48" i="2"/>
  <c r="AN48" i="2"/>
  <c r="AM48" i="2"/>
  <c r="AP48" i="2"/>
  <c r="AO48" i="2"/>
  <c r="BE48" i="12"/>
  <c r="BC48" i="12"/>
  <c r="BD48" i="12"/>
  <c r="BB48" i="12"/>
  <c r="BF48" i="12"/>
  <c r="AL48" i="2"/>
  <c r="AH48" i="2"/>
  <c r="AI48" i="2"/>
  <c r="AJ48" i="2"/>
  <c r="AK48" i="2"/>
  <c r="AQ48" i="12"/>
  <c r="AP48" i="12"/>
  <c r="AM48" i="12"/>
  <c r="AO48" i="12"/>
  <c r="AN48" i="12"/>
  <c r="AZ48" i="2"/>
  <c r="AX48" i="2"/>
  <c r="AY48" i="2"/>
  <c r="AW48" i="2"/>
  <c r="BA48" i="2"/>
  <c r="AV48" i="2"/>
  <c r="AR48" i="2"/>
  <c r="AT48" i="2"/>
  <c r="AU48" i="2"/>
  <c r="AS48" i="2"/>
  <c r="O58" i="2"/>
  <c r="R58" i="2"/>
  <c r="P58" i="2"/>
  <c r="N58" i="2"/>
  <c r="Q58" i="2"/>
  <c r="K58" i="12"/>
  <c r="M58" i="12" s="1"/>
  <c r="K57" i="12"/>
  <c r="M57" i="12" s="1"/>
  <c r="N57" i="2"/>
  <c r="Q57" i="2"/>
  <c r="O57" i="2"/>
  <c r="P57" i="2"/>
  <c r="R57" i="2"/>
  <c r="M57" i="2"/>
  <c r="AX56" i="2"/>
  <c r="AW56" i="2"/>
  <c r="BA56" i="2"/>
  <c r="AY56" i="2"/>
  <c r="AZ56" i="2"/>
  <c r="AL56" i="2"/>
  <c r="AI56" i="2"/>
  <c r="AH56" i="2"/>
  <c r="AJ56" i="2"/>
  <c r="AK56" i="2"/>
  <c r="O56" i="12"/>
  <c r="Q56" i="12"/>
  <c r="P56" i="12"/>
  <c r="N56" i="12"/>
  <c r="R56" i="12"/>
  <c r="BD56" i="2"/>
  <c r="BE56" i="2"/>
  <c r="BB56" i="2"/>
  <c r="BC56" i="2"/>
  <c r="BF56" i="2"/>
  <c r="AP56" i="2"/>
  <c r="AQ56" i="2"/>
  <c r="AM56" i="2"/>
  <c r="AO56" i="2"/>
  <c r="AN56" i="2"/>
  <c r="G75" i="12"/>
  <c r="G77" i="12" s="1"/>
  <c r="C77" i="12"/>
  <c r="AU56" i="2"/>
  <c r="AR56" i="2"/>
  <c r="AS56" i="2"/>
  <c r="AT56" i="2"/>
  <c r="AV56" i="2"/>
  <c r="AL55" i="2"/>
  <c r="AK55" i="2"/>
  <c r="AH55" i="2"/>
  <c r="AJ55" i="2"/>
  <c r="AI55" i="2"/>
  <c r="O55" i="12"/>
  <c r="Q55" i="12"/>
  <c r="R55" i="12"/>
  <c r="N55" i="12"/>
  <c r="P55" i="12"/>
  <c r="BC55" i="2"/>
  <c r="BF55" i="2"/>
  <c r="BB55" i="2"/>
  <c r="BE55" i="2"/>
  <c r="BD55" i="2"/>
  <c r="AS55" i="2"/>
  <c r="AV55" i="2"/>
  <c r="AR55" i="2"/>
  <c r="AU55" i="2"/>
  <c r="AT55" i="2"/>
  <c r="AQ55" i="2"/>
  <c r="AO55" i="2"/>
  <c r="AN55" i="2"/>
  <c r="AM55" i="2"/>
  <c r="AP55" i="2"/>
  <c r="AW55" i="2"/>
  <c r="AX55" i="2"/>
  <c r="BA55" i="2"/>
  <c r="AZ55" i="2"/>
  <c r="AY55" i="2"/>
  <c r="BC54" i="2"/>
  <c r="BE54" i="2"/>
  <c r="BB54" i="2"/>
  <c r="BD54" i="2"/>
  <c r="BF54" i="2"/>
  <c r="N54" i="12"/>
  <c r="O54" i="12"/>
  <c r="Q54" i="12"/>
  <c r="P54" i="12"/>
  <c r="R54" i="12"/>
  <c r="AX54" i="2"/>
  <c r="AY54" i="2"/>
  <c r="AW54" i="2"/>
  <c r="BA54" i="2"/>
  <c r="AZ54" i="2"/>
  <c r="AL54" i="2"/>
  <c r="AK54" i="2"/>
  <c r="AI54" i="2"/>
  <c r="AJ54" i="2"/>
  <c r="AH54" i="2"/>
  <c r="AQ54" i="2"/>
  <c r="AP54" i="2"/>
  <c r="AM54" i="2"/>
  <c r="AN54" i="2"/>
  <c r="AO54" i="2"/>
  <c r="AR54" i="2"/>
  <c r="AS54" i="2"/>
  <c r="AT54" i="2"/>
  <c r="AU54" i="2"/>
  <c r="AV54" i="2"/>
  <c r="K53" i="12"/>
  <c r="M53" i="12" s="1"/>
  <c r="N52" i="2"/>
  <c r="P52" i="2"/>
  <c r="O52" i="2"/>
  <c r="Q52" i="2"/>
  <c r="R52" i="2"/>
  <c r="N53" i="2"/>
  <c r="P53" i="2"/>
  <c r="O53" i="2"/>
  <c r="R53" i="2"/>
  <c r="Q53" i="2"/>
  <c r="K52" i="12"/>
  <c r="M52" i="12" s="1"/>
  <c r="O51" i="2"/>
  <c r="R51" i="2"/>
  <c r="P51" i="2"/>
  <c r="N51" i="2"/>
  <c r="Q51" i="2"/>
  <c r="K51" i="12"/>
  <c r="M51" i="12" s="1"/>
  <c r="O50" i="2"/>
  <c r="Q50" i="2"/>
  <c r="R50" i="2"/>
  <c r="P50" i="2"/>
  <c r="N50" i="2"/>
  <c r="K50" i="12"/>
  <c r="M50" i="12" s="1"/>
  <c r="AT49" i="2"/>
  <c r="AU49" i="2"/>
  <c r="AV49" i="2"/>
  <c r="AS49" i="2"/>
  <c r="AR49" i="2"/>
  <c r="O49" i="12"/>
  <c r="R49" i="12"/>
  <c r="N49" i="12"/>
  <c r="P49" i="12"/>
  <c r="Q49" i="12"/>
  <c r="BC49" i="2"/>
  <c r="BB49" i="2"/>
  <c r="BE49" i="2"/>
  <c r="BD49" i="2"/>
  <c r="BF49" i="2"/>
  <c r="AX49" i="2"/>
  <c r="AW49" i="2"/>
  <c r="BA49" i="2"/>
  <c r="AY49" i="2"/>
  <c r="AZ49" i="2"/>
  <c r="AQ49" i="2"/>
  <c r="AN49" i="2"/>
  <c r="AO49" i="2"/>
  <c r="AP49" i="2"/>
  <c r="AM49" i="2"/>
  <c r="AK49" i="2"/>
  <c r="AL49" i="2"/>
  <c r="AJ49" i="2"/>
  <c r="AI49" i="2"/>
  <c r="AH49" i="2"/>
  <c r="K47" i="12"/>
  <c r="M47" i="12" s="1"/>
  <c r="N47" i="2"/>
  <c r="Q47" i="2"/>
  <c r="P47" i="2"/>
  <c r="O47" i="2"/>
  <c r="R47" i="2"/>
  <c r="M47" i="2"/>
  <c r="AZ46" i="2"/>
  <c r="AW46" i="2"/>
  <c r="AY46" i="2"/>
  <c r="AX46" i="2"/>
  <c r="BA46" i="2"/>
  <c r="O46" i="12"/>
  <c r="N46" i="12"/>
  <c r="R46" i="12"/>
  <c r="P46" i="12"/>
  <c r="Q46" i="12"/>
  <c r="AT46" i="2"/>
  <c r="AU46" i="2"/>
  <c r="AR46" i="2"/>
  <c r="AV46" i="2"/>
  <c r="AS46" i="2"/>
  <c r="AL46" i="2"/>
  <c r="AI46" i="2"/>
  <c r="AJ46" i="2"/>
  <c r="AH46" i="2"/>
  <c r="AK46" i="2"/>
  <c r="AQ46" i="2"/>
  <c r="AP46" i="2"/>
  <c r="AM46" i="2"/>
  <c r="AO46" i="2"/>
  <c r="AN46" i="2"/>
  <c r="BF46" i="2"/>
  <c r="BE46" i="2"/>
  <c r="BB46" i="2"/>
  <c r="BC46" i="2"/>
  <c r="BD46" i="2"/>
  <c r="AU58" i="2" l="1"/>
  <c r="AV58" i="2"/>
  <c r="AT58" i="2"/>
  <c r="AS58" i="2"/>
  <c r="AR58" i="2"/>
  <c r="O58" i="12"/>
  <c r="P58" i="12"/>
  <c r="Q58" i="12"/>
  <c r="R58" i="12"/>
  <c r="N58" i="12"/>
  <c r="BB58" i="2"/>
  <c r="BF58" i="2"/>
  <c r="BC58" i="2"/>
  <c r="BE58" i="2"/>
  <c r="BD58" i="2"/>
  <c r="AZ58" i="2"/>
  <c r="AX58" i="2"/>
  <c r="BA58" i="2"/>
  <c r="AY58" i="2"/>
  <c r="AW58" i="2"/>
  <c r="AP58" i="2"/>
  <c r="AQ58" i="2"/>
  <c r="AN58" i="2"/>
  <c r="AO58" i="2"/>
  <c r="AM58" i="2"/>
  <c r="AL58" i="2"/>
  <c r="AK58" i="2"/>
  <c r="AH58" i="2"/>
  <c r="AJ58" i="2"/>
  <c r="AI58" i="2"/>
  <c r="BA57" i="2"/>
  <c r="AZ57" i="2"/>
  <c r="AY57" i="2"/>
  <c r="AX57" i="2"/>
  <c r="AW57" i="2"/>
  <c r="BB57" i="2"/>
  <c r="BE57" i="2"/>
  <c r="BC57" i="2"/>
  <c r="BD57" i="2"/>
  <c r="BF57" i="2"/>
  <c r="AL57" i="2"/>
  <c r="AJ57" i="2"/>
  <c r="AK57" i="2"/>
  <c r="AH57" i="2"/>
  <c r="AI57" i="2"/>
  <c r="AS57" i="2"/>
  <c r="AV57" i="2"/>
  <c r="AU57" i="2"/>
  <c r="AR57" i="2"/>
  <c r="AT57" i="2"/>
  <c r="AQ57" i="2"/>
  <c r="AO57" i="2"/>
  <c r="AP57" i="2"/>
  <c r="AN57" i="2"/>
  <c r="AM57" i="2"/>
  <c r="O57" i="12"/>
  <c r="P57" i="12"/>
  <c r="Q57" i="12"/>
  <c r="R57" i="12"/>
  <c r="N57" i="12"/>
  <c r="BC56" i="12"/>
  <c r="BF56" i="12"/>
  <c r="BD56" i="12"/>
  <c r="BE56" i="12"/>
  <c r="BB56" i="12"/>
  <c r="AP56" i="12"/>
  <c r="AQ56" i="12"/>
  <c r="AO56" i="12"/>
  <c r="AM56" i="12"/>
  <c r="AN56" i="12"/>
  <c r="AL56" i="12"/>
  <c r="AK56" i="12"/>
  <c r="AI56" i="12"/>
  <c r="AH56" i="12"/>
  <c r="AJ56" i="12"/>
  <c r="AR56" i="12"/>
  <c r="AT56" i="12"/>
  <c r="AV56" i="12"/>
  <c r="AU56" i="12"/>
  <c r="AS56" i="12"/>
  <c r="AX56" i="12"/>
  <c r="BA56" i="12"/>
  <c r="AW56" i="12"/>
  <c r="AY56" i="12"/>
  <c r="AZ56" i="12"/>
  <c r="BA55" i="12"/>
  <c r="AW55" i="12"/>
  <c r="AX55" i="12"/>
  <c r="AY55" i="12"/>
  <c r="AZ55" i="12"/>
  <c r="AS55" i="12"/>
  <c r="AR55" i="12"/>
  <c r="AU55" i="12"/>
  <c r="AT55" i="12"/>
  <c r="AV55" i="12"/>
  <c r="AO55" i="12"/>
  <c r="AQ55" i="12"/>
  <c r="AM55" i="12"/>
  <c r="AP55" i="12"/>
  <c r="AN55" i="12"/>
  <c r="AK55" i="12"/>
  <c r="AL55" i="12"/>
  <c r="AI55" i="12"/>
  <c r="AH55" i="12"/>
  <c r="AJ55" i="12"/>
  <c r="BE55" i="12"/>
  <c r="BC55" i="12"/>
  <c r="BD55" i="12"/>
  <c r="BB55" i="12"/>
  <c r="BF55" i="12"/>
  <c r="AQ54" i="12"/>
  <c r="AP54" i="12"/>
  <c r="AO54" i="12"/>
  <c r="AM54" i="12"/>
  <c r="AN54" i="12"/>
  <c r="BF54" i="12"/>
  <c r="BD54" i="12"/>
  <c r="BC54" i="12"/>
  <c r="BB54" i="12"/>
  <c r="BE54" i="12"/>
  <c r="AK54" i="12"/>
  <c r="AL54" i="12"/>
  <c r="AH54" i="12"/>
  <c r="AI54" i="12"/>
  <c r="AJ54" i="12"/>
  <c r="AT54" i="12"/>
  <c r="AS54" i="12"/>
  <c r="AU54" i="12"/>
  <c r="AR54" i="12"/>
  <c r="AV54" i="12"/>
  <c r="AY54" i="12"/>
  <c r="AX54" i="12"/>
  <c r="AZ54" i="12"/>
  <c r="AW54" i="12"/>
  <c r="BA54" i="12"/>
  <c r="AQ53" i="2"/>
  <c r="AM53" i="2"/>
  <c r="AO53" i="2"/>
  <c r="AN53" i="2"/>
  <c r="AP53" i="2"/>
  <c r="AY52" i="2"/>
  <c r="BA52" i="2"/>
  <c r="AX52" i="2"/>
  <c r="AZ52" i="2"/>
  <c r="AW52" i="2"/>
  <c r="O52" i="12"/>
  <c r="Q52" i="12"/>
  <c r="R52" i="12"/>
  <c r="P52" i="12"/>
  <c r="N52" i="12"/>
  <c r="AT53" i="2"/>
  <c r="AR53" i="2"/>
  <c r="AS53" i="2"/>
  <c r="AU53" i="2"/>
  <c r="AV53" i="2"/>
  <c r="AQ52" i="2"/>
  <c r="AO52" i="2"/>
  <c r="AP52" i="2"/>
  <c r="AN52" i="2"/>
  <c r="AM52" i="2"/>
  <c r="AX53" i="2"/>
  <c r="AW53" i="2"/>
  <c r="BA53" i="2"/>
  <c r="AZ53" i="2"/>
  <c r="AY53" i="2"/>
  <c r="AL53" i="2"/>
  <c r="AI53" i="2"/>
  <c r="AJ53" i="2"/>
  <c r="AK53" i="2"/>
  <c r="AH53" i="2"/>
  <c r="AU52" i="2"/>
  <c r="AR52" i="2"/>
  <c r="AS52" i="2"/>
  <c r="AV52" i="2"/>
  <c r="AT52" i="2"/>
  <c r="O53" i="12"/>
  <c r="R53" i="12"/>
  <c r="Q53" i="12"/>
  <c r="N53" i="12"/>
  <c r="P53" i="12"/>
  <c r="BB53" i="2"/>
  <c r="BD53" i="2"/>
  <c r="BE53" i="2"/>
  <c r="BC53" i="2"/>
  <c r="BF53" i="2"/>
  <c r="BE52" i="2"/>
  <c r="BC52" i="2"/>
  <c r="BF52" i="2"/>
  <c r="BB52" i="2"/>
  <c r="BD52" i="2"/>
  <c r="AK52" i="2"/>
  <c r="AL52" i="2"/>
  <c r="AI52" i="2"/>
  <c r="AH52" i="2"/>
  <c r="AJ52" i="2"/>
  <c r="AT51" i="2"/>
  <c r="AU51" i="2"/>
  <c r="AS51" i="2"/>
  <c r="AR51" i="2"/>
  <c r="AV51" i="2"/>
  <c r="O51" i="12"/>
  <c r="Q51" i="12"/>
  <c r="R51" i="12"/>
  <c r="N51" i="12"/>
  <c r="P51" i="12"/>
  <c r="BB51" i="2"/>
  <c r="BC51" i="2"/>
  <c r="BF51" i="2"/>
  <c r="BD51" i="2"/>
  <c r="BE51" i="2"/>
  <c r="AX51" i="2"/>
  <c r="AY51" i="2"/>
  <c r="BA51" i="2"/>
  <c r="AW51" i="2"/>
  <c r="AZ51" i="2"/>
  <c r="AO51" i="2"/>
  <c r="AQ51" i="2"/>
  <c r="AP51" i="2"/>
  <c r="AM51" i="2"/>
  <c r="AN51" i="2"/>
  <c r="AL51" i="2"/>
  <c r="AJ51" i="2"/>
  <c r="AK51" i="2"/>
  <c r="AH51" i="2"/>
  <c r="AI51" i="2"/>
  <c r="BF50" i="2"/>
  <c r="BD50" i="2"/>
  <c r="BC50" i="2"/>
  <c r="BE50" i="2"/>
  <c r="BB50" i="2"/>
  <c r="O50" i="12"/>
  <c r="P50" i="12"/>
  <c r="Q50" i="12"/>
  <c r="R50" i="12"/>
  <c r="N50" i="12"/>
  <c r="AY50" i="2"/>
  <c r="AZ50" i="2"/>
  <c r="BA50" i="2"/>
  <c r="AW50" i="2"/>
  <c r="AX50" i="2"/>
  <c r="AL50" i="2"/>
  <c r="AH50" i="2"/>
  <c r="AK50" i="2"/>
  <c r="AJ50" i="2"/>
  <c r="AI50" i="2"/>
  <c r="AQ50" i="2"/>
  <c r="AP50" i="2"/>
  <c r="AM50" i="2"/>
  <c r="AO50" i="2"/>
  <c r="AN50" i="2"/>
  <c r="AT50" i="2"/>
  <c r="AU50" i="2"/>
  <c r="AR50" i="2"/>
  <c r="AV50" i="2"/>
  <c r="AS50" i="2"/>
  <c r="BE49" i="12"/>
  <c r="BC49" i="12"/>
  <c r="BB49" i="12"/>
  <c r="BF49" i="12"/>
  <c r="BD49" i="12"/>
  <c r="BA49" i="12"/>
  <c r="AX49" i="12"/>
  <c r="AW49" i="12"/>
  <c r="AY49" i="12"/>
  <c r="AZ49" i="12"/>
  <c r="AQ49" i="12"/>
  <c r="AM49" i="12"/>
  <c r="AP49" i="12"/>
  <c r="AO49" i="12"/>
  <c r="AN49" i="12"/>
  <c r="AU49" i="12"/>
  <c r="AV49" i="12"/>
  <c r="AS49" i="12"/>
  <c r="AR49" i="12"/>
  <c r="AT49" i="12"/>
  <c r="AL49" i="12"/>
  <c r="AK49" i="12"/>
  <c r="AH49" i="12"/>
  <c r="AJ49" i="12"/>
  <c r="AI49" i="12"/>
  <c r="AU47" i="2"/>
  <c r="AT47" i="2"/>
  <c r="AV47" i="2"/>
  <c r="AR47" i="2"/>
  <c r="AS47" i="2"/>
  <c r="AW47" i="2"/>
  <c r="AY47" i="2"/>
  <c r="AX47" i="2"/>
  <c r="BA47" i="2"/>
  <c r="AZ47" i="2"/>
  <c r="BF47" i="2"/>
  <c r="BC47" i="2"/>
  <c r="BE47" i="2"/>
  <c r="BB47" i="2"/>
  <c r="BD47" i="2"/>
  <c r="AL47" i="2"/>
  <c r="AK47" i="2"/>
  <c r="AJ47" i="2"/>
  <c r="AH47" i="2"/>
  <c r="AI47" i="2"/>
  <c r="AQ47" i="2"/>
  <c r="AN47" i="2"/>
  <c r="AO47" i="2"/>
  <c r="AM47" i="2"/>
  <c r="AP47" i="2"/>
  <c r="O47" i="12"/>
  <c r="R47" i="12"/>
  <c r="P47" i="12"/>
  <c r="Q47" i="12"/>
  <c r="N47" i="12"/>
  <c r="AH46" i="12"/>
  <c r="AL46" i="12"/>
  <c r="AJ46" i="12"/>
  <c r="AK46" i="12"/>
  <c r="AI46" i="12"/>
  <c r="AR46" i="12"/>
  <c r="AU46" i="12"/>
  <c r="AT46" i="12"/>
  <c r="AV46" i="12"/>
  <c r="AS46" i="12"/>
  <c r="BB46" i="12"/>
  <c r="BE46" i="12"/>
  <c r="BC46" i="12"/>
  <c r="BF46" i="12"/>
  <c r="BD46" i="12"/>
  <c r="AZ46" i="12"/>
  <c r="BA46" i="12"/>
  <c r="AX46" i="12"/>
  <c r="AY46" i="12"/>
  <c r="AW46" i="12"/>
  <c r="AQ46" i="12"/>
  <c r="AP46" i="12"/>
  <c r="AN46" i="12"/>
  <c r="AO46" i="12"/>
  <c r="AM46" i="12"/>
  <c r="AR58" i="12" l="1"/>
  <c r="AT58" i="12"/>
  <c r="AU58" i="12"/>
  <c r="AV58" i="12"/>
  <c r="AS58" i="12"/>
  <c r="AL58" i="12"/>
  <c r="AK58" i="12"/>
  <c r="AH58" i="12"/>
  <c r="AJ58" i="12"/>
  <c r="AI58" i="12"/>
  <c r="AQ58" i="12"/>
  <c r="AP58" i="12"/>
  <c r="AO58" i="12"/>
  <c r="AM58" i="12"/>
  <c r="AN58" i="12"/>
  <c r="BB58" i="12"/>
  <c r="BC58" i="12"/>
  <c r="BE58" i="12"/>
  <c r="BF58" i="12"/>
  <c r="BD58" i="12"/>
  <c r="AY58" i="12"/>
  <c r="AZ58" i="12"/>
  <c r="BA58" i="12"/>
  <c r="AW58" i="12"/>
  <c r="AX58" i="12"/>
  <c r="AH57" i="12"/>
  <c r="AK57" i="12"/>
  <c r="AL57" i="12"/>
  <c r="AJ57" i="12"/>
  <c r="AI57" i="12"/>
  <c r="AQ57" i="12"/>
  <c r="AN57" i="12"/>
  <c r="AO57" i="12"/>
  <c r="AP57" i="12"/>
  <c r="AM57" i="12"/>
  <c r="BD57" i="12"/>
  <c r="BC57" i="12"/>
  <c r="BB57" i="12"/>
  <c r="BF57" i="12"/>
  <c r="BE57" i="12"/>
  <c r="BA57" i="12"/>
  <c r="AZ57" i="12"/>
  <c r="AY57" i="12"/>
  <c r="AX57" i="12"/>
  <c r="AW57" i="12"/>
  <c r="AT57" i="12"/>
  <c r="AR57" i="12"/>
  <c r="AS57" i="12"/>
  <c r="AU57" i="12"/>
  <c r="AV57" i="12"/>
  <c r="BE53" i="12"/>
  <c r="BF53" i="12"/>
  <c r="BB53" i="12"/>
  <c r="BC53" i="12"/>
  <c r="BD53" i="12"/>
  <c r="AU52" i="12"/>
  <c r="AV52" i="12"/>
  <c r="AT52" i="12"/>
  <c r="AR52" i="12"/>
  <c r="AS52" i="12"/>
  <c r="AU53" i="12"/>
  <c r="AS53" i="12"/>
  <c r="AV53" i="12"/>
  <c r="AT53" i="12"/>
  <c r="AR53" i="12"/>
  <c r="AQ53" i="12"/>
  <c r="AP53" i="12"/>
  <c r="AM53" i="12"/>
  <c r="AO53" i="12"/>
  <c r="AN53" i="12"/>
  <c r="BC52" i="12"/>
  <c r="BB52" i="12"/>
  <c r="BF52" i="12"/>
  <c r="BD52" i="12"/>
  <c r="BE52" i="12"/>
  <c r="AH53" i="12"/>
  <c r="AL53" i="12"/>
  <c r="AK53" i="12"/>
  <c r="AJ53" i="12"/>
  <c r="AI53" i="12"/>
  <c r="BA52" i="12"/>
  <c r="AW52" i="12"/>
  <c r="AX52" i="12"/>
  <c r="AY52" i="12"/>
  <c r="AZ52" i="12"/>
  <c r="AZ53" i="12"/>
  <c r="AY53" i="12"/>
  <c r="AX53" i="12"/>
  <c r="BA53" i="12"/>
  <c r="AW53" i="12"/>
  <c r="AK52" i="12"/>
  <c r="AH52" i="12"/>
  <c r="AL52" i="12"/>
  <c r="AI52" i="12"/>
  <c r="AJ52" i="12"/>
  <c r="AQ52" i="12"/>
  <c r="AP52" i="12"/>
  <c r="AM52" i="12"/>
  <c r="AN52" i="12"/>
  <c r="AO52" i="12"/>
  <c r="BA51" i="12"/>
  <c r="AY51" i="12"/>
  <c r="AZ51" i="12"/>
  <c r="AX51" i="12"/>
  <c r="AW51" i="12"/>
  <c r="AV51" i="12"/>
  <c r="AS51" i="12"/>
  <c r="AT51" i="12"/>
  <c r="AU51" i="12"/>
  <c r="AR51" i="12"/>
  <c r="AO51" i="12"/>
  <c r="AQ51" i="12"/>
  <c r="AM51" i="12"/>
  <c r="AP51" i="12"/>
  <c r="AN51" i="12"/>
  <c r="AJ51" i="12"/>
  <c r="AI51" i="12"/>
  <c r="AL51" i="12"/>
  <c r="AH51" i="12"/>
  <c r="AK51" i="12"/>
  <c r="BF51" i="12"/>
  <c r="BB51" i="12"/>
  <c r="BE51" i="12"/>
  <c r="BC51" i="12"/>
  <c r="BD51" i="12"/>
  <c r="AT50" i="12"/>
  <c r="AR50" i="12"/>
  <c r="AS50" i="12"/>
  <c r="AU50" i="12"/>
  <c r="AV50" i="12"/>
  <c r="AK50" i="12"/>
  <c r="AH50" i="12"/>
  <c r="AL50" i="12"/>
  <c r="AJ50" i="12"/>
  <c r="AI50" i="12"/>
  <c r="AQ50" i="12"/>
  <c r="AP50" i="12"/>
  <c r="AN50" i="12"/>
  <c r="AO50" i="12"/>
  <c r="AM50" i="12"/>
  <c r="BE50" i="12"/>
  <c r="BD50" i="12"/>
  <c r="BC50" i="12"/>
  <c r="BB50" i="12"/>
  <c r="BF50" i="12"/>
  <c r="AX50" i="12"/>
  <c r="AZ50" i="12"/>
  <c r="AY50" i="12"/>
  <c r="BA50" i="12"/>
  <c r="AW50" i="12"/>
  <c r="AL47" i="12"/>
  <c r="AK47" i="12"/>
  <c r="AI47" i="12"/>
  <c r="AJ47" i="12"/>
  <c r="AH47" i="12"/>
  <c r="AQ47" i="12"/>
  <c r="AO47" i="12"/>
  <c r="AP47" i="12"/>
  <c r="AM47" i="12"/>
  <c r="AN47" i="12"/>
  <c r="AZ47" i="12"/>
  <c r="AY47" i="12"/>
  <c r="AW47" i="12"/>
  <c r="AX47" i="12"/>
  <c r="BA47" i="12"/>
  <c r="AV47" i="12"/>
  <c r="AS47" i="12"/>
  <c r="AU47" i="12"/>
  <c r="AT47" i="12"/>
  <c r="AR47" i="12"/>
  <c r="BB47" i="12"/>
  <c r="BF47" i="12"/>
  <c r="BE47" i="12"/>
  <c r="BC47" i="12"/>
  <c r="BD47" i="12"/>
  <c r="AG48" i="8" l="1"/>
  <c r="AG48" i="2"/>
  <c r="AG48" i="12"/>
  <c r="AE58" i="8"/>
  <c r="AE58" i="2"/>
  <c r="AE58" i="12"/>
  <c r="AG58" i="8"/>
  <c r="AG58" i="2"/>
  <c r="AG58" i="12"/>
  <c r="AG57" i="8"/>
  <c r="AG57" i="12"/>
  <c r="AG57" i="2"/>
  <c r="AG56" i="8"/>
  <c r="AG56" i="2"/>
  <c r="AG56" i="12"/>
  <c r="AG55" i="8"/>
  <c r="AG55" i="2"/>
  <c r="AG55" i="12"/>
  <c r="AE54" i="8"/>
  <c r="AE54" i="2"/>
  <c r="AE54" i="12"/>
  <c r="AG54" i="8"/>
  <c r="AG54" i="2"/>
  <c r="AG54" i="12"/>
  <c r="AG53" i="8"/>
  <c r="AG53" i="2"/>
  <c r="AG53" i="12"/>
  <c r="AG52" i="8"/>
  <c r="AG52" i="2"/>
  <c r="AG52" i="12"/>
  <c r="AG51" i="8"/>
  <c r="AG51" i="2"/>
  <c r="AG51" i="12"/>
  <c r="AG50" i="8"/>
  <c r="AG50" i="2"/>
  <c r="AG50" i="12"/>
  <c r="AE50" i="8"/>
  <c r="AE50" i="2"/>
  <c r="AE50" i="12"/>
  <c r="AG49" i="8"/>
  <c r="AG49" i="2"/>
  <c r="AG49" i="12"/>
  <c r="AG47" i="8"/>
  <c r="AG47" i="12"/>
  <c r="AG47" i="2"/>
  <c r="AE46" i="8"/>
  <c r="AE46" i="2"/>
  <c r="AE46" i="12"/>
  <c r="AG46" i="8"/>
  <c r="AG46" i="2"/>
  <c r="AG46" i="12"/>
  <c r="AG45" i="8"/>
  <c r="AG45" i="2"/>
  <c r="AG45" i="12"/>
  <c r="AE45" i="8"/>
  <c r="AE45" i="2"/>
  <c r="AE45" i="12"/>
  <c r="AG44" i="8"/>
  <c r="AG44" i="2"/>
  <c r="AG44" i="12"/>
  <c r="G27" i="20"/>
  <c r="AG65" i="8"/>
  <c r="G79" i="7" s="1"/>
  <c r="AG65" i="2"/>
  <c r="G79" i="6" s="1"/>
  <c r="AG65" i="12"/>
  <c r="G79" i="14" s="1"/>
  <c r="G20" i="20"/>
  <c r="AG64" i="8"/>
  <c r="G72" i="7" s="1"/>
  <c r="AG64" i="2"/>
  <c r="G72" i="6" s="1"/>
  <c r="AG64" i="12"/>
  <c r="G72" i="14" s="1"/>
  <c r="G13" i="20"/>
  <c r="AG63" i="8"/>
  <c r="G65" i="7" s="1"/>
  <c r="AG63" i="2"/>
  <c r="G65" i="6" s="1"/>
  <c r="AG63" i="12"/>
  <c r="G65" i="14" s="1"/>
  <c r="G6" i="20"/>
  <c r="AC48" i="8" l="1"/>
  <c r="AC48" i="2"/>
  <c r="AC48" i="12"/>
  <c r="AD48" i="8"/>
  <c r="AD48" i="2"/>
  <c r="AD48" i="12"/>
  <c r="AF48" i="8"/>
  <c r="AF48" i="2"/>
  <c r="AF48" i="12"/>
  <c r="AE48" i="8"/>
  <c r="AE48" i="2"/>
  <c r="AE48" i="12"/>
  <c r="AD58" i="8"/>
  <c r="AD58" i="2"/>
  <c r="AD58" i="12"/>
  <c r="AF58" i="8"/>
  <c r="AF58" i="2"/>
  <c r="AF58" i="12"/>
  <c r="AC58" i="8"/>
  <c r="AC58" i="2"/>
  <c r="AC58" i="12"/>
  <c r="AC57" i="8"/>
  <c r="AC57" i="12"/>
  <c r="AC57" i="2"/>
  <c r="AE57" i="8"/>
  <c r="AE57" i="2"/>
  <c r="AE57" i="12"/>
  <c r="AD57" i="8"/>
  <c r="AD57" i="12"/>
  <c r="AD57" i="2"/>
  <c r="AF57" i="8"/>
  <c r="AF57" i="12"/>
  <c r="AF57" i="2"/>
  <c r="AF56" i="8"/>
  <c r="AF56" i="2"/>
  <c r="AF56" i="12"/>
  <c r="AE56" i="8"/>
  <c r="AE56" i="2"/>
  <c r="AE56" i="12"/>
  <c r="AC56" i="8"/>
  <c r="AC56" i="2"/>
  <c r="AC56" i="12"/>
  <c r="AD56" i="8"/>
  <c r="AD56" i="2"/>
  <c r="AD56" i="12"/>
  <c r="AC55" i="8"/>
  <c r="AC55" i="2"/>
  <c r="AC55" i="12"/>
  <c r="AF55" i="8"/>
  <c r="AF55" i="2"/>
  <c r="AF55" i="12"/>
  <c r="AD55" i="8"/>
  <c r="AD55" i="2"/>
  <c r="AD55" i="12"/>
  <c r="AE55" i="8"/>
  <c r="AE55" i="2"/>
  <c r="AE55" i="12"/>
  <c r="AF54" i="8"/>
  <c r="AF54" i="2"/>
  <c r="AF54" i="12"/>
  <c r="AC54" i="8"/>
  <c r="AC54" i="2"/>
  <c r="AC54" i="12"/>
  <c r="AD54" i="8"/>
  <c r="AD54" i="2"/>
  <c r="AD54" i="12"/>
  <c r="AC52" i="8"/>
  <c r="AC52" i="2"/>
  <c r="AC52" i="12"/>
  <c r="AE53" i="8"/>
  <c r="AE53" i="2"/>
  <c r="AE53" i="12"/>
  <c r="AE52" i="8"/>
  <c r="AE52" i="2"/>
  <c r="AE52" i="12"/>
  <c r="AC53" i="8"/>
  <c r="AC53" i="2"/>
  <c r="AC53" i="12"/>
  <c r="AF53" i="8"/>
  <c r="AF53" i="2"/>
  <c r="AF53" i="12"/>
  <c r="AF52" i="8"/>
  <c r="AF52" i="2"/>
  <c r="AF52" i="12"/>
  <c r="AD53" i="8"/>
  <c r="AD53" i="2"/>
  <c r="AD53" i="12"/>
  <c r="AD52" i="8"/>
  <c r="AD52" i="2"/>
  <c r="AD52" i="12"/>
  <c r="AD51" i="8"/>
  <c r="AD51" i="2"/>
  <c r="AD51" i="12"/>
  <c r="AF51" i="8"/>
  <c r="AF51" i="2"/>
  <c r="AF51" i="12"/>
  <c r="AC51" i="8"/>
  <c r="AC51" i="2"/>
  <c r="AC51" i="12"/>
  <c r="AE51" i="8"/>
  <c r="AE51" i="2"/>
  <c r="AE51" i="12"/>
  <c r="AC50" i="8"/>
  <c r="AC50" i="2"/>
  <c r="AC50" i="12"/>
  <c r="AD50" i="8"/>
  <c r="AD50" i="2"/>
  <c r="AD50" i="12"/>
  <c r="AF50" i="8"/>
  <c r="AF50" i="2"/>
  <c r="AF50" i="12"/>
  <c r="AC49" i="8"/>
  <c r="AC49" i="2"/>
  <c r="AC49" i="12"/>
  <c r="AF49" i="8"/>
  <c r="AF49" i="2"/>
  <c r="AF49" i="12"/>
  <c r="AE49" i="8"/>
  <c r="AE49" i="2"/>
  <c r="AE49" i="12"/>
  <c r="AD49" i="8"/>
  <c r="AD49" i="2"/>
  <c r="AD49" i="12"/>
  <c r="AF47" i="8"/>
  <c r="AF47" i="2"/>
  <c r="AF47" i="12"/>
  <c r="AD47" i="8"/>
  <c r="AD47" i="12"/>
  <c r="AD47" i="2"/>
  <c r="AC47" i="8"/>
  <c r="AC47" i="2"/>
  <c r="AC47" i="12"/>
  <c r="AE47" i="8"/>
  <c r="AE47" i="12"/>
  <c r="AE47" i="2"/>
  <c r="AF46" i="8"/>
  <c r="AF46" i="2"/>
  <c r="AF46" i="12"/>
  <c r="AC46" i="8"/>
  <c r="AC46" i="2"/>
  <c r="AC46" i="12"/>
  <c r="AD46" i="8"/>
  <c r="AD46" i="2"/>
  <c r="AD46" i="12"/>
  <c r="AF45" i="8"/>
  <c r="AF45" i="2"/>
  <c r="AF45" i="12"/>
  <c r="AC45" i="8"/>
  <c r="AC45" i="2"/>
  <c r="AC45" i="12"/>
  <c r="AD45" i="8"/>
  <c r="AD45" i="2"/>
  <c r="AD45" i="12"/>
  <c r="AD44" i="8"/>
  <c r="AD44" i="2"/>
  <c r="AD44" i="12"/>
  <c r="AC44" i="8"/>
  <c r="AC44" i="2"/>
  <c r="AC44" i="12"/>
  <c r="AE44" i="8"/>
  <c r="AE44" i="2"/>
  <c r="AE44" i="12"/>
  <c r="AF44" i="8"/>
  <c r="AF44" i="2"/>
  <c r="AF44" i="12"/>
  <c r="C27" i="20"/>
  <c r="D35" i="20" s="1"/>
  <c r="AC65" i="8"/>
  <c r="C79" i="7" s="1"/>
  <c r="AC65" i="2"/>
  <c r="C79" i="6" s="1"/>
  <c r="AC65" i="12"/>
  <c r="C79" i="14" s="1"/>
  <c r="D27" i="20"/>
  <c r="AD65" i="8"/>
  <c r="D79" i="7" s="1"/>
  <c r="AD65" i="2"/>
  <c r="D79" i="6" s="1"/>
  <c r="AD65" i="12"/>
  <c r="D79" i="14" s="1"/>
  <c r="F27" i="20"/>
  <c r="AF65" i="8"/>
  <c r="F79" i="7" s="1"/>
  <c r="AF65" i="2"/>
  <c r="F79" i="6" s="1"/>
  <c r="AF65" i="12"/>
  <c r="F79" i="14" s="1"/>
  <c r="E27" i="20"/>
  <c r="AE65" i="8"/>
  <c r="E79" i="7" s="1"/>
  <c r="AE65" i="2"/>
  <c r="E79" i="6" s="1"/>
  <c r="AE65" i="12"/>
  <c r="E79" i="14" s="1"/>
  <c r="E20" i="20"/>
  <c r="AE64" i="8"/>
  <c r="E72" i="7" s="1"/>
  <c r="AE64" i="2"/>
  <c r="E72" i="6" s="1"/>
  <c r="AE64" i="12"/>
  <c r="E72" i="14" s="1"/>
  <c r="C20" i="20"/>
  <c r="AC64" i="8"/>
  <c r="C72" i="7" s="1"/>
  <c r="AC64" i="2"/>
  <c r="C72" i="6" s="1"/>
  <c r="AC64" i="12"/>
  <c r="C72" i="14" s="1"/>
  <c r="F20" i="20"/>
  <c r="AF64" i="8"/>
  <c r="F72" i="7" s="1"/>
  <c r="AF64" i="2"/>
  <c r="F72" i="6" s="1"/>
  <c r="AF64" i="12"/>
  <c r="F72" i="14" s="1"/>
  <c r="D20" i="20"/>
  <c r="AD64" i="8"/>
  <c r="D72" i="7" s="1"/>
  <c r="AD64" i="2"/>
  <c r="D72" i="6" s="1"/>
  <c r="AD64" i="12"/>
  <c r="D72" i="14" s="1"/>
  <c r="E13" i="20"/>
  <c r="AE63" i="8"/>
  <c r="E65" i="7" s="1"/>
  <c r="AE63" i="2"/>
  <c r="E65" i="6" s="1"/>
  <c r="AE63" i="12"/>
  <c r="E65" i="14" s="1"/>
  <c r="F13" i="20"/>
  <c r="AF63" i="8"/>
  <c r="F65" i="7" s="1"/>
  <c r="AF63" i="2"/>
  <c r="F65" i="6" s="1"/>
  <c r="AF63" i="12"/>
  <c r="F65" i="14" s="1"/>
  <c r="C13" i="20"/>
  <c r="AC63" i="8"/>
  <c r="C65" i="7" s="1"/>
  <c r="AC63" i="2"/>
  <c r="C65" i="6" s="1"/>
  <c r="AC63" i="12"/>
  <c r="C65" i="14" s="1"/>
  <c r="D13" i="20"/>
  <c r="AD63" i="8"/>
  <c r="D65" i="7" s="1"/>
  <c r="AD63" i="2"/>
  <c r="D65" i="6" s="1"/>
  <c r="AD63" i="12"/>
  <c r="D65" i="14" s="1"/>
  <c r="C6" i="20"/>
  <c r="E6" i="20"/>
  <c r="D6" i="20"/>
  <c r="F6" i="20"/>
  <c r="F62" i="2" l="1"/>
  <c r="F62" i="8"/>
  <c r="N8" i="20"/>
  <c r="P8" i="20"/>
  <c r="Q8" i="20"/>
  <c r="O8" i="20"/>
  <c r="F62" i="12" l="1"/>
  <c r="K62" i="2"/>
  <c r="D69" i="2"/>
  <c r="D71" i="2" s="1"/>
  <c r="D69" i="8"/>
  <c r="D71" i="8" s="1"/>
  <c r="K62" i="8"/>
  <c r="M8" i="20"/>
  <c r="M62" i="2" l="1"/>
  <c r="N62" i="2"/>
  <c r="R62" i="2"/>
  <c r="Q62" i="2"/>
  <c r="P62" i="2"/>
  <c r="O62" i="2"/>
  <c r="A62" i="12"/>
  <c r="K62" i="12"/>
  <c r="D69" i="12"/>
  <c r="D71" i="12" s="1"/>
  <c r="R62" i="8"/>
  <c r="N62" i="8"/>
  <c r="Q62" i="8"/>
  <c r="M62" i="8"/>
  <c r="P62" i="8"/>
  <c r="O62" i="8"/>
  <c r="R62" i="12" l="1"/>
  <c r="N62" i="12"/>
  <c r="Q62" i="12"/>
  <c r="P62" i="12"/>
  <c r="M62" i="12"/>
  <c r="BB62" i="2"/>
  <c r="AB63" i="6" s="1"/>
  <c r="BF62" i="2"/>
  <c r="AF63" i="6" s="1"/>
  <c r="BE62" i="2"/>
  <c r="AE63" i="6" s="1"/>
  <c r="BC62" i="2"/>
  <c r="AC63" i="6" s="1"/>
  <c r="BD62" i="2"/>
  <c r="AD63" i="6" s="1"/>
  <c r="AQ62" i="2"/>
  <c r="Q60" i="6" s="1"/>
  <c r="AN62" i="2"/>
  <c r="N60" i="6" s="1"/>
  <c r="AP62" i="2"/>
  <c r="P60" i="6" s="1"/>
  <c r="AM62" i="2"/>
  <c r="M60" i="6" s="1"/>
  <c r="AO62" i="2"/>
  <c r="O60" i="6" s="1"/>
  <c r="AV62" i="2"/>
  <c r="V61" i="6" s="1"/>
  <c r="AS62" i="2"/>
  <c r="S61" i="6" s="1"/>
  <c r="AU62" i="2"/>
  <c r="U61" i="6" s="1"/>
  <c r="AT62" i="2"/>
  <c r="T61" i="6" s="1"/>
  <c r="AR62" i="2"/>
  <c r="R61" i="6" s="1"/>
  <c r="O62" i="12"/>
  <c r="AL62" i="2"/>
  <c r="L59" i="6" s="1"/>
  <c r="AJ62" i="2"/>
  <c r="J59" i="6" s="1"/>
  <c r="AH62" i="2"/>
  <c r="H59" i="6" s="1"/>
  <c r="AK62" i="2"/>
  <c r="K59" i="6" s="1"/>
  <c r="AI62" i="2"/>
  <c r="I59" i="6" s="1"/>
  <c r="BA62" i="2"/>
  <c r="AA62" i="6" s="1"/>
  <c r="AX62" i="2"/>
  <c r="X62" i="6" s="1"/>
  <c r="AW62" i="2"/>
  <c r="W62" i="6" s="1"/>
  <c r="AY62" i="2"/>
  <c r="Y62" i="6" s="1"/>
  <c r="AZ62" i="2"/>
  <c r="Z62" i="6" s="1"/>
  <c r="AC62" i="2"/>
  <c r="C58" i="6" s="1"/>
  <c r="AF62" i="2"/>
  <c r="F58" i="6" s="1"/>
  <c r="AD62" i="2"/>
  <c r="D58" i="6" s="1"/>
  <c r="AG62" i="2"/>
  <c r="G58" i="6" s="1"/>
  <c r="AE62" i="2"/>
  <c r="E58" i="6" s="1"/>
  <c r="AM62" i="8"/>
  <c r="M60" i="7" s="1"/>
  <c r="AO62" i="8"/>
  <c r="O60" i="7" s="1"/>
  <c r="AQ62" i="8"/>
  <c r="Q60" i="7" s="1"/>
  <c r="AN62" i="8"/>
  <c r="N60" i="7" s="1"/>
  <c r="AP62" i="8"/>
  <c r="P60" i="7" s="1"/>
  <c r="AS62" i="8"/>
  <c r="S61" i="7" s="1"/>
  <c r="AR62" i="8"/>
  <c r="R61" i="7" s="1"/>
  <c r="AV62" i="8"/>
  <c r="V61" i="7" s="1"/>
  <c r="AT62" i="8"/>
  <c r="T61" i="7" s="1"/>
  <c r="AU62" i="8"/>
  <c r="U61" i="7" s="1"/>
  <c r="AC62" i="8"/>
  <c r="C58" i="7" s="1"/>
  <c r="AF62" i="8"/>
  <c r="F58" i="7" s="1"/>
  <c r="AE62" i="8"/>
  <c r="E58" i="7" s="1"/>
  <c r="AG62" i="8"/>
  <c r="G58" i="7" s="1"/>
  <c r="AD62" i="8"/>
  <c r="D58" i="7" s="1"/>
  <c r="AY62" i="8"/>
  <c r="Y62" i="7" s="1"/>
  <c r="AX62" i="8"/>
  <c r="X62" i="7" s="1"/>
  <c r="BA62" i="8"/>
  <c r="AA62" i="7" s="1"/>
  <c r="AW62" i="8"/>
  <c r="W62" i="7" s="1"/>
  <c r="AZ62" i="8"/>
  <c r="Z62" i="7" s="1"/>
  <c r="AJ62" i="8"/>
  <c r="J59" i="7" s="1"/>
  <c r="AL62" i="8"/>
  <c r="L59" i="7" s="1"/>
  <c r="AH62" i="8"/>
  <c r="H59" i="7" s="1"/>
  <c r="AI62" i="8"/>
  <c r="I59" i="7" s="1"/>
  <c r="AK62" i="8"/>
  <c r="K59" i="7" s="1"/>
  <c r="BD62" i="8"/>
  <c r="AD63" i="7" s="1"/>
  <c r="BE62" i="8"/>
  <c r="AE63" i="7" s="1"/>
  <c r="BB62" i="8"/>
  <c r="AB63" i="7" s="1"/>
  <c r="BC62" i="8"/>
  <c r="AC63" i="7" s="1"/>
  <c r="BF62" i="8"/>
  <c r="AF63" i="7" s="1"/>
  <c r="AM62" i="12" l="1"/>
  <c r="M60" i="14" s="1"/>
  <c r="AO62" i="12"/>
  <c r="O60" i="14" s="1"/>
  <c r="AP62" i="12"/>
  <c r="P60" i="14" s="1"/>
  <c r="AQ62" i="12"/>
  <c r="Q60" i="14" s="1"/>
  <c r="AN62" i="12"/>
  <c r="N60" i="14" s="1"/>
  <c r="AF62" i="12"/>
  <c r="F58" i="14" s="1"/>
  <c r="AE62" i="12"/>
  <c r="E58" i="14" s="1"/>
  <c r="AC62" i="12"/>
  <c r="C58" i="14" s="1"/>
  <c r="AD62" i="12"/>
  <c r="D58" i="14" s="1"/>
  <c r="AG62" i="12"/>
  <c r="G58" i="14" s="1"/>
  <c r="AU62" i="12"/>
  <c r="U61" i="14" s="1"/>
  <c r="AS62" i="12"/>
  <c r="S61" i="14" s="1"/>
  <c r="AV62" i="12"/>
  <c r="V61" i="14" s="1"/>
  <c r="AR62" i="12"/>
  <c r="R61" i="14" s="1"/>
  <c r="AT62" i="12"/>
  <c r="T61" i="14" s="1"/>
  <c r="AZ62" i="12"/>
  <c r="Z62" i="14" s="1"/>
  <c r="AW62" i="12"/>
  <c r="W62" i="14" s="1"/>
  <c r="BA62" i="12"/>
  <c r="AA62" i="14" s="1"/>
  <c r="AX62" i="12"/>
  <c r="X62" i="14" s="1"/>
  <c r="AY62" i="12"/>
  <c r="Y62" i="14" s="1"/>
  <c r="AL62" i="12"/>
  <c r="L59" i="14" s="1"/>
  <c r="AH62" i="12"/>
  <c r="H59" i="14" s="1"/>
  <c r="AI62" i="12"/>
  <c r="I59" i="14" s="1"/>
  <c r="AK62" i="12"/>
  <c r="K59" i="14" s="1"/>
  <c r="AJ62" i="12"/>
  <c r="J59" i="14" s="1"/>
  <c r="BF62" i="12"/>
  <c r="AF63" i="14" s="1"/>
  <c r="BD62" i="12"/>
  <c r="AD63" i="14" s="1"/>
  <c r="BB62" i="12"/>
  <c r="AB63" i="14" s="1"/>
  <c r="BC62" i="12"/>
  <c r="AC63" i="14" s="1"/>
  <c r="BE62" i="12"/>
  <c r="AE63" i="14" s="1"/>
  <c r="AB51" i="14" l="1"/>
  <c r="T51"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tc={A8C7460E-9CB7-4371-B118-CAF441879C3D}</author>
    <author>tc={88E70A41-8898-4F7A-9379-BAE449825858}</author>
  </authors>
  <commentList>
    <comment ref="P28"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1 m3 purín</t>
      </text>
    </comment>
    <comment ref="P34"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1 m3 purín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tc={6C3CF477-D9E8-454A-AC8A-E3DB53FDA91A}</author>
    <author>tc={8F8DE4DF-8E2D-452A-9E68-F9ADD22F3D44}</author>
  </authors>
  <commentList>
    <comment ref="P28" authorId="0"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1 m3 purín</t>
      </text>
    </comment>
    <comment ref="P34" authorId="1" shapeId="0" xr:uid="{00000000-0006-0000-0300-000002000000}">
      <text>
        <t>[Threaded comment]
Your version of Excel allows you to read this threaded comment; however, any edits to it will get removed if the file is opened in a newer version of Excel. Learn more: https://go.microsoft.com/fwlink/?linkid=870924
Comment:
    1 m3 purín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tc={5D3015C5-A90E-4343-A060-102663BFE41B}</author>
    <author>tc={568C740F-4516-408F-AA0B-2728DD49FC55}</author>
  </authors>
  <commentList>
    <comment ref="P28" authorId="0" shapeId="0" xr:uid="{00000000-0006-0000-0600-000001000000}">
      <text>
        <t>[Threaded comment]
Your version of Excel allows you to read this threaded comment; however, any edits to it will get removed if the file is opened in a newer version of Excel. Learn more: https://go.microsoft.com/fwlink/?linkid=870924
Comment:
    1 m3 purín</t>
      </text>
    </comment>
    <comment ref="P34" authorId="1" shapeId="0" xr:uid="{00000000-0006-0000-0600-000002000000}">
      <text>
        <t>[Threaded comment]
Your version of Excel allows you to read this threaded comment; however, any edits to it will get removed if the file is opened in a newer version of Excel. Learn more: https://go.microsoft.com/fwlink/?linkid=870924
Comment:
    1 m3 purín</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tc={AF648CF6-D625-4ECF-A4AC-9B893CD868BE}</author>
    <author>tc={661974CE-C953-4DC9-9AC0-F5A1272EFCFC}</author>
  </authors>
  <commentList>
    <comment ref="B4" authorId="0" shapeId="0" xr:uid="{00000000-0006-0000-0800-000001000000}">
      <text>
        <t>[Threaded comment]
Your version of Excel allows you to read this threaded comment; however, any edits to it will get removed if the file is opened in a newer version of Excel. Learn more: https://go.microsoft.com/fwlink/?linkid=870924
Comment:
    Reunión Giovanni 3/4/23
Buscar biogas upgrading</t>
      </text>
    </comment>
    <comment ref="B6" authorId="1" shapeId="0" xr:uid="{00000000-0006-0000-0800-000002000000}">
      <text>
        <t>[Threaded comment]
Your version of Excel allows you to read this threaded comment; however, any edits to it will get removed if the file is opened in a newer version of Excel. Learn more: https://go.microsoft.com/fwlink/?linkid=870924
Comment:
    Reunión Giovanni 3/4/23</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tc={B5F41DB5-2DAD-4B39-AF40-A21CD067EAF0}</author>
    <author>tc={0D353057-E541-491F-AD46-41A6AFD01655}</author>
    <author>tc={D03BE9D1-0B80-4E7B-B00F-2C4FC6246685}</author>
    <author>tc={65CF3BEF-ADF1-40AD-A105-A3935251B4C5}</author>
    <author>tc={7AFC3F56-623B-45E2-AA9A-40558103001B}</author>
    <author>tc={F3705E02-5125-4F6E-B41A-02BDEF637595}</author>
  </authors>
  <commentList>
    <comment ref="H3" authorId="0" shapeId="0" xr:uid="{00000000-0006-0000-0A00-000001000000}">
      <text>
        <t>[Threaded comment]
Your version of Excel allows you to read this threaded comment; however, any edits to it will get removed if the file is opened in a newer version of Excel. Learn more: https://go.microsoft.com/fwlink/?linkid=870924
Comment:
    Solo producción</t>
      </text>
    </comment>
    <comment ref="I3" authorId="1" shapeId="0" xr:uid="{00000000-0006-0000-0A00-000002000000}">
      <text>
        <t>[Threaded comment]
Your version of Excel allows you to read this threaded comment; however, any edits to it will get removed if the file is opened in a newer version of Excel. Learn more: https://go.microsoft.com/fwlink/?linkid=870924
Comment:
    Emisiones y transporte (SimaPro)</t>
      </text>
    </comment>
    <comment ref="S6" authorId="2" shapeId="0" xr:uid="{00000000-0006-0000-0A00-000003000000}">
      <text>
        <t>[Threaded comment]
Your version of Excel allows you to read this threaded comment; however, any edits to it will get removed if the file is opened in a newer version of Excel. Learn more: https://go.microsoft.com/fwlink/?linkid=870924
Comment:
    60 kg de fertilizante</t>
      </text>
    </comment>
    <comment ref="B8" authorId="3" shapeId="0" xr:uid="{00000000-0006-0000-0A00-000004000000}">
      <text>
        <t>[Threaded comment]
Your version of Excel allows you to read this threaded comment; however, any edits to it will get removed if the file is opened in a newer version of Excel. Learn more: https://go.microsoft.com/fwlink/?linkid=870924
Comment:
    https://www.sciencedirect.com/science/article/pii/S1161030115000714#tbl0010</t>
      </text>
    </comment>
    <comment ref="S23" authorId="4" shapeId="0" xr:uid="{00000000-0006-0000-0A00-000005000000}">
      <text>
        <t>[Threaded comment]
Your version of Excel allows you to read this threaded comment; however, any edits to it will get removed if the file is opened in a newer version of Excel. Learn more: https://go.microsoft.com/fwlink/?linkid=870924
Comment:
    81,17 kg</t>
      </text>
    </comment>
    <comment ref="S29" authorId="5" shapeId="0" xr:uid="{00000000-0006-0000-0A00-000006000000}">
      <text>
        <t>[Threaded comment]
Your version of Excel allows you to read this threaded comment; however, any edits to it will get removed if the file is opened in a newer version of Excel. Learn more: https://go.microsoft.com/fwlink/?linkid=870924
Comment:
    69,65 kg de fertilizante</t>
      </text>
    </comment>
  </commentList>
</comments>
</file>

<file path=xl/sharedStrings.xml><?xml version="1.0" encoding="utf-8"?>
<sst xmlns="http://schemas.openxmlformats.org/spreadsheetml/2006/main" count="3126" uniqueCount="282">
  <si>
    <t>Ratio</t>
  </si>
  <si>
    <t>Scenario 2</t>
  </si>
  <si>
    <t>Scenario 1</t>
  </si>
  <si>
    <r>
      <t>Price (€/m</t>
    </r>
    <r>
      <rPr>
        <vertAlign val="superscript"/>
        <sz val="11"/>
        <color theme="0"/>
        <rFont val="Calibri"/>
        <family val="2"/>
        <scheme val="minor"/>
      </rPr>
      <t>3</t>
    </r>
    <r>
      <rPr>
        <sz val="11"/>
        <color theme="0"/>
        <rFont val="Calibri"/>
        <family val="2"/>
        <scheme val="minor"/>
      </rPr>
      <t>)</t>
    </r>
  </si>
  <si>
    <t>Nitrogen (%)</t>
  </si>
  <si>
    <r>
      <t>Q (m</t>
    </r>
    <r>
      <rPr>
        <vertAlign val="superscript"/>
        <sz val="11"/>
        <color theme="0"/>
        <rFont val="Calibri"/>
        <family val="2"/>
        <scheme val="minor"/>
      </rPr>
      <t>3</t>
    </r>
    <r>
      <rPr>
        <sz val="11"/>
        <color theme="0"/>
        <rFont val="Calibri"/>
        <family val="2"/>
        <scheme val="minor"/>
      </rPr>
      <t>/d)</t>
    </r>
  </si>
  <si>
    <r>
      <t>Total CO</t>
    </r>
    <r>
      <rPr>
        <vertAlign val="subscript"/>
        <sz val="11"/>
        <color theme="0"/>
        <rFont val="Calibri"/>
        <family val="2"/>
        <scheme val="minor"/>
      </rPr>
      <t>2</t>
    </r>
  </si>
  <si>
    <t>Resources</t>
  </si>
  <si>
    <t>Ecosystem quality</t>
  </si>
  <si>
    <t>Human health</t>
  </si>
  <si>
    <t>Climate change</t>
  </si>
  <si>
    <t>MJ primary</t>
  </si>
  <si>
    <r>
      <t>kg CO</t>
    </r>
    <r>
      <rPr>
        <b/>
        <vertAlign val="subscript"/>
        <sz val="11"/>
        <color rgb="FFFF0000"/>
        <rFont val="Calibri"/>
        <family val="2"/>
        <scheme val="minor"/>
      </rPr>
      <t>2</t>
    </r>
    <r>
      <rPr>
        <b/>
        <sz val="11"/>
        <color rgb="FFFF0000"/>
        <rFont val="Calibri"/>
        <family val="2"/>
        <scheme val="minor"/>
      </rPr>
      <t xml:space="preserve"> eq</t>
    </r>
  </si>
  <si>
    <r>
      <t>m</t>
    </r>
    <r>
      <rPr>
        <vertAlign val="superscript"/>
        <sz val="11"/>
        <color theme="1"/>
        <rFont val="Calibri"/>
        <family val="2"/>
        <scheme val="minor"/>
      </rPr>
      <t>2</t>
    </r>
    <r>
      <rPr>
        <sz val="11"/>
        <color theme="1"/>
        <rFont val="Calibri"/>
        <family val="2"/>
        <scheme val="minor"/>
      </rPr>
      <t>·year</t>
    </r>
  </si>
  <si>
    <t>DALY</t>
  </si>
  <si>
    <t>Worst</t>
  </si>
  <si>
    <t>Unit</t>
  </si>
  <si>
    <t>Impact</t>
  </si>
  <si>
    <t>MJ surplus</t>
  </si>
  <si>
    <t>Mineral extraction</t>
  </si>
  <si>
    <t>Non-renewable energy</t>
  </si>
  <si>
    <t>Global warming</t>
  </si>
  <si>
    <r>
      <t>kg PO</t>
    </r>
    <r>
      <rPr>
        <vertAlign val="subscript"/>
        <sz val="11"/>
        <color theme="1"/>
        <rFont val="Calibri"/>
        <family val="2"/>
        <scheme val="minor"/>
      </rPr>
      <t>4</t>
    </r>
    <r>
      <rPr>
        <sz val="11"/>
        <color theme="1"/>
        <rFont val="Calibri"/>
        <family val="2"/>
        <scheme val="minor"/>
      </rPr>
      <t xml:space="preserve"> P-lim</t>
    </r>
  </si>
  <si>
    <t>Aquatic eutrophication</t>
  </si>
  <si>
    <r>
      <t>kg SO</t>
    </r>
    <r>
      <rPr>
        <vertAlign val="subscript"/>
        <sz val="11"/>
        <color theme="1"/>
        <rFont val="Calibri"/>
        <family val="2"/>
        <scheme val="minor"/>
      </rPr>
      <t>2</t>
    </r>
    <r>
      <rPr>
        <sz val="11"/>
        <color theme="1"/>
        <rFont val="Calibri"/>
        <family val="2"/>
        <scheme val="minor"/>
      </rPr>
      <t xml:space="preserve"> eq</t>
    </r>
  </si>
  <si>
    <t>Aquatic acidification</t>
  </si>
  <si>
    <t>m2org.arable</t>
  </si>
  <si>
    <t>Land occupation</t>
  </si>
  <si>
    <t>Terrestrial acid/nutri</t>
  </si>
  <si>
    <t>kg TEG soil</t>
  </si>
  <si>
    <t>Terrestrial ecotoxicity</t>
  </si>
  <si>
    <t>kg TEG water</t>
  </si>
  <si>
    <t>Aquatic ecotoxicity</t>
  </si>
  <si>
    <r>
      <t>kg 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4</t>
    </r>
    <r>
      <rPr>
        <sz val="11"/>
        <color theme="1"/>
        <rFont val="Calibri"/>
        <family val="2"/>
        <scheme val="minor"/>
      </rPr>
      <t xml:space="preserve"> eq</t>
    </r>
  </si>
  <si>
    <t>Respiratory organics</t>
  </si>
  <si>
    <t>kg CFC-11 eq</t>
  </si>
  <si>
    <t>Ozone layer depletion</t>
  </si>
  <si>
    <t>Bq C-14 eq</t>
  </si>
  <si>
    <t>Ionizing radiation</t>
  </si>
  <si>
    <t>kg PM2.5 eq</t>
  </si>
  <si>
    <t>Respiratory inorganics</t>
  </si>
  <si>
    <r>
      <t>kg 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3</t>
    </r>
    <r>
      <rPr>
        <sz val="11"/>
        <color theme="1"/>
        <rFont val="Calibri"/>
        <family val="2"/>
        <scheme val="minor"/>
      </rPr>
      <t>Cl eq</t>
    </r>
  </si>
  <si>
    <t>Non-carcinogens</t>
  </si>
  <si>
    <t>Carcinogens</t>
  </si>
  <si>
    <t>%</t>
  </si>
  <si>
    <t>Transport</t>
  </si>
  <si>
    <r>
      <t>K</t>
    </r>
    <r>
      <rPr>
        <vertAlign val="subscript"/>
        <sz val="11"/>
        <color theme="0"/>
        <rFont val="Calibri"/>
        <family val="2"/>
        <scheme val="minor"/>
      </rPr>
      <t>2</t>
    </r>
    <r>
      <rPr>
        <sz val="11"/>
        <color theme="0"/>
        <rFont val="Calibri"/>
        <family val="2"/>
        <scheme val="minor"/>
      </rPr>
      <t>O</t>
    </r>
  </si>
  <si>
    <t>TSP</t>
  </si>
  <si>
    <t>Urea</t>
  </si>
  <si>
    <t>Aplication</t>
  </si>
  <si>
    <t>Total real NPK (b)</t>
  </si>
  <si>
    <t>Avoided</t>
  </si>
  <si>
    <t>Final tank</t>
  </si>
  <si>
    <t>Biostimulant production</t>
  </si>
  <si>
    <t>Biostimulant aplication</t>
  </si>
  <si>
    <t>Impact 2</t>
  </si>
  <si>
    <t>Total real biostimulant 2</t>
  </si>
  <si>
    <t>DAP</t>
  </si>
  <si>
    <t>CAN</t>
  </si>
  <si>
    <t>Total real NPK (a)</t>
  </si>
  <si>
    <t>Impact 1</t>
  </si>
  <si>
    <t>Total real biostimulant 1</t>
  </si>
  <si>
    <t>-</t>
  </si>
  <si>
    <r>
      <t>TSP (45%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r>
      <rPr>
        <sz val="11"/>
        <color theme="1"/>
        <rFont val="Calibri"/>
        <family val="2"/>
        <scheme val="minor"/>
      </rPr>
      <t>)</t>
    </r>
  </si>
  <si>
    <r>
      <t>DAP (18% N / 46%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r>
      <rPr>
        <sz val="11"/>
        <color theme="1"/>
        <rFont val="Calibri"/>
        <family val="2"/>
        <scheme val="minor"/>
      </rPr>
      <t>)</t>
    </r>
  </si>
  <si>
    <r>
      <t>MOP (40% K</t>
    </r>
    <r>
      <rPr>
        <vertAlign val="subscript"/>
        <sz val="11"/>
        <color theme="1"/>
        <rFont val="Calibri"/>
        <family val="2"/>
        <scheme val="minor"/>
      </rPr>
      <t>2</t>
    </r>
    <r>
      <rPr>
        <sz val="11"/>
        <color theme="1"/>
        <rFont val="Calibri"/>
        <family val="2"/>
        <scheme val="minor"/>
      </rPr>
      <t>O)</t>
    </r>
  </si>
  <si>
    <t>Urea (46% N)</t>
  </si>
  <si>
    <t>CAN (26,5% N)</t>
  </si>
  <si>
    <t>NPK 12-24-12 (b)</t>
  </si>
  <si>
    <t>NPK 12-24-12 (a)</t>
  </si>
  <si>
    <t>Production</t>
  </si>
  <si>
    <t>P (%)</t>
  </si>
  <si>
    <t>N (%)</t>
  </si>
  <si>
    <t>kg</t>
  </si>
  <si>
    <r>
      <t>Footprint kg CO</t>
    </r>
    <r>
      <rPr>
        <vertAlign val="subscript"/>
        <sz val="11"/>
        <color theme="0"/>
        <rFont val="Calibri"/>
        <family val="2"/>
        <scheme val="minor"/>
      </rPr>
      <t>2</t>
    </r>
    <r>
      <rPr>
        <sz val="11"/>
        <color theme="0"/>
        <rFont val="Calibri"/>
        <family val="2"/>
        <scheme val="minor"/>
      </rPr>
      <t xml:space="preserve"> eq/NPK</t>
    </r>
  </si>
  <si>
    <t>Composition</t>
  </si>
  <si>
    <t>Amount</t>
  </si>
  <si>
    <t>NPK 15-15-15 (b)</t>
  </si>
  <si>
    <t>NPK 15-15-15 (a)</t>
  </si>
  <si>
    <r>
      <t>Bio (m</t>
    </r>
    <r>
      <rPr>
        <vertAlign val="superscript"/>
        <sz val="11"/>
        <color theme="1"/>
        <rFont val="Calibri"/>
        <family val="2"/>
        <scheme val="minor"/>
      </rPr>
      <t>3</t>
    </r>
    <r>
      <rPr>
        <sz val="11"/>
        <color theme="1"/>
        <rFont val="Calibri"/>
        <family val="2"/>
        <scheme val="minor"/>
      </rPr>
      <t>)</t>
    </r>
  </si>
  <si>
    <t>NPK (kg)</t>
  </si>
  <si>
    <r>
      <t>kg CO</t>
    </r>
    <r>
      <rPr>
        <vertAlign val="subscript"/>
        <sz val="11"/>
        <color theme="1"/>
        <rFont val="Calibri"/>
        <family val="2"/>
        <scheme val="minor"/>
      </rPr>
      <t>2</t>
    </r>
    <r>
      <rPr>
        <sz val="11"/>
        <color theme="1"/>
        <rFont val="Calibri"/>
        <family val="2"/>
        <scheme val="minor"/>
      </rPr>
      <t xml:space="preserve"> eq/300 kg</t>
    </r>
  </si>
  <si>
    <t>Hasler 2015</t>
  </si>
  <si>
    <t>NPK (b)</t>
  </si>
  <si>
    <t>Equivalent</t>
  </si>
  <si>
    <t>Footprint</t>
  </si>
  <si>
    <t>NPK (a)</t>
  </si>
  <si>
    <t>NPK 12-24-12 (kg)</t>
  </si>
  <si>
    <r>
      <t>kg CO</t>
    </r>
    <r>
      <rPr>
        <vertAlign val="subscript"/>
        <sz val="11"/>
        <color theme="1"/>
        <rFont val="Calibri"/>
        <family val="2"/>
        <scheme val="minor"/>
      </rPr>
      <t>2</t>
    </r>
    <r>
      <rPr>
        <sz val="11"/>
        <color theme="1"/>
        <rFont val="Calibri"/>
        <family val="2"/>
        <scheme val="minor"/>
      </rPr>
      <t xml:space="preserve"> eq/m</t>
    </r>
    <r>
      <rPr>
        <vertAlign val="superscript"/>
        <sz val="11"/>
        <color theme="1"/>
        <rFont val="Calibri"/>
        <family val="2"/>
        <scheme val="minor"/>
      </rPr>
      <t>3</t>
    </r>
  </si>
  <si>
    <t>Footprint (1 ha/year)</t>
  </si>
  <si>
    <t>Escenarios 1 y 2</t>
  </si>
  <si>
    <t>Similar impacto con fibra de vidrio y LDPE. Se coge fibra de vidrio que es un poco menor</t>
  </si>
  <si>
    <t>Este escenario 1 tiene un impacto menor que el obtenido por Anand 2018 y Ghosh 2015, quienes también producen bioestimulante a partir de seaweed</t>
  </si>
  <si>
    <t>Fertilizer substitution a</t>
  </si>
  <si>
    <t>DELIVERY</t>
  </si>
  <si>
    <t>Hossaini</t>
  </si>
  <si>
    <t>SimaPro</t>
  </si>
  <si>
    <t>Area (ha)</t>
  </si>
  <si>
    <t>PRODUCTION</t>
  </si>
  <si>
    <r>
      <t>Impact (FU = 1 m</t>
    </r>
    <r>
      <rPr>
        <vertAlign val="superscript"/>
        <sz val="11"/>
        <color theme="0"/>
        <rFont val="Calibri"/>
        <family val="2"/>
        <scheme val="minor"/>
      </rPr>
      <t>3</t>
    </r>
    <r>
      <rPr>
        <sz val="11"/>
        <color theme="0"/>
        <rFont val="Calibri"/>
        <family val="2"/>
        <scheme val="minor"/>
      </rPr>
      <t>)</t>
    </r>
  </si>
  <si>
    <t>Impact (FU = 1 ha)</t>
  </si>
  <si>
    <r>
      <t>Estudiando modelos de flue gas (Hossini y Batuecas), es muy similar al proceso incluido en SimaPro de pure CO</t>
    </r>
    <r>
      <rPr>
        <b/>
        <vertAlign val="subscript"/>
        <sz val="11"/>
        <color rgb="FFFF0000"/>
        <rFont val="Calibri"/>
        <family val="2"/>
        <scheme val="minor"/>
      </rPr>
      <t>2</t>
    </r>
    <r>
      <rPr>
        <b/>
        <sz val="11"/>
        <color rgb="FFFF0000"/>
        <rFont val="Calibri"/>
        <family val="2"/>
        <scheme val="minor"/>
      </rPr>
      <t xml:space="preserve"> (el cual también emplea waste gas).</t>
    </r>
  </si>
  <si>
    <r>
      <t>Menor impacto con el uso de membranas (escenario 1) en la producción de biostimulante (tanto con la UF de 1 m</t>
    </r>
    <r>
      <rPr>
        <b/>
        <vertAlign val="superscript"/>
        <sz val="11"/>
        <color rgb="FFFF0000"/>
        <rFont val="Calibri"/>
        <family val="2"/>
        <scheme val="minor"/>
      </rPr>
      <t>3</t>
    </r>
    <r>
      <rPr>
        <b/>
        <sz val="11"/>
        <color rgb="FFFF0000"/>
        <rFont val="Calibri"/>
        <family val="2"/>
        <scheme val="minor"/>
      </rPr>
      <t xml:space="preserve"> de bioestimulante (62.3) como 1 m</t>
    </r>
    <r>
      <rPr>
        <b/>
        <vertAlign val="superscript"/>
        <sz val="11"/>
        <color rgb="FFFF0000"/>
        <rFont val="Calibri"/>
        <family val="2"/>
        <scheme val="minor"/>
      </rPr>
      <t>3</t>
    </r>
    <r>
      <rPr>
        <b/>
        <sz val="11"/>
        <color rgb="FFFF0000"/>
        <rFont val="Calibri"/>
        <family val="2"/>
        <scheme val="minor"/>
      </rPr>
      <t xml:space="preserve"> de purín (37.2))</t>
    </r>
  </si>
  <si>
    <r>
      <t>Escenario 1 (solo producción): bloque que más contribuye es el cultivo de la biomasa algal (62.4% Pure CO</t>
    </r>
    <r>
      <rPr>
        <b/>
        <vertAlign val="subscript"/>
        <sz val="11"/>
        <color rgb="FFFF0000"/>
        <rFont val="Calibri"/>
        <family val="2"/>
        <scheme val="minor"/>
      </rPr>
      <t>2</t>
    </r>
    <r>
      <rPr>
        <b/>
        <sz val="11"/>
        <color rgb="FFFF0000"/>
        <rFont val="Calibri"/>
        <family val="2"/>
        <scheme val="minor"/>
      </rPr>
      <t xml:space="preserve"> y 59.5% Flue gas)</t>
    </r>
  </si>
  <si>
    <r>
      <t>Escenario 1 (con transporte): bloque que más contribuye es el cultivo (46.7% Pure CO</t>
    </r>
    <r>
      <rPr>
        <b/>
        <vertAlign val="subscript"/>
        <sz val="11"/>
        <color rgb="FFFF0000"/>
        <rFont val="Calibri"/>
        <family val="2"/>
        <scheme val="minor"/>
      </rPr>
      <t>2</t>
    </r>
    <r>
      <rPr>
        <b/>
        <sz val="11"/>
        <color rgb="FFFF0000"/>
        <rFont val="Calibri"/>
        <family val="2"/>
        <scheme val="minor"/>
      </rPr>
      <t xml:space="preserve"> y 43.5% Flue gas) y el transporte (25.2% Pure CO</t>
    </r>
    <r>
      <rPr>
        <b/>
        <vertAlign val="subscript"/>
        <sz val="11"/>
        <color rgb="FFFF0000"/>
        <rFont val="Calibri"/>
        <family val="2"/>
        <scheme val="minor"/>
      </rPr>
      <t>2</t>
    </r>
    <r>
      <rPr>
        <b/>
        <sz val="11"/>
        <color rgb="FFFF0000"/>
        <rFont val="Calibri"/>
        <family val="2"/>
        <scheme val="minor"/>
      </rPr>
      <t xml:space="preserve"> y 26.9% Flue gas)</t>
    </r>
  </si>
  <si>
    <r>
      <t>Escenario 2 (solo producción): bloque que más contribuye es el cultivo de la biomasa algal (80.2% Pure CO</t>
    </r>
    <r>
      <rPr>
        <b/>
        <vertAlign val="subscript"/>
        <sz val="11"/>
        <color rgb="FFFF0000"/>
        <rFont val="Calibri"/>
        <family val="2"/>
        <scheme val="minor"/>
      </rPr>
      <t>2</t>
    </r>
    <r>
      <rPr>
        <b/>
        <sz val="11"/>
        <color rgb="FFFF0000"/>
        <rFont val="Calibri"/>
        <family val="2"/>
        <scheme val="minor"/>
      </rPr>
      <t xml:space="preserve"> y 81% Flue gas)</t>
    </r>
  </si>
  <si>
    <r>
      <t>Escenario 2 (con transporte): bloque que más contribuye es el cultivo (70.9% Pure CO</t>
    </r>
    <r>
      <rPr>
        <b/>
        <vertAlign val="subscript"/>
        <sz val="11"/>
        <color rgb="FFFF0000"/>
        <rFont val="Calibri"/>
        <family val="2"/>
        <scheme val="minor"/>
      </rPr>
      <t>2</t>
    </r>
    <r>
      <rPr>
        <b/>
        <sz val="11"/>
        <color rgb="FFFF0000"/>
        <rFont val="Calibri"/>
        <family val="2"/>
        <scheme val="minor"/>
      </rPr>
      <t xml:space="preserve"> y 70.9% Flue gas) y el transporte (11.6% Pure CO</t>
    </r>
    <r>
      <rPr>
        <b/>
        <vertAlign val="subscript"/>
        <sz val="11"/>
        <color rgb="FFFF0000"/>
        <rFont val="Calibri"/>
        <family val="2"/>
        <scheme val="minor"/>
      </rPr>
      <t>2</t>
    </r>
    <r>
      <rPr>
        <b/>
        <sz val="11"/>
        <color rgb="FFFF0000"/>
        <rFont val="Calibri"/>
        <family val="2"/>
        <scheme val="minor"/>
      </rPr>
      <t xml:space="preserve"> y 12.5% Flue gas)</t>
    </r>
  </si>
  <si>
    <r>
      <t>Menor impacto con el uso de membranas (253.1 kg CO</t>
    </r>
    <r>
      <rPr>
        <b/>
        <vertAlign val="subscript"/>
        <sz val="11"/>
        <color rgb="FFFF0000"/>
        <rFont val="Calibri"/>
        <family val="2"/>
        <scheme val="minor"/>
      </rPr>
      <t>2</t>
    </r>
    <r>
      <rPr>
        <b/>
        <sz val="11"/>
        <color rgb="FFFF0000"/>
        <rFont val="Calibri"/>
        <family val="2"/>
        <scheme val="minor"/>
      </rPr>
      <t>) en el envío de biostimulante que el uso de la centrífuga (379.2 kg CO</t>
    </r>
    <r>
      <rPr>
        <b/>
        <vertAlign val="subscript"/>
        <sz val="11"/>
        <color rgb="FFFF0000"/>
        <rFont val="Calibri"/>
        <family val="2"/>
        <scheme val="minor"/>
      </rPr>
      <t>2</t>
    </r>
    <r>
      <rPr>
        <b/>
        <sz val="11"/>
        <color rgb="FFFF0000"/>
        <rFont val="Calibri"/>
        <family val="2"/>
        <scheme val="minor"/>
      </rPr>
      <t>)</t>
    </r>
  </si>
  <si>
    <t>Cultivation</t>
  </si>
  <si>
    <t>Pretreatment</t>
  </si>
  <si>
    <t>Harvesting</t>
  </si>
  <si>
    <t>PURE CO2 = DATABASE SIMAPRO</t>
  </si>
  <si>
    <t>FLUE GAS (MEA ADSORPTION) = HOSSAINI</t>
  </si>
  <si>
    <t>Delivery</t>
  </si>
  <si>
    <t>SCENARIO 1</t>
  </si>
  <si>
    <t>AUXILIAR</t>
  </si>
  <si>
    <t>SCENARIO 2</t>
  </si>
  <si>
    <r>
      <t>FU = 1 m</t>
    </r>
    <r>
      <rPr>
        <b/>
        <vertAlign val="superscript"/>
        <sz val="11"/>
        <color rgb="FFFF0000"/>
        <rFont val="Calibri"/>
        <family val="2"/>
        <scheme val="minor"/>
      </rPr>
      <t>3</t>
    </r>
  </si>
  <si>
    <t>FU = 1 ha</t>
  </si>
  <si>
    <t>A</t>
  </si>
  <si>
    <t>B</t>
  </si>
  <si>
    <r>
      <t>CO</t>
    </r>
    <r>
      <rPr>
        <vertAlign val="subscript"/>
        <sz val="11"/>
        <color theme="1"/>
        <rFont val="Calibri"/>
        <family val="2"/>
        <scheme val="minor"/>
      </rPr>
      <t>2</t>
    </r>
    <r>
      <rPr>
        <sz val="11"/>
        <color theme="1"/>
        <rFont val="Calibri"/>
        <family val="2"/>
        <scheme val="minor"/>
      </rPr>
      <t xml:space="preserve"> production (database SimaPro)</t>
    </r>
  </si>
  <si>
    <t>Scenario 1 (A)</t>
  </si>
  <si>
    <t>Scenario 1 (B)</t>
  </si>
  <si>
    <t>Scenario 2 (A)</t>
  </si>
  <si>
    <t>Scenario 2 (B)</t>
  </si>
  <si>
    <r>
      <t>CO</t>
    </r>
    <r>
      <rPr>
        <vertAlign val="subscript"/>
        <sz val="11"/>
        <color theme="1"/>
        <rFont val="Calibri"/>
        <family val="2"/>
        <scheme val="minor"/>
      </rPr>
      <t>2</t>
    </r>
    <r>
      <rPr>
        <sz val="11"/>
        <color theme="1"/>
        <rFont val="Calibri"/>
        <family val="2"/>
        <scheme val="minor"/>
      </rPr>
      <t xml:space="preserve"> absorption with MEA from flue gas (Hossaini)</t>
    </r>
  </si>
  <si>
    <t>C</t>
  </si>
  <si>
    <r>
      <t>CO</t>
    </r>
    <r>
      <rPr>
        <vertAlign val="subscript"/>
        <sz val="11"/>
        <color theme="1"/>
        <rFont val="Calibri"/>
        <family val="2"/>
        <scheme val="minor"/>
      </rPr>
      <t>2</t>
    </r>
    <r>
      <rPr>
        <sz val="11"/>
        <color theme="1"/>
        <rFont val="Calibri"/>
        <family val="2"/>
        <scheme val="minor"/>
      </rPr>
      <t xml:space="preserve"> absorption with MEA from biogas (Florio)</t>
    </r>
  </si>
  <si>
    <t>Florio</t>
  </si>
  <si>
    <t>2 - B</t>
  </si>
  <si>
    <t>2 - A</t>
  </si>
  <si>
    <t>2 - C</t>
  </si>
  <si>
    <t>Flue gas - MEA</t>
  </si>
  <si>
    <t>Biogas - MEA</t>
  </si>
  <si>
    <t>Scenario 1 (C)</t>
  </si>
  <si>
    <t>Scenario 2 (C)</t>
  </si>
  <si>
    <t>Flue gas MEA</t>
  </si>
  <si>
    <r>
      <t>CO</t>
    </r>
    <r>
      <rPr>
        <vertAlign val="subscript"/>
        <sz val="11"/>
        <color theme="1"/>
        <rFont val="Calibri"/>
        <family val="2"/>
        <scheme val="minor"/>
      </rPr>
      <t>2</t>
    </r>
    <r>
      <rPr>
        <sz val="11"/>
        <color theme="1"/>
        <rFont val="Calibri"/>
        <family val="2"/>
        <scheme val="minor"/>
      </rPr>
      <t xml:space="preserve"> absorption with membrane from biogas (Florio)</t>
    </r>
  </si>
  <si>
    <r>
      <t>CO</t>
    </r>
    <r>
      <rPr>
        <vertAlign val="subscript"/>
        <sz val="11"/>
        <color theme="1"/>
        <rFont val="Calibri"/>
        <family val="2"/>
        <scheme val="minor"/>
      </rPr>
      <t>2</t>
    </r>
    <r>
      <rPr>
        <sz val="11"/>
        <color theme="1"/>
        <rFont val="Calibri"/>
        <family val="2"/>
        <scheme val="minor"/>
      </rPr>
      <t xml:space="preserve"> absorption with membrane from flue gas (Khojasteh)</t>
    </r>
  </si>
  <si>
    <t>FLUE GAS (MEMBRANE) = Khojasteh</t>
  </si>
  <si>
    <t>BIOGAS CO2 (UPGRADING MEA) = FLORIO</t>
  </si>
  <si>
    <t>BIOGAS CO2 (UPGRADING MEMBRANE) = FLORIO</t>
  </si>
  <si>
    <t>Flue gas - membrane</t>
  </si>
  <si>
    <t>Biogas - membrane</t>
  </si>
  <si>
    <t>Khojasteh</t>
  </si>
  <si>
    <r>
      <t>Similar impacto usando flue gas que biogas, pero menor usando membranas para la captura de CO</t>
    </r>
    <r>
      <rPr>
        <b/>
        <vertAlign val="subscript"/>
        <sz val="11"/>
        <color rgb="FFFF0000"/>
        <rFont val="Calibri"/>
        <family val="2"/>
        <scheme val="minor"/>
      </rPr>
      <t>2</t>
    </r>
    <r>
      <rPr>
        <b/>
        <sz val="11"/>
        <color rgb="FFFF0000"/>
        <rFont val="Calibri"/>
        <family val="2"/>
        <scheme val="minor"/>
      </rPr>
      <t xml:space="preserve"> que MEA</t>
    </r>
  </si>
  <si>
    <t>MEA</t>
  </si>
  <si>
    <t>Flue gas</t>
  </si>
  <si>
    <t>Biogas</t>
  </si>
  <si>
    <t>Membrane</t>
  </si>
  <si>
    <r>
      <t>Production (1 m</t>
    </r>
    <r>
      <rPr>
        <vertAlign val="superscript"/>
        <sz val="11"/>
        <color theme="1"/>
        <rFont val="Calibri"/>
        <family val="2"/>
        <scheme val="minor"/>
      </rPr>
      <t>3</t>
    </r>
    <r>
      <rPr>
        <sz val="11"/>
        <color theme="1"/>
        <rFont val="Calibri"/>
        <family val="2"/>
        <scheme val="minor"/>
      </rPr>
      <t>)</t>
    </r>
  </si>
  <si>
    <t>Delivery (1 ha)</t>
  </si>
  <si>
    <t>FOOTPRINT 1 AND 2</t>
  </si>
  <si>
    <t>Reduction</t>
  </si>
  <si>
    <t>Commercial</t>
  </si>
  <si>
    <t>HUMAN HEALTH 1 AND 2</t>
  </si>
  <si>
    <t>ECO. QUALITY 1 AND 2</t>
  </si>
  <si>
    <t>RESOURCES 1 AND 2</t>
  </si>
  <si>
    <t>Mean</t>
  </si>
  <si>
    <t>Media</t>
  </si>
  <si>
    <t>SD</t>
  </si>
  <si>
    <t>CV</t>
  </si>
  <si>
    <t>SEM</t>
  </si>
  <si>
    <t>Ozone depletion</t>
  </si>
  <si>
    <t>Terrestrial acidification</t>
  </si>
  <si>
    <t>Marine eutrophication</t>
  </si>
  <si>
    <t>Human toxicity</t>
  </si>
  <si>
    <t>Oxidant formation</t>
  </si>
  <si>
    <t>Particulate formation</t>
  </si>
  <si>
    <t>Terrestrail exotoxicity</t>
  </si>
  <si>
    <t>Freshwater ecotoxicity</t>
  </si>
  <si>
    <t>Marine ecotoxicity</t>
  </si>
  <si>
    <t>Ionising radiation</t>
  </si>
  <si>
    <t>Agricultural land occupation</t>
  </si>
  <si>
    <t>Urban land ocupation</t>
  </si>
  <si>
    <t>Natural land ocupation</t>
  </si>
  <si>
    <t>Water depletion</t>
  </si>
  <si>
    <t>Metal depletion</t>
  </si>
  <si>
    <t>Fossil depletion</t>
  </si>
  <si>
    <t>Freshwater eutrophication</t>
  </si>
  <si>
    <t>kg CO2</t>
  </si>
  <si>
    <t>kg CFC-11</t>
  </si>
  <si>
    <t>kg SO2</t>
  </si>
  <si>
    <t>kg P</t>
  </si>
  <si>
    <t>kg N</t>
  </si>
  <si>
    <t>kg 1,4-DB</t>
  </si>
  <si>
    <t>kg NMVOC</t>
  </si>
  <si>
    <t>kg PM10</t>
  </si>
  <si>
    <t>kBq U235</t>
  </si>
  <si>
    <t>m2a</t>
  </si>
  <si>
    <t>m3</t>
  </si>
  <si>
    <t>kg Fe</t>
  </si>
  <si>
    <t>kg oil</t>
  </si>
  <si>
    <t>ReciPe Midpoint (H)</t>
  </si>
  <si>
    <r>
      <t>Scenario 1 (CO</t>
    </r>
    <r>
      <rPr>
        <b/>
        <vertAlign val="subscript"/>
        <sz val="11"/>
        <color theme="1"/>
        <rFont val="Calibri"/>
        <family val="2"/>
        <scheme val="minor"/>
      </rPr>
      <t>2</t>
    </r>
    <r>
      <rPr>
        <b/>
        <sz val="11"/>
        <color theme="1"/>
        <rFont val="Calibri"/>
        <family val="2"/>
        <scheme val="minor"/>
      </rPr>
      <t xml:space="preserve"> SimaPro)</t>
    </r>
  </si>
  <si>
    <r>
      <t>Scenario 1 (CO</t>
    </r>
    <r>
      <rPr>
        <b/>
        <vertAlign val="subscript"/>
        <sz val="11"/>
        <color theme="1"/>
        <rFont val="Calibri"/>
        <family val="2"/>
        <scheme val="minor"/>
      </rPr>
      <t>2</t>
    </r>
    <r>
      <rPr>
        <b/>
        <sz val="11"/>
        <color theme="1"/>
        <rFont val="Calibri"/>
        <family val="2"/>
        <scheme val="minor"/>
      </rPr>
      <t xml:space="preserve"> Flue gas MEA)</t>
    </r>
  </si>
  <si>
    <r>
      <t>Scenario 2 (CO</t>
    </r>
    <r>
      <rPr>
        <b/>
        <vertAlign val="subscript"/>
        <sz val="11"/>
        <color theme="1"/>
        <rFont val="Calibri"/>
        <family val="2"/>
        <scheme val="minor"/>
      </rPr>
      <t>2</t>
    </r>
    <r>
      <rPr>
        <b/>
        <sz val="11"/>
        <color theme="1"/>
        <rFont val="Calibri"/>
        <family val="2"/>
        <scheme val="minor"/>
      </rPr>
      <t xml:space="preserve"> Flue gas MEA)</t>
    </r>
  </si>
  <si>
    <r>
      <t>Scenario 2 (CO</t>
    </r>
    <r>
      <rPr>
        <b/>
        <vertAlign val="subscript"/>
        <sz val="11"/>
        <color theme="1"/>
        <rFont val="Calibri"/>
        <family val="2"/>
        <scheme val="minor"/>
      </rPr>
      <t>2</t>
    </r>
    <r>
      <rPr>
        <b/>
        <sz val="11"/>
        <color theme="1"/>
        <rFont val="Calibri"/>
        <family val="2"/>
        <scheme val="minor"/>
      </rPr>
      <t xml:space="preserve"> SimaPro)</t>
    </r>
  </si>
  <si>
    <r>
      <t>Scenario 1 (CO</t>
    </r>
    <r>
      <rPr>
        <b/>
        <vertAlign val="subscript"/>
        <sz val="11"/>
        <color theme="1"/>
        <rFont val="Calibri"/>
        <family val="2"/>
        <scheme val="minor"/>
      </rPr>
      <t>2</t>
    </r>
    <r>
      <rPr>
        <b/>
        <sz val="11"/>
        <color theme="1"/>
        <rFont val="Calibri"/>
        <family val="2"/>
        <scheme val="minor"/>
      </rPr>
      <t xml:space="preserve"> Flue gas membrane)</t>
    </r>
  </si>
  <si>
    <r>
      <t>Scenario 2 (CO</t>
    </r>
    <r>
      <rPr>
        <b/>
        <vertAlign val="subscript"/>
        <sz val="11"/>
        <color theme="1"/>
        <rFont val="Calibri"/>
        <family val="2"/>
        <scheme val="minor"/>
      </rPr>
      <t>2</t>
    </r>
    <r>
      <rPr>
        <b/>
        <sz val="11"/>
        <color theme="1"/>
        <rFont val="Calibri"/>
        <family val="2"/>
        <scheme val="minor"/>
      </rPr>
      <t xml:space="preserve"> Flue gas membrane)</t>
    </r>
  </si>
  <si>
    <r>
      <t>Scenario 1 (CO</t>
    </r>
    <r>
      <rPr>
        <b/>
        <vertAlign val="subscript"/>
        <sz val="11"/>
        <color theme="1"/>
        <rFont val="Calibri"/>
        <family val="2"/>
        <scheme val="minor"/>
      </rPr>
      <t>2</t>
    </r>
    <r>
      <rPr>
        <b/>
        <sz val="11"/>
        <color theme="1"/>
        <rFont val="Calibri"/>
        <family val="2"/>
        <scheme val="minor"/>
      </rPr>
      <t xml:space="preserve"> Biogas MEA)</t>
    </r>
  </si>
  <si>
    <r>
      <t>Scenario 2 (CO</t>
    </r>
    <r>
      <rPr>
        <b/>
        <vertAlign val="subscript"/>
        <sz val="11"/>
        <color theme="1"/>
        <rFont val="Calibri"/>
        <family val="2"/>
        <scheme val="minor"/>
      </rPr>
      <t>2</t>
    </r>
    <r>
      <rPr>
        <b/>
        <sz val="11"/>
        <color theme="1"/>
        <rFont val="Calibri"/>
        <family val="2"/>
        <scheme val="minor"/>
      </rPr>
      <t xml:space="preserve"> Biogas MEA)</t>
    </r>
  </si>
  <si>
    <r>
      <t>Scenario 1 (CO</t>
    </r>
    <r>
      <rPr>
        <b/>
        <vertAlign val="subscript"/>
        <sz val="11"/>
        <color theme="1"/>
        <rFont val="Calibri"/>
        <family val="2"/>
        <scheme val="minor"/>
      </rPr>
      <t>2</t>
    </r>
    <r>
      <rPr>
        <b/>
        <sz val="11"/>
        <color theme="1"/>
        <rFont val="Calibri"/>
        <family val="2"/>
        <scheme val="minor"/>
      </rPr>
      <t xml:space="preserve"> Biogas membrane)</t>
    </r>
  </si>
  <si>
    <r>
      <t>Scenario 2 (CO</t>
    </r>
    <r>
      <rPr>
        <b/>
        <vertAlign val="subscript"/>
        <sz val="11"/>
        <color theme="1"/>
        <rFont val="Calibri"/>
        <family val="2"/>
        <scheme val="minor"/>
      </rPr>
      <t>2</t>
    </r>
    <r>
      <rPr>
        <b/>
        <sz val="11"/>
        <color theme="1"/>
        <rFont val="Calibri"/>
        <family val="2"/>
        <scheme val="minor"/>
      </rPr>
      <t xml:space="preserve"> Biogas membrane)</t>
    </r>
  </si>
  <si>
    <t>Mediana</t>
  </si>
  <si>
    <t>SD: standard deviation</t>
  </si>
  <si>
    <t>CV = SD/ mean</t>
  </si>
  <si>
    <t>1000 y un 95% de confianza</t>
  </si>
  <si>
    <t>CV (%)</t>
  </si>
  <si>
    <t>Menor CV: alto grado de certeza y mayor impacto</t>
  </si>
  <si>
    <t>Mayor CV: mayor grado de incertidumbre (datos insuficientes)</t>
  </si>
  <si>
    <t>Distance (km)</t>
  </si>
  <si>
    <t>100 km</t>
  </si>
  <si>
    <t>Max distance (km)</t>
  </si>
  <si>
    <t>Flue gas (MEA)</t>
  </si>
  <si>
    <t>Flue gas (membrane)</t>
  </si>
  <si>
    <r>
      <t>Scenario 1 (kg CO</t>
    </r>
    <r>
      <rPr>
        <vertAlign val="subscript"/>
        <sz val="11"/>
        <color theme="0"/>
        <rFont val="Calibri"/>
        <family val="2"/>
        <scheme val="minor"/>
      </rPr>
      <t>2</t>
    </r>
    <r>
      <rPr>
        <sz val="11"/>
        <color theme="0"/>
        <rFont val="Calibri"/>
        <family val="2"/>
        <scheme val="minor"/>
      </rPr>
      <t xml:space="preserve"> eq)</t>
    </r>
  </si>
  <si>
    <r>
      <t>Scenario 2 (kg CO</t>
    </r>
    <r>
      <rPr>
        <vertAlign val="subscript"/>
        <sz val="11"/>
        <color theme="0"/>
        <rFont val="Calibri"/>
        <family val="2"/>
        <scheme val="minor"/>
      </rPr>
      <t>2</t>
    </r>
    <r>
      <rPr>
        <sz val="11"/>
        <color theme="0"/>
        <rFont val="Calibri"/>
        <family val="2"/>
        <scheme val="minor"/>
      </rPr>
      <t xml:space="preserve"> eq)</t>
    </r>
  </si>
  <si>
    <t>Electricity</t>
  </si>
  <si>
    <t>Phosphate</t>
  </si>
  <si>
    <t>Giordano también obtiene mejores resultados con membranas para la captura de CO2 (https://www.sciencedirect.com/science/article/pii/S1750583617304875)</t>
  </si>
  <si>
    <t>SimaPro 2</t>
  </si>
  <si>
    <t>FG MEA 2</t>
  </si>
  <si>
    <t>BioG MEA 2</t>
  </si>
  <si>
    <t>Para comparar con Ghosh</t>
  </si>
  <si>
    <t>BioG 2</t>
  </si>
  <si>
    <t>Anand: 73,2 kg CO2 producción de 1000L / sin empaquetado son 68,1</t>
  </si>
  <si>
    <r>
      <t>CO</t>
    </r>
    <r>
      <rPr>
        <vertAlign val="subscript"/>
        <sz val="11"/>
        <color theme="0"/>
        <rFont val="Calibri"/>
        <family val="2"/>
        <scheme val="minor"/>
      </rPr>
      <t>2</t>
    </r>
  </si>
  <si>
    <t>Flue gas membrane</t>
  </si>
  <si>
    <t>SimaPro (100 km) - climate change</t>
  </si>
  <si>
    <t>Electricity cultivation</t>
  </si>
  <si>
    <t>SimaPro (100 km) - human health</t>
  </si>
  <si>
    <t>SimaPro (100 km) - ecosystem quality</t>
  </si>
  <si>
    <t>SimaPro (100 km) - resources</t>
  </si>
  <si>
    <t>Flue gas MEA - climate change</t>
  </si>
  <si>
    <t>Flue gas MEA - human health</t>
  </si>
  <si>
    <t>Flue gas MEA - ecosystem quality</t>
  </si>
  <si>
    <t>Flue gas MEA - resources</t>
  </si>
  <si>
    <t>Pig manure</t>
  </si>
  <si>
    <t>CO2</t>
  </si>
  <si>
    <t>Pig manure transport</t>
  </si>
  <si>
    <t>Climate change SimaPro 1</t>
  </si>
  <si>
    <t>Human Health SimaPro 1</t>
  </si>
  <si>
    <t>Ecosystem quality SimaPro 1</t>
  </si>
  <si>
    <t>Resources SimaPro 1</t>
  </si>
  <si>
    <t>Human Health SimaPro 2</t>
  </si>
  <si>
    <t>Ecosystem quality SimaPro 2</t>
  </si>
  <si>
    <t>Climate change SimaPro 2</t>
  </si>
  <si>
    <t>Resources SimaPro 2</t>
  </si>
  <si>
    <t>Human Health MEA 1</t>
  </si>
  <si>
    <t>Ecosystem quality MEA 1</t>
  </si>
  <si>
    <t>Climate change MEA 1</t>
  </si>
  <si>
    <t>Resources MEA 1</t>
  </si>
  <si>
    <t>Human Health MEA 2</t>
  </si>
  <si>
    <t>Ecosystem quality MEA 2</t>
  </si>
  <si>
    <t>Climate change MEA 2</t>
  </si>
  <si>
    <t>Resources MEA 2</t>
  </si>
  <si>
    <t>Human Health membrane 1</t>
  </si>
  <si>
    <t>Ecosystem quality membrane 1</t>
  </si>
  <si>
    <t>Climate change membrane 1</t>
  </si>
  <si>
    <t>Resources membrane 1</t>
  </si>
  <si>
    <t>Human Health membrane 2</t>
  </si>
  <si>
    <t>Ecosystem quality membrane 2</t>
  </si>
  <si>
    <t>Climate change membrane 2</t>
  </si>
  <si>
    <t>Resources membrane 2</t>
  </si>
  <si>
    <t>Daño de categoría</t>
  </si>
  <si>
    <t>Unidad</t>
  </si>
  <si>
    <t>Promedio</t>
  </si>
  <si>
    <t>kg CO2 eq</t>
  </si>
  <si>
    <t>PDF*m2*yr</t>
  </si>
  <si>
    <t xml:space="preserve">Intervalo de confidencia: </t>
  </si>
  <si>
    <t>10000 simulaciones (CO2 simpro escenario 1)</t>
  </si>
  <si>
    <t>Ecoinvent</t>
  </si>
  <si>
    <t>Etiqueta</t>
  </si>
  <si>
    <t>Salud humana</t>
  </si>
  <si>
    <t>Ecosistema</t>
  </si>
  <si>
    <t>Cambio climático</t>
  </si>
  <si>
    <t>Recursos</t>
  </si>
  <si>
    <t>Comercial</t>
  </si>
  <si>
    <t>Ecosystem</t>
  </si>
  <si>
    <t>Centrifuge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</si>
</sst>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0.000"/>
    <numFmt numFmtId="167" formatCode="0.####"/>
    <numFmt numFmtId="168" formatCode="#"/>
  </numFmts>
  <fonts count="19" x14ac:knownFonts="1">
    <font>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vertAlign val="superscript"/>
      <sz val="11"/>
      <color theme="0"/>
      <name val="Calibri"/>
      <family val="2"/>
      <scheme val="minor"/>
    </font>
    <font>
      <vertAlign val="subscript"/>
      <sz val="11"/>
      <color theme="0"/>
      <name val="Calibri"/>
      <family val="2"/>
      <scheme val="minor"/>
    </font>
    <font>
      <b/>
      <sz val="11"/>
      <color rgb="FFFF0000"/>
      <name val="Calibri"/>
      <family val="2"/>
      <scheme val="minor"/>
    </font>
    <font>
      <b/>
      <vertAlign val="subscript"/>
      <sz val="11"/>
      <color rgb="FFFF0000"/>
      <name val="Calibri"/>
      <family val="2"/>
      <scheme val="minor"/>
    </font>
    <font>
      <vertAlign val="superscript"/>
      <sz val="11"/>
      <color theme="1"/>
      <name val="Calibri"/>
      <family val="2"/>
      <scheme val="minor"/>
    </font>
    <font>
      <vertAlign val="subscript"/>
      <sz val="11"/>
      <color theme="1"/>
      <name val="Calibri"/>
      <family val="2"/>
      <scheme val="minor"/>
    </font>
    <font>
      <sz val="11"/>
      <name val="Calibri"/>
      <family val="2"/>
      <scheme val="minor"/>
    </font>
    <font>
      <b/>
      <sz val="15"/>
      <color theme="3"/>
      <name val="Calibri"/>
      <family val="2"/>
      <scheme val="minor"/>
    </font>
    <font>
      <b/>
      <vertAlign val="superscript"/>
      <sz val="11"/>
      <color rgb="FFFF0000"/>
      <name val="Calibri"/>
      <family val="2"/>
      <scheme val="minor"/>
    </font>
    <font>
      <b/>
      <sz val="15"/>
      <name val="Calibri"/>
      <family val="2"/>
      <scheme val="minor"/>
    </font>
    <font>
      <b/>
      <sz val="11"/>
      <color rgb="FF00B050"/>
      <name val="Calibri"/>
      <family val="2"/>
      <scheme val="minor"/>
    </font>
    <font>
      <sz val="11"/>
      <color rgb="FF006100"/>
      <name val="Calibri"/>
      <family val="2"/>
      <scheme val="minor"/>
    </font>
    <font>
      <b/>
      <sz val="11"/>
      <color theme="1"/>
      <name val="Calibri"/>
      <family val="2"/>
      <scheme val="minor"/>
    </font>
    <font>
      <b/>
      <vertAlign val="subscript"/>
      <sz val="11"/>
      <color theme="1"/>
      <name val="Calibri"/>
      <family val="2"/>
      <scheme val="minor"/>
    </font>
  </fonts>
  <fills count="15">
    <fill>
      <patternFill patternType="none"/>
    </fill>
    <fill>
      <patternFill patternType="gray125"/>
    </fill>
    <fill>
      <patternFill patternType="solid">
        <fgColor theme="6"/>
      </patternFill>
    </fill>
    <fill>
      <patternFill patternType="solid">
        <fgColor theme="6" tint="0.79998168889431442"/>
        <bgColor indexed="65"/>
      </patternFill>
    </fill>
    <fill>
      <patternFill patternType="solid">
        <fgColor theme="7"/>
      </patternFill>
    </fill>
    <fill>
      <patternFill patternType="solid">
        <fgColor theme="7" tint="0.79998168889431442"/>
        <bgColor indexed="65"/>
      </patternFill>
    </fill>
    <fill>
      <patternFill patternType="solid">
        <fgColor theme="8"/>
      </patternFill>
    </fill>
    <fill>
      <patternFill patternType="solid">
        <fgColor theme="8"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39997558519241921"/>
        <bgColor indexed="65"/>
      </patternFill>
    </fill>
    <fill>
      <patternFill patternType="solid">
        <fgColor theme="4"/>
      </patternFill>
    </fill>
    <fill>
      <patternFill patternType="solid">
        <fgColor theme="4" tint="0.79998168889431442"/>
        <bgColor indexed="65"/>
      </patternFill>
    </fill>
    <fill>
      <patternFill patternType="solid">
        <fgColor rgb="FFC6EFCE"/>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thick">
        <color theme="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right style="medium">
        <color indexed="64"/>
      </right>
      <top/>
      <bottom/>
      <diagonal/>
    </border>
  </borders>
  <cellStyleXfs count="17">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2" borderId="0" applyNumberFormat="0" applyBorder="0" applyAlignment="0" applyProtection="0"/>
    <xf numFmtId="0" fontId="1" fillId="3" borderId="0" applyNumberFormat="0" applyBorder="0" applyAlignment="0" applyProtection="0"/>
    <xf numFmtId="0" fontId="4" fillId="4" borderId="0" applyNumberFormat="0" applyBorder="0" applyAlignment="0" applyProtection="0"/>
    <xf numFmtId="0" fontId="1" fillId="5" borderId="0" applyNumberFormat="0" applyBorder="0" applyAlignment="0" applyProtection="0"/>
    <xf numFmtId="0" fontId="4" fillId="6" borderId="0" applyNumberFormat="0" applyBorder="0" applyAlignment="0" applyProtection="0"/>
    <xf numFmtId="0" fontId="1" fillId="7" borderId="0" applyNumberFormat="0" applyBorder="0" applyAlignment="0" applyProtection="0"/>
    <xf numFmtId="0" fontId="4" fillId="8" borderId="0" applyNumberFormat="0" applyBorder="0" applyAlignment="0" applyProtection="0"/>
    <xf numFmtId="0" fontId="1" fillId="9" borderId="0" applyNumberFormat="0" applyBorder="0" applyAlignment="0" applyProtection="0"/>
    <xf numFmtId="0" fontId="12" fillId="0" borderId="7" applyNumberFormat="0" applyFill="0" applyAlignment="0" applyProtection="0"/>
    <xf numFmtId="0" fontId="1" fillId="10" borderId="0" applyNumberFormat="0" applyBorder="0" applyAlignment="0" applyProtection="0"/>
    <xf numFmtId="0" fontId="4" fillId="11" borderId="0" applyNumberFormat="0" applyBorder="0" applyAlignment="0" applyProtection="0"/>
    <xf numFmtId="0" fontId="1" fillId="12" borderId="0" applyNumberFormat="0" applyBorder="0" applyAlignment="0" applyProtection="0"/>
    <xf numFmtId="0" fontId="16" fillId="13" borderId="0" applyNumberFormat="0" applyBorder="0" applyAlignment="0" applyProtection="0"/>
  </cellStyleXfs>
  <cellXfs count="210">
    <xf numFmtId="0" fontId="0" fillId="0" borderId="0" xfId="0"/>
    <xf numFmtId="2" fontId="0" fillId="0" borderId="1" xfId="0" applyNumberFormat="1" applyBorder="1" applyAlignment="1">
      <alignment horizontal="center"/>
    </xf>
    <xf numFmtId="0" fontId="1" fillId="3" borderId="1" xfId="5" applyBorder="1" applyAlignment="1">
      <alignment horizontal="center"/>
    </xf>
    <xf numFmtId="0" fontId="4" fillId="2" borderId="2" xfId="4" applyBorder="1" applyAlignment="1">
      <alignment horizontal="center" vertical="center"/>
    </xf>
    <xf numFmtId="0" fontId="4" fillId="2" borderId="2" xfId="4" applyBorder="1" applyAlignment="1">
      <alignment horizontal="center" vertical="center" wrapText="1"/>
    </xf>
    <xf numFmtId="0" fontId="4" fillId="2" borderId="2" xfId="4" applyBorder="1" applyAlignment="1">
      <alignment horizontal="center" wrapText="1"/>
    </xf>
    <xf numFmtId="0" fontId="3" fillId="0" borderId="0" xfId="3" applyAlignment="1">
      <alignment horizontal="right"/>
    </xf>
    <xf numFmtId="2" fontId="0" fillId="0" borderId="1" xfId="0" applyNumberFormat="1" applyBorder="1" applyAlignment="1">
      <alignment horizontal="center" wrapText="1"/>
    </xf>
    <xf numFmtId="9" fontId="0" fillId="0" borderId="1" xfId="1" applyFont="1" applyBorder="1" applyAlignment="1">
      <alignment horizontal="center"/>
    </xf>
    <xf numFmtId="0" fontId="0" fillId="0" borderId="1" xfId="0" applyBorder="1" applyAlignment="1">
      <alignment horizontal="center"/>
    </xf>
    <xf numFmtId="0" fontId="1" fillId="9" borderId="1" xfId="11" applyBorder="1" applyAlignment="1">
      <alignment horizontal="center"/>
    </xf>
    <xf numFmtId="2" fontId="7" fillId="0" borderId="1" xfId="0" applyNumberFormat="1" applyFont="1" applyBorder="1" applyAlignment="1">
      <alignment horizontal="center"/>
    </xf>
    <xf numFmtId="0" fontId="7" fillId="0" borderId="1" xfId="0" applyFont="1" applyBorder="1" applyAlignment="1">
      <alignment horizontal="center"/>
    </xf>
    <xf numFmtId="0" fontId="7" fillId="9" borderId="1" xfId="11" applyFont="1" applyBorder="1" applyAlignment="1">
      <alignment horizontal="center"/>
    </xf>
    <xf numFmtId="0" fontId="0" fillId="0" borderId="1" xfId="0" applyBorder="1" applyAlignment="1">
      <alignment horizontal="center" vertical="center"/>
    </xf>
    <xf numFmtId="2" fontId="0" fillId="0" borderId="3" xfId="0" applyNumberFormat="1" applyBorder="1" applyAlignment="1">
      <alignment horizontal="center"/>
    </xf>
    <xf numFmtId="0" fontId="4" fillId="8" borderId="1" xfId="10" applyBorder="1" applyAlignment="1">
      <alignment horizontal="center" vertical="center" wrapText="1"/>
    </xf>
    <xf numFmtId="0" fontId="2" fillId="0" borderId="0" xfId="2" applyAlignment="1">
      <alignment horizontal="center"/>
    </xf>
    <xf numFmtId="0" fontId="0" fillId="0" borderId="6" xfId="0" applyBorder="1"/>
    <xf numFmtId="2" fontId="0" fillId="0" borderId="0" xfId="0" applyNumberFormat="1"/>
    <xf numFmtId="11" fontId="0" fillId="0" borderId="1" xfId="0" applyNumberFormat="1" applyBorder="1" applyAlignment="1">
      <alignment horizontal="center"/>
    </xf>
    <xf numFmtId="9" fontId="3" fillId="0" borderId="0" xfId="1" applyFont="1" applyAlignment="1">
      <alignment horizontal="center"/>
    </xf>
    <xf numFmtId="9" fontId="11" fillId="0" borderId="1" xfId="1" applyFont="1" applyBorder="1" applyAlignment="1">
      <alignment horizontal="center"/>
    </xf>
    <xf numFmtId="2" fontId="3" fillId="0" borderId="0" xfId="3" applyNumberFormat="1" applyAlignment="1">
      <alignment horizontal="center"/>
    </xf>
    <xf numFmtId="9" fontId="7" fillId="0" borderId="1" xfId="1" applyFont="1" applyBorder="1" applyAlignment="1">
      <alignment horizontal="center"/>
    </xf>
    <xf numFmtId="11" fontId="7" fillId="0" borderId="1" xfId="0" applyNumberFormat="1" applyFont="1" applyBorder="1" applyAlignment="1">
      <alignment horizontal="center"/>
    </xf>
    <xf numFmtId="11" fontId="0" fillId="0" borderId="0" xfId="0" applyNumberFormat="1"/>
    <xf numFmtId="0" fontId="0" fillId="7" borderId="1" xfId="9" applyFont="1" applyBorder="1" applyAlignment="1">
      <alignment horizontal="center"/>
    </xf>
    <xf numFmtId="0" fontId="1" fillId="7" borderId="1" xfId="9" applyBorder="1" applyAlignment="1">
      <alignment horizontal="center"/>
    </xf>
    <xf numFmtId="164" fontId="0" fillId="0" borderId="1" xfId="0" applyNumberFormat="1" applyBorder="1" applyAlignment="1">
      <alignment horizontal="center"/>
    </xf>
    <xf numFmtId="0" fontId="0" fillId="0" borderId="2" xfId="0" applyBorder="1" applyAlignment="1">
      <alignment horizontal="center" vertical="center"/>
    </xf>
    <xf numFmtId="164" fontId="0" fillId="0" borderId="1" xfId="0" applyNumberFormat="1" applyBorder="1" applyAlignment="1">
      <alignment horizontal="center" vertical="center"/>
    </xf>
    <xf numFmtId="0" fontId="1" fillId="5" borderId="1" xfId="7" applyBorder="1" applyAlignment="1">
      <alignment horizontal="center" vertical="center" wrapText="1"/>
    </xf>
    <xf numFmtId="0" fontId="4" fillId="6" borderId="1" xfId="8" applyBorder="1" applyAlignment="1">
      <alignment horizontal="center" vertical="center"/>
    </xf>
    <xf numFmtId="0" fontId="3" fillId="0" borderId="0" xfId="3" applyAlignment="1">
      <alignment horizontal="left"/>
    </xf>
    <xf numFmtId="0" fontId="1" fillId="5" borderId="1" xfId="7" applyBorder="1" applyAlignment="1">
      <alignment horizontal="center"/>
    </xf>
    <xf numFmtId="165" fontId="0" fillId="0" borderId="1" xfId="0" applyNumberFormat="1" applyBorder="1" applyAlignment="1">
      <alignment horizontal="center"/>
    </xf>
    <xf numFmtId="1" fontId="0" fillId="0" borderId="1" xfId="0" applyNumberFormat="1" applyBorder="1" applyAlignment="1">
      <alignment horizontal="center"/>
    </xf>
    <xf numFmtId="0" fontId="4" fillId="4" borderId="1" xfId="6" applyBorder="1" applyAlignment="1">
      <alignment horizontal="center"/>
    </xf>
    <xf numFmtId="166" fontId="0" fillId="0" borderId="1" xfId="0" applyNumberFormat="1" applyBorder="1" applyAlignment="1">
      <alignment horizontal="center"/>
    </xf>
    <xf numFmtId="2" fontId="0" fillId="0" borderId="1" xfId="0" applyNumberFormat="1" applyBorder="1" applyAlignment="1">
      <alignment horizontal="center" vertical="center"/>
    </xf>
    <xf numFmtId="0" fontId="2" fillId="0" borderId="0" xfId="0" applyFont="1" applyAlignment="1">
      <alignment horizontal="center"/>
    </xf>
    <xf numFmtId="0" fontId="4" fillId="2" borderId="1" xfId="4" applyBorder="1" applyAlignment="1">
      <alignment horizontal="center" vertical="center" wrapText="1"/>
    </xf>
    <xf numFmtId="0" fontId="7" fillId="0" borderId="0" xfId="0" applyFont="1"/>
    <xf numFmtId="0" fontId="0" fillId="7" borderId="1" xfId="9" applyFont="1" applyBorder="1" applyAlignment="1">
      <alignment horizontal="center" vertical="center"/>
    </xf>
    <xf numFmtId="0" fontId="3" fillId="0" borderId="0" xfId="3" applyAlignment="1">
      <alignment horizontal="center"/>
    </xf>
    <xf numFmtId="0" fontId="15" fillId="0" borderId="0" xfId="0" applyFont="1"/>
    <xf numFmtId="0" fontId="0" fillId="0" borderId="5" xfId="0" applyBorder="1" applyAlignment="1">
      <alignment horizontal="center"/>
    </xf>
    <xf numFmtId="0" fontId="0" fillId="0" borderId="5" xfId="0" applyBorder="1" applyAlignment="1">
      <alignment horizontal="center" vertical="center"/>
    </xf>
    <xf numFmtId="0" fontId="7" fillId="0" borderId="5" xfId="0" applyFont="1" applyBorder="1" applyAlignment="1">
      <alignment horizontal="center"/>
    </xf>
    <xf numFmtId="9" fontId="0" fillId="0" borderId="4" xfId="1" applyFont="1" applyBorder="1" applyAlignment="1">
      <alignment horizontal="center"/>
    </xf>
    <xf numFmtId="9" fontId="0" fillId="0" borderId="12" xfId="1" applyFont="1" applyBorder="1" applyAlignment="1">
      <alignment horizontal="center"/>
    </xf>
    <xf numFmtId="9" fontId="0" fillId="0" borderId="13" xfId="1" applyFont="1" applyBorder="1" applyAlignment="1">
      <alignment horizontal="center"/>
    </xf>
    <xf numFmtId="9" fontId="0" fillId="0" borderId="16" xfId="1" applyFont="1" applyBorder="1" applyAlignment="1">
      <alignment horizontal="center"/>
    </xf>
    <xf numFmtId="9" fontId="0" fillId="0" borderId="17" xfId="1" applyFont="1" applyBorder="1" applyAlignment="1">
      <alignment horizontal="center"/>
    </xf>
    <xf numFmtId="9" fontId="0" fillId="0" borderId="18" xfId="1" applyFont="1" applyBorder="1" applyAlignment="1">
      <alignment horizontal="center"/>
    </xf>
    <xf numFmtId="0" fontId="4" fillId="8" borderId="19" xfId="10" applyBorder="1" applyAlignment="1">
      <alignment horizontal="center" vertical="center" wrapText="1"/>
    </xf>
    <xf numFmtId="0" fontId="1" fillId="9" borderId="12" xfId="11" applyBorder="1" applyAlignment="1">
      <alignment horizontal="center"/>
    </xf>
    <xf numFmtId="0" fontId="7" fillId="9" borderId="12" xfId="11" applyFont="1" applyBorder="1" applyAlignment="1">
      <alignment horizontal="center"/>
    </xf>
    <xf numFmtId="0" fontId="1" fillId="9" borderId="16" xfId="11" applyBorder="1" applyAlignment="1">
      <alignment horizontal="center"/>
    </xf>
    <xf numFmtId="0" fontId="0" fillId="0" borderId="18" xfId="0" applyBorder="1" applyAlignment="1">
      <alignment horizontal="center"/>
    </xf>
    <xf numFmtId="9" fontId="0" fillId="0" borderId="2" xfId="1" applyFont="1" applyBorder="1" applyAlignment="1">
      <alignment horizontal="center"/>
    </xf>
    <xf numFmtId="9" fontId="0" fillId="0" borderId="21" xfId="1" applyFont="1" applyBorder="1" applyAlignment="1">
      <alignment horizontal="center"/>
    </xf>
    <xf numFmtId="0" fontId="4" fillId="8" borderId="22" xfId="10" applyBorder="1" applyAlignment="1">
      <alignment horizontal="center" vertical="center" wrapText="1"/>
    </xf>
    <xf numFmtId="0" fontId="0" fillId="0" borderId="21" xfId="0" applyBorder="1" applyAlignment="1">
      <alignment horizontal="center"/>
    </xf>
    <xf numFmtId="9" fontId="0" fillId="0" borderId="0" xfId="0" applyNumberFormat="1"/>
    <xf numFmtId="9" fontId="0" fillId="0" borderId="5" xfId="1" applyFont="1" applyBorder="1" applyAlignment="1">
      <alignment horizontal="center"/>
    </xf>
    <xf numFmtId="0" fontId="0" fillId="0" borderId="9" xfId="0" applyBorder="1" applyAlignment="1">
      <alignment horizontal="center"/>
    </xf>
    <xf numFmtId="0" fontId="0" fillId="0" borderId="4" xfId="0" applyBorder="1" applyAlignment="1">
      <alignment horizontal="center"/>
    </xf>
    <xf numFmtId="9" fontId="0" fillId="0" borderId="15" xfId="1" applyFont="1" applyBorder="1" applyAlignment="1">
      <alignment horizontal="center"/>
    </xf>
    <xf numFmtId="9" fontId="0" fillId="0" borderId="23" xfId="1" applyFont="1" applyBorder="1" applyAlignment="1">
      <alignment horizontal="center"/>
    </xf>
    <xf numFmtId="9" fontId="0" fillId="0" borderId="0" xfId="1" applyFont="1"/>
    <xf numFmtId="9" fontId="0" fillId="0" borderId="8" xfId="1" applyFont="1" applyBorder="1" applyAlignment="1">
      <alignment horizontal="center"/>
    </xf>
    <xf numFmtId="9" fontId="0" fillId="0" borderId="25" xfId="1" applyFont="1" applyBorder="1" applyAlignment="1">
      <alignment horizontal="center"/>
    </xf>
    <xf numFmtId="0" fontId="4" fillId="11" borderId="1" xfId="14" applyBorder="1" applyAlignment="1">
      <alignment horizontal="center"/>
    </xf>
    <xf numFmtId="0" fontId="1" fillId="12" borderId="1" xfId="15" applyBorder="1" applyAlignment="1">
      <alignment horizontal="center" vertical="center" wrapText="1"/>
    </xf>
    <xf numFmtId="9" fontId="0" fillId="0" borderId="27" xfId="1" applyFont="1" applyBorder="1" applyAlignment="1">
      <alignment horizontal="center"/>
    </xf>
    <xf numFmtId="0" fontId="0" fillId="0" borderId="1" xfId="0" applyBorder="1"/>
    <xf numFmtId="9" fontId="0" fillId="0" borderId="1" xfId="0" applyNumberFormat="1" applyBorder="1" applyAlignment="1">
      <alignment horizontal="center"/>
    </xf>
    <xf numFmtId="0" fontId="1" fillId="12" borderId="4" xfId="15" applyBorder="1" applyAlignment="1">
      <alignment horizontal="center" vertical="center" wrapText="1"/>
    </xf>
    <xf numFmtId="0" fontId="1" fillId="12" borderId="12" xfId="15" applyBorder="1" applyAlignment="1">
      <alignment horizontal="center" vertical="center" wrapText="1"/>
    </xf>
    <xf numFmtId="0" fontId="1" fillId="12" borderId="13" xfId="15" applyBorder="1" applyAlignment="1">
      <alignment horizontal="center" vertical="center" wrapText="1"/>
    </xf>
    <xf numFmtId="0" fontId="0" fillId="0" borderId="13" xfId="0" applyBorder="1" applyAlignment="1">
      <alignment horizontal="center"/>
    </xf>
    <xf numFmtId="9" fontId="0" fillId="0" borderId="13" xfId="0" applyNumberFormat="1" applyBorder="1" applyAlignment="1">
      <alignment horizontal="center"/>
    </xf>
    <xf numFmtId="9" fontId="0" fillId="0" borderId="17" xfId="0" applyNumberFormat="1" applyBorder="1" applyAlignment="1">
      <alignment horizontal="center"/>
    </xf>
    <xf numFmtId="0" fontId="0" fillId="0" borderId="17" xfId="0" applyBorder="1" applyAlignment="1">
      <alignment horizontal="center"/>
    </xf>
    <xf numFmtId="0" fontId="1" fillId="12" borderId="5" xfId="15" applyBorder="1" applyAlignment="1">
      <alignment horizontal="center" vertical="center" wrapText="1"/>
    </xf>
    <xf numFmtId="9" fontId="0" fillId="0" borderId="4" xfId="0" applyNumberFormat="1" applyBorder="1" applyAlignment="1">
      <alignment horizontal="center"/>
    </xf>
    <xf numFmtId="0" fontId="0" fillId="0" borderId="28" xfId="0" applyBorder="1" applyAlignment="1">
      <alignment horizontal="center"/>
    </xf>
    <xf numFmtId="0" fontId="0" fillId="0" borderId="12" xfId="0" applyBorder="1" applyAlignment="1">
      <alignment horizontal="center"/>
    </xf>
    <xf numFmtId="9" fontId="0" fillId="0" borderId="12" xfId="0" applyNumberFormat="1" applyBorder="1" applyAlignment="1">
      <alignment horizontal="center"/>
    </xf>
    <xf numFmtId="9" fontId="0" fillId="0" borderId="16" xfId="0" applyNumberFormat="1" applyBorder="1" applyAlignment="1">
      <alignment horizontal="center"/>
    </xf>
    <xf numFmtId="0" fontId="0" fillId="0" borderId="14" xfId="0" applyBorder="1" applyAlignment="1">
      <alignment horizontal="center"/>
    </xf>
    <xf numFmtId="0" fontId="0" fillId="0" borderId="31" xfId="0" applyBorder="1" applyAlignment="1">
      <alignment horizontal="center"/>
    </xf>
    <xf numFmtId="9" fontId="0" fillId="0" borderId="28" xfId="1" applyFont="1" applyBorder="1" applyAlignment="1">
      <alignment horizontal="center"/>
    </xf>
    <xf numFmtId="0" fontId="0" fillId="0" borderId="17" xfId="0" applyBorder="1"/>
    <xf numFmtId="9" fontId="0" fillId="0" borderId="14" xfId="0" applyNumberFormat="1" applyBorder="1" applyAlignment="1">
      <alignment horizontal="center"/>
    </xf>
    <xf numFmtId="9" fontId="0" fillId="0" borderId="31" xfId="0" applyNumberFormat="1" applyBorder="1" applyAlignment="1">
      <alignment horizontal="center"/>
    </xf>
    <xf numFmtId="9" fontId="0" fillId="0" borderId="18" xfId="0" applyNumberFormat="1" applyBorder="1" applyAlignment="1">
      <alignment horizontal="center"/>
    </xf>
    <xf numFmtId="0" fontId="0" fillId="0" borderId="15" xfId="0" applyBorder="1" applyAlignment="1">
      <alignment horizontal="center"/>
    </xf>
    <xf numFmtId="9" fontId="0" fillId="0" borderId="15" xfId="0" applyNumberFormat="1" applyBorder="1" applyAlignment="1">
      <alignment horizontal="center"/>
    </xf>
    <xf numFmtId="0" fontId="0" fillId="0" borderId="16" xfId="0" applyBorder="1" applyAlignment="1">
      <alignment horizontal="center"/>
    </xf>
    <xf numFmtId="0" fontId="0" fillId="0" borderId="23" xfId="0" applyBorder="1" applyAlignment="1">
      <alignment horizontal="center"/>
    </xf>
    <xf numFmtId="0" fontId="4" fillId="8" borderId="13" xfId="10" applyBorder="1" applyAlignment="1">
      <alignment horizontal="center" vertical="center" wrapText="1"/>
    </xf>
    <xf numFmtId="0" fontId="4" fillId="8" borderId="4" xfId="10" applyBorder="1" applyAlignment="1">
      <alignment horizontal="center" vertical="center" wrapText="1"/>
    </xf>
    <xf numFmtId="11" fontId="0" fillId="0" borderId="3" xfId="0" applyNumberFormat="1" applyBorder="1" applyAlignment="1">
      <alignment horizontal="center"/>
    </xf>
    <xf numFmtId="9" fontId="0" fillId="0" borderId="33" xfId="1" applyFont="1" applyBorder="1" applyAlignment="1">
      <alignment horizontal="center"/>
    </xf>
    <xf numFmtId="9" fontId="0" fillId="0" borderId="34" xfId="1" applyFont="1" applyBorder="1" applyAlignment="1">
      <alignment horizontal="center"/>
    </xf>
    <xf numFmtId="9" fontId="0" fillId="0" borderId="35" xfId="1" applyFont="1" applyBorder="1" applyAlignment="1">
      <alignment horizontal="center"/>
    </xf>
    <xf numFmtId="9" fontId="0" fillId="0" borderId="37" xfId="1" applyFont="1" applyBorder="1" applyAlignment="1">
      <alignment horizontal="center"/>
    </xf>
    <xf numFmtId="0" fontId="1" fillId="10" borderId="32" xfId="13" applyBorder="1" applyAlignment="1">
      <alignment horizontal="center"/>
    </xf>
    <xf numFmtId="0" fontId="1" fillId="10" borderId="3" xfId="13" applyBorder="1" applyAlignment="1">
      <alignment horizontal="center"/>
    </xf>
    <xf numFmtId="0" fontId="1" fillId="10" borderId="6" xfId="13" applyBorder="1" applyAlignment="1">
      <alignment horizontal="center"/>
    </xf>
    <xf numFmtId="0" fontId="1" fillId="10" borderId="38" xfId="13" applyBorder="1" applyAlignment="1">
      <alignment horizontal="center"/>
    </xf>
    <xf numFmtId="9" fontId="0" fillId="0" borderId="36" xfId="1" applyFont="1" applyBorder="1" applyAlignment="1">
      <alignment horizontal="center"/>
    </xf>
    <xf numFmtId="9" fontId="0" fillId="0" borderId="42" xfId="1" applyFont="1" applyBorder="1" applyAlignment="1">
      <alignment horizontal="center"/>
    </xf>
    <xf numFmtId="9" fontId="0" fillId="0" borderId="14" xfId="1" applyFont="1" applyBorder="1" applyAlignment="1">
      <alignment horizontal="center"/>
    </xf>
    <xf numFmtId="0" fontId="1" fillId="10" borderId="43" xfId="13" applyBorder="1" applyAlignment="1">
      <alignment horizontal="center"/>
    </xf>
    <xf numFmtId="0" fontId="1" fillId="10" borderId="44" xfId="13" applyBorder="1" applyAlignment="1">
      <alignment horizontal="center"/>
    </xf>
    <xf numFmtId="0" fontId="1" fillId="10" borderId="45" xfId="13" applyBorder="1" applyAlignment="1">
      <alignment horizontal="center"/>
    </xf>
    <xf numFmtId="0" fontId="1" fillId="10" borderId="46" xfId="13" applyBorder="1" applyAlignment="1">
      <alignment horizontal="center"/>
    </xf>
    <xf numFmtId="0" fontId="1" fillId="10" borderId="47" xfId="13" applyBorder="1" applyAlignment="1">
      <alignment horizontal="center"/>
    </xf>
    <xf numFmtId="10" fontId="0" fillId="0" borderId="1" xfId="0" applyNumberFormat="1" applyBorder="1"/>
    <xf numFmtId="10" fontId="0" fillId="0" borderId="17" xfId="0" applyNumberFormat="1" applyBorder="1"/>
    <xf numFmtId="9" fontId="0" fillId="0" borderId="49" xfId="1" applyFont="1" applyBorder="1" applyAlignment="1">
      <alignment horizontal="center"/>
    </xf>
    <xf numFmtId="9" fontId="0" fillId="0" borderId="3" xfId="1" applyFont="1" applyBorder="1" applyAlignment="1">
      <alignment horizontal="center"/>
    </xf>
    <xf numFmtId="10" fontId="0" fillId="0" borderId="33" xfId="0" applyNumberFormat="1" applyBorder="1"/>
    <xf numFmtId="10" fontId="0" fillId="0" borderId="34" xfId="0" applyNumberFormat="1" applyBorder="1"/>
    <xf numFmtId="10" fontId="0" fillId="0" borderId="4" xfId="0" applyNumberFormat="1" applyBorder="1"/>
    <xf numFmtId="10" fontId="0" fillId="0" borderId="28" xfId="0" applyNumberFormat="1" applyBorder="1"/>
    <xf numFmtId="0" fontId="0" fillId="0" borderId="3" xfId="0" applyBorder="1"/>
    <xf numFmtId="0" fontId="0" fillId="0" borderId="8" xfId="0" applyBorder="1" applyAlignment="1">
      <alignment horizontal="center"/>
    </xf>
    <xf numFmtId="11" fontId="0" fillId="0" borderId="1" xfId="0" applyNumberFormat="1" applyBorder="1" applyAlignment="1">
      <alignment horizontal="center" vertical="center"/>
    </xf>
    <xf numFmtId="2" fontId="7" fillId="0" borderId="1" xfId="0" applyNumberFormat="1" applyFont="1" applyBorder="1" applyAlignment="1">
      <alignment horizontal="center" vertical="center"/>
    </xf>
    <xf numFmtId="9" fontId="0" fillId="0" borderId="8" xfId="0" applyNumberFormat="1" applyBorder="1" applyAlignment="1">
      <alignment horizontal="center"/>
    </xf>
    <xf numFmtId="10" fontId="4" fillId="4" borderId="1" xfId="6" applyNumberFormat="1" applyBorder="1" applyAlignment="1">
      <alignment horizontal="center"/>
    </xf>
    <xf numFmtId="0" fontId="11" fillId="9" borderId="1" xfId="11" applyFont="1" applyBorder="1" applyAlignment="1">
      <alignment horizontal="center" vertical="center"/>
    </xf>
    <xf numFmtId="0" fontId="11" fillId="0" borderId="1" xfId="0" applyFont="1" applyBorder="1" applyAlignment="1">
      <alignment horizontal="center" vertical="center"/>
    </xf>
    <xf numFmtId="11" fontId="11" fillId="0" borderId="1" xfId="0" applyNumberFormat="1" applyFont="1" applyBorder="1" applyAlignment="1">
      <alignment horizontal="center" vertical="center"/>
    </xf>
    <xf numFmtId="0" fontId="16" fillId="13" borderId="0" xfId="16" applyBorder="1" applyAlignment="1">
      <alignment horizontal="center" vertical="center"/>
    </xf>
    <xf numFmtId="0" fontId="7" fillId="9" borderId="1" xfId="11" applyFont="1" applyBorder="1" applyAlignment="1">
      <alignment horizontal="center" vertical="center"/>
    </xf>
    <xf numFmtId="0" fontId="7" fillId="0" borderId="1" xfId="0" applyFont="1" applyBorder="1" applyAlignment="1">
      <alignment horizontal="center" vertical="center"/>
    </xf>
    <xf numFmtId="10" fontId="0" fillId="0" borderId="0" xfId="0" applyNumberFormat="1"/>
    <xf numFmtId="0" fontId="17" fillId="5" borderId="1" xfId="7" applyFont="1" applyBorder="1" applyAlignment="1">
      <alignment horizontal="center"/>
    </xf>
    <xf numFmtId="0" fontId="2" fillId="0" borderId="0" xfId="2"/>
    <xf numFmtId="0" fontId="3" fillId="0" borderId="0" xfId="3"/>
    <xf numFmtId="0" fontId="4" fillId="8" borderId="1" xfId="10" applyBorder="1" applyAlignment="1">
      <alignment horizontal="center"/>
    </xf>
    <xf numFmtId="0" fontId="4" fillId="8" borderId="5" xfId="10" applyBorder="1" applyAlignment="1">
      <alignment horizontal="center"/>
    </xf>
    <xf numFmtId="9" fontId="4" fillId="8" borderId="1" xfId="10" applyNumberFormat="1" applyBorder="1" applyAlignment="1">
      <alignment horizontal="center"/>
    </xf>
    <xf numFmtId="0" fontId="0" fillId="0" borderId="0" xfId="0" applyAlignment="1">
      <alignment horizontal="center"/>
    </xf>
    <xf numFmtId="9" fontId="3" fillId="0" borderId="0" xfId="3" applyNumberFormat="1" applyAlignment="1">
      <alignment horizontal="center"/>
    </xf>
    <xf numFmtId="11" fontId="7" fillId="0" borderId="1" xfId="0" applyNumberFormat="1" applyFont="1" applyBorder="1" applyAlignment="1">
      <alignment horizontal="center" vertical="center"/>
    </xf>
    <xf numFmtId="11" fontId="7" fillId="14" borderId="1" xfId="0" applyNumberFormat="1" applyFont="1" applyFill="1" applyBorder="1" applyAlignment="1">
      <alignment horizontal="center" vertical="center"/>
    </xf>
    <xf numFmtId="11" fontId="11" fillId="14" borderId="1" xfId="0" applyNumberFormat="1" applyFont="1" applyFill="1" applyBorder="1" applyAlignment="1">
      <alignment horizontal="center" vertical="center"/>
    </xf>
    <xf numFmtId="2" fontId="7" fillId="14" borderId="1" xfId="0" applyNumberFormat="1" applyFont="1" applyFill="1" applyBorder="1" applyAlignment="1">
      <alignment horizontal="center" vertical="center"/>
    </xf>
    <xf numFmtId="9" fontId="4" fillId="8" borderId="2" xfId="10" applyNumberFormat="1" applyBorder="1" applyAlignment="1">
      <alignment horizontal="center"/>
    </xf>
    <xf numFmtId="0" fontId="4" fillId="8" borderId="2" xfId="10" applyBorder="1" applyAlignment="1">
      <alignment horizontal="center"/>
    </xf>
    <xf numFmtId="0" fontId="17" fillId="0" borderId="0" xfId="0" applyFont="1"/>
    <xf numFmtId="167" fontId="0" fillId="0" borderId="0" xfId="0" applyNumberFormat="1"/>
    <xf numFmtId="168" fontId="0" fillId="0" borderId="0" xfId="0" applyNumberFormat="1"/>
    <xf numFmtId="0" fontId="4" fillId="8" borderId="1" xfId="10" applyBorder="1" applyAlignment="1">
      <alignment horizontal="center" vertical="center" wrapText="1"/>
    </xf>
    <xf numFmtId="0" fontId="0" fillId="0" borderId="5" xfId="0" applyBorder="1" applyAlignment="1">
      <alignment horizontal="center"/>
    </xf>
    <xf numFmtId="0" fontId="0" fillId="0" borderId="8"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4" fillId="8" borderId="14" xfId="10" applyBorder="1" applyAlignment="1">
      <alignment horizontal="center" vertical="center" wrapText="1"/>
    </xf>
    <xf numFmtId="0" fontId="4" fillId="8" borderId="8" xfId="10" applyBorder="1" applyAlignment="1">
      <alignment horizontal="center" vertical="center" wrapText="1"/>
    </xf>
    <xf numFmtId="0" fontId="4" fillId="8" borderId="35" xfId="10" applyBorder="1" applyAlignment="1">
      <alignment horizontal="center" vertical="center" wrapText="1"/>
    </xf>
    <xf numFmtId="0" fontId="4" fillId="8" borderId="48" xfId="10" applyBorder="1" applyAlignment="1">
      <alignment horizontal="center" vertical="center" wrapText="1"/>
    </xf>
    <xf numFmtId="0" fontId="4" fillId="8" borderId="15" xfId="10" applyBorder="1" applyAlignment="1">
      <alignment horizontal="center" vertical="center" wrapText="1"/>
    </xf>
    <xf numFmtId="0" fontId="4" fillId="8" borderId="12" xfId="10" applyBorder="1" applyAlignment="1">
      <alignment horizontal="center" vertical="center" wrapText="1"/>
    </xf>
    <xf numFmtId="0" fontId="4" fillId="8" borderId="33" xfId="10" applyBorder="1" applyAlignment="1">
      <alignment horizontal="center" vertical="center" wrapText="1"/>
    </xf>
    <xf numFmtId="0" fontId="4" fillId="8" borderId="4" xfId="10" applyBorder="1" applyAlignment="1">
      <alignment horizontal="center" vertical="center" wrapText="1"/>
    </xf>
    <xf numFmtId="0" fontId="4" fillId="8" borderId="5" xfId="10" applyBorder="1" applyAlignment="1">
      <alignment horizontal="center" vertical="center"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4" fillId="11" borderId="43" xfId="14" applyBorder="1" applyAlignment="1">
      <alignment horizontal="center"/>
    </xf>
    <xf numFmtId="0" fontId="4" fillId="11" borderId="3" xfId="14" applyBorder="1" applyAlignment="1">
      <alignment horizontal="center"/>
    </xf>
    <xf numFmtId="0" fontId="4" fillId="11" borderId="46" xfId="14" applyBorder="1" applyAlignment="1">
      <alignment horizontal="center"/>
    </xf>
    <xf numFmtId="0" fontId="4" fillId="11" borderId="38" xfId="14" applyBorder="1" applyAlignment="1">
      <alignment horizontal="center"/>
    </xf>
    <xf numFmtId="0" fontId="4" fillId="11" borderId="9" xfId="14" applyBorder="1" applyAlignment="1">
      <alignment horizontal="center"/>
    </xf>
    <xf numFmtId="0" fontId="4" fillId="11" borderId="10" xfId="14" applyBorder="1" applyAlignment="1">
      <alignment horizontal="center"/>
    </xf>
    <xf numFmtId="0" fontId="4" fillId="11" borderId="11" xfId="14" applyBorder="1" applyAlignment="1">
      <alignment horizontal="center"/>
    </xf>
    <xf numFmtId="0" fontId="4" fillId="11" borderId="32" xfId="14" applyBorder="1" applyAlignment="1">
      <alignment horizontal="center"/>
    </xf>
    <xf numFmtId="0" fontId="4" fillId="11" borderId="6" xfId="14" applyBorder="1" applyAlignment="1">
      <alignment horizontal="center"/>
    </xf>
    <xf numFmtId="0" fontId="4" fillId="11" borderId="24" xfId="14" applyBorder="1" applyAlignment="1">
      <alignment horizontal="center"/>
    </xf>
    <xf numFmtId="0" fontId="4" fillId="11" borderId="19" xfId="14" applyBorder="1" applyAlignment="1">
      <alignment horizontal="center"/>
    </xf>
    <xf numFmtId="0" fontId="4" fillId="11" borderId="26" xfId="14" applyBorder="1" applyAlignment="1">
      <alignment horizontal="center"/>
    </xf>
    <xf numFmtId="0" fontId="4" fillId="11" borderId="20" xfId="14" applyBorder="1" applyAlignment="1">
      <alignment horizontal="center"/>
    </xf>
    <xf numFmtId="0" fontId="4" fillId="11" borderId="22" xfId="14" applyBorder="1" applyAlignment="1">
      <alignment horizontal="center"/>
    </xf>
    <xf numFmtId="0" fontId="0" fillId="0" borderId="50" xfId="0" applyBorder="1" applyAlignment="1">
      <alignment horizontal="center"/>
    </xf>
    <xf numFmtId="0" fontId="14" fillId="0" borderId="7" xfId="12" applyFont="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2" fillId="0" borderId="7" xfId="12" applyAlignment="1">
      <alignment horizont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11" fontId="0" fillId="0" borderId="2" xfId="0" applyNumberFormat="1" applyBorder="1" applyAlignment="1">
      <alignment horizontal="center" vertical="center"/>
    </xf>
    <xf numFmtId="11" fontId="0" fillId="0" borderId="3" xfId="0" applyNumberFormat="1" applyBorder="1" applyAlignment="1">
      <alignment horizontal="center" vertical="center"/>
    </xf>
    <xf numFmtId="0" fontId="17" fillId="0" borderId="1" xfId="0" applyFont="1" applyBorder="1" applyAlignment="1">
      <alignment horizontal="center"/>
    </xf>
    <xf numFmtId="0" fontId="7" fillId="0" borderId="1" xfId="0" applyFont="1" applyBorder="1" applyAlignment="1">
      <alignment horizontal="center"/>
    </xf>
    <xf numFmtId="0" fontId="4" fillId="8" borderId="1" xfId="10" applyBorder="1" applyAlignment="1">
      <alignment horizontal="center"/>
    </xf>
    <xf numFmtId="0" fontId="2" fillId="0" borderId="1" xfId="2" applyBorder="1" applyAlignment="1">
      <alignment horizontal="center"/>
    </xf>
    <xf numFmtId="1" fontId="17" fillId="0" borderId="1" xfId="0" applyNumberFormat="1" applyFont="1" applyBorder="1" applyAlignment="1">
      <alignment horizontal="center"/>
    </xf>
    <xf numFmtId="0" fontId="4" fillId="6" borderId="1" xfId="8" applyBorder="1" applyAlignment="1">
      <alignment horizontal="center" vertical="center"/>
    </xf>
  </cellXfs>
  <cellStyles count="17">
    <cellStyle name="20% - Accent1" xfId="15" builtinId="30"/>
    <cellStyle name="20% - Accent3" xfId="5" builtinId="38"/>
    <cellStyle name="20% - Accent4" xfId="7" builtinId="42"/>
    <cellStyle name="20% - Accent5" xfId="9" builtinId="46"/>
    <cellStyle name="20% - Accent6" xfId="11" builtinId="50"/>
    <cellStyle name="60% - Accent6" xfId="13" builtinId="52"/>
    <cellStyle name="Accent1" xfId="14" builtinId="29"/>
    <cellStyle name="Accent3" xfId="4" builtinId="37"/>
    <cellStyle name="Accent4" xfId="6" builtinId="41"/>
    <cellStyle name="Accent5" xfId="8" builtinId="45"/>
    <cellStyle name="Accent6" xfId="10" builtinId="49"/>
    <cellStyle name="Explanatory Text" xfId="3" builtinId="53"/>
    <cellStyle name="Good" xfId="16" builtinId="26"/>
    <cellStyle name="Heading 1" xfId="12" builtinId="16"/>
    <cellStyle name="Normal" xfId="0" builtinId="0"/>
    <cellStyle name="Per cent" xfId="1" builtinId="5"/>
    <cellStyle name="Warning Text" xfId="2" builtin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Scenario 1A</c:v>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'Comparación 1-2 (MEA)'!$B$4:$B$18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(MEA)'!$M$4:$M$18</c:f>
              <c:numCache>
                <c:formatCode>0%</c:formatCode>
                <c:ptCount val="15"/>
                <c:pt idx="0">
                  <c:v>0.14527620501371913</c:v>
                </c:pt>
                <c:pt idx="1">
                  <c:v>0.18705471071464136</c:v>
                </c:pt>
                <c:pt idx="2">
                  <c:v>0.18523335804775551</c:v>
                </c:pt>
                <c:pt idx="3">
                  <c:v>0.14053311855448328</c:v>
                </c:pt>
                <c:pt idx="4">
                  <c:v>0.15910604026166861</c:v>
                </c:pt>
                <c:pt idx="5">
                  <c:v>0.14599589710327407</c:v>
                </c:pt>
                <c:pt idx="6">
                  <c:v>0.12245515415443699</c:v>
                </c:pt>
                <c:pt idx="7">
                  <c:v>0.10185910577537052</c:v>
                </c:pt>
                <c:pt idx="8">
                  <c:v>0.19106420836848068</c:v>
                </c:pt>
                <c:pt idx="9">
                  <c:v>0.17149628951200566</c:v>
                </c:pt>
                <c:pt idx="10">
                  <c:v>1</c:v>
                </c:pt>
                <c:pt idx="11">
                  <c:v>0.21896067600052554</c:v>
                </c:pt>
                <c:pt idx="12">
                  <c:v>0.15012393278482666</c:v>
                </c:pt>
                <c:pt idx="13">
                  <c:v>0.17888369018304789</c:v>
                </c:pt>
                <c:pt idx="14">
                  <c:v>0.12672098890571956</c:v>
                </c:pt>
              </c:numCache>
            </c:numRef>
          </c:val>
          <c:extLst>
            <c:ext xmlns:c16="http://schemas.microsoft.com/office/drawing/2014/chart" uri="{C3380CC4-5D6E-409C-BE32-E72D297353CC}">
              <c16:uniqueId val="{00000002-D874-4A00-81BE-6952A7E17491}"/>
            </c:ext>
          </c:extLst>
        </c:ser>
        <c:ser>
          <c:idx val="1"/>
          <c:order val="1"/>
          <c:tx>
            <c:v>Scenario 1B</c:v>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1-2 (MEA)'!$B$4:$B$18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(MEA)'!$N$4:$N$18</c:f>
              <c:numCache>
                <c:formatCode>0%</c:formatCode>
                <c:ptCount val="15"/>
                <c:pt idx="0">
                  <c:v>0.19633160378324752</c:v>
                </c:pt>
                <c:pt idx="1">
                  <c:v>0.18728247245456603</c:v>
                </c:pt>
                <c:pt idx="2">
                  <c:v>0.18552726281767784</c:v>
                </c:pt>
                <c:pt idx="3">
                  <c:v>0.11251822959431891</c:v>
                </c:pt>
                <c:pt idx="4">
                  <c:v>8.7585828214197567E-2</c:v>
                </c:pt>
                <c:pt idx="5">
                  <c:v>0.12394144663054409</c:v>
                </c:pt>
                <c:pt idx="6">
                  <c:v>0.16065639207211227</c:v>
                </c:pt>
                <c:pt idx="7">
                  <c:v>9.3151329706297706E-2</c:v>
                </c:pt>
                <c:pt idx="8">
                  <c:v>0.18917092535986468</c:v>
                </c:pt>
                <c:pt idx="9">
                  <c:v>0.17022243747575774</c:v>
                </c:pt>
                <c:pt idx="10">
                  <c:v>0.99994055669251036</c:v>
                </c:pt>
                <c:pt idx="11">
                  <c:v>0.21002683621589449</c:v>
                </c:pt>
                <c:pt idx="12">
                  <c:v>0.16756072317202003</c:v>
                </c:pt>
                <c:pt idx="13">
                  <c:v>0.13777075642762662</c:v>
                </c:pt>
                <c:pt idx="14">
                  <c:v>0.14219103631816618</c:v>
                </c:pt>
              </c:numCache>
            </c:numRef>
          </c:val>
          <c:extLst>
            <c:ext xmlns:c16="http://schemas.microsoft.com/office/drawing/2014/chart" uri="{C3380CC4-5D6E-409C-BE32-E72D297353CC}">
              <c16:uniqueId val="{00000003-D874-4A00-81BE-6952A7E17491}"/>
            </c:ext>
          </c:extLst>
        </c:ser>
        <c:ser>
          <c:idx val="2"/>
          <c:order val="2"/>
          <c:tx>
            <c:v>Scenario 1C</c:v>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f>'Comparación 1-2 (MEA)'!$B$4:$B$18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(MEA)'!$O$4:$O$18</c:f>
              <c:numCache>
                <c:formatCode>0%</c:formatCode>
                <c:ptCount val="15"/>
                <c:pt idx="0">
                  <c:v>0.14750605952074683</c:v>
                </c:pt>
                <c:pt idx="1">
                  <c:v>0.19696971791007684</c:v>
                </c:pt>
                <c:pt idx="2">
                  <c:v>0.17469337457927933</c:v>
                </c:pt>
                <c:pt idx="3">
                  <c:v>0.12284008697472665</c:v>
                </c:pt>
                <c:pt idx="4">
                  <c:v>7.9984640279809782E-2</c:v>
                </c:pt>
                <c:pt idx="5">
                  <c:v>0.10191640209177776</c:v>
                </c:pt>
                <c:pt idx="6">
                  <c:v>0.10221840960165997</c:v>
                </c:pt>
                <c:pt idx="7">
                  <c:v>9.6298249405973216E-2</c:v>
                </c:pt>
                <c:pt idx="8">
                  <c:v>0.17419383180760559</c:v>
                </c:pt>
                <c:pt idx="9">
                  <c:v>0.1804859168335928</c:v>
                </c:pt>
                <c:pt idx="10">
                  <c:v>0.9998473149885041</c:v>
                </c:pt>
                <c:pt idx="11">
                  <c:v>0.23046926226200162</c:v>
                </c:pt>
                <c:pt idx="12">
                  <c:v>0.16177282521253275</c:v>
                </c:pt>
                <c:pt idx="13">
                  <c:v>0.12092398854722082</c:v>
                </c:pt>
                <c:pt idx="14">
                  <c:v>0.21188352421850618</c:v>
                </c:pt>
              </c:numCache>
            </c:numRef>
          </c:val>
          <c:extLst>
            <c:ext xmlns:c16="http://schemas.microsoft.com/office/drawing/2014/chart" uri="{C3380CC4-5D6E-409C-BE32-E72D297353CC}">
              <c16:uniqueId val="{00000004-D874-4A00-81BE-6952A7E17491}"/>
            </c:ext>
          </c:extLst>
        </c:ser>
        <c:ser>
          <c:idx val="3"/>
          <c:order val="3"/>
          <c:tx>
            <c:v>Scenario 2A</c:v>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invertIfNegative val="0"/>
          <c:cat>
            <c:strRef>
              <c:f>'Comparación 1-2 (MEA)'!$B$4:$B$18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(MEA)'!$P$4:$P$18</c:f>
              <c:numCache>
                <c:formatCode>0%</c:formatCode>
                <c:ptCount val="15"/>
                <c:pt idx="0">
                  <c:v>0.77278047754822543</c:v>
                </c:pt>
                <c:pt idx="1">
                  <c:v>0.98148121336230154</c:v>
                </c:pt>
                <c:pt idx="2">
                  <c:v>0.99853047615038859</c:v>
                </c:pt>
                <c:pt idx="3">
                  <c:v>1</c:v>
                </c:pt>
                <c:pt idx="4">
                  <c:v>1</c:v>
                </c:pt>
                <c:pt idx="5">
                  <c:v>1</c:v>
                </c:pt>
                <c:pt idx="6">
                  <c:v>0.83063227384750937</c:v>
                </c:pt>
                <c:pt idx="7">
                  <c:v>1</c:v>
                </c:pt>
                <c:pt idx="8">
                  <c:v>1</c:v>
                </c:pt>
                <c:pt idx="9">
                  <c:v>0.9539321194274577</c:v>
                </c:pt>
                <c:pt idx="10">
                  <c:v>8.1747316417620699E-3</c:v>
                </c:pt>
                <c:pt idx="11">
                  <c:v>0.94390098288789492</c:v>
                </c:pt>
                <c:pt idx="12">
                  <c:v>0.92270557097020278</c:v>
                </c:pt>
                <c:pt idx="13">
                  <c:v>1</c:v>
                </c:pt>
                <c:pt idx="14">
                  <c:v>0.62307100967679963</c:v>
                </c:pt>
              </c:numCache>
            </c:numRef>
          </c:val>
          <c:extLst>
            <c:ext xmlns:c16="http://schemas.microsoft.com/office/drawing/2014/chart" uri="{C3380CC4-5D6E-409C-BE32-E72D297353CC}">
              <c16:uniqueId val="{00000005-D874-4A00-81BE-6952A7E17491}"/>
            </c:ext>
          </c:extLst>
        </c:ser>
        <c:ser>
          <c:idx val="4"/>
          <c:order val="4"/>
          <c:tx>
            <c:v>Scenario 2B</c:v>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invertIfNegative val="0"/>
          <c:cat>
            <c:strRef>
              <c:f>'Comparación 1-2 (MEA)'!$B$4:$B$18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(MEA)'!$Q$4:$Q$18</c:f>
              <c:numCache>
                <c:formatCode>0%</c:formatCode>
                <c:ptCount val="15"/>
                <c:pt idx="0">
                  <c:v>1</c:v>
                </c:pt>
                <c:pt idx="1">
                  <c:v>0.98239226032200011</c:v>
                </c:pt>
                <c:pt idx="2">
                  <c:v>1</c:v>
                </c:pt>
                <c:pt idx="3">
                  <c:v>0.87526939897594647</c:v>
                </c:pt>
                <c:pt idx="4">
                  <c:v>0.68224237969220469</c:v>
                </c:pt>
                <c:pt idx="5">
                  <c:v>0.90198022012120005</c:v>
                </c:pt>
                <c:pt idx="6">
                  <c:v>1</c:v>
                </c:pt>
                <c:pt idx="7">
                  <c:v>0.96129877302634303</c:v>
                </c:pt>
                <c:pt idx="8">
                  <c:v>0.99242686796553603</c:v>
                </c:pt>
                <c:pt idx="9">
                  <c:v>0.94839086306977904</c:v>
                </c:pt>
                <c:pt idx="10">
                  <c:v>7.9100231630972306E-3</c:v>
                </c:pt>
                <c:pt idx="11">
                  <c:v>0.90373333114304222</c:v>
                </c:pt>
                <c:pt idx="12">
                  <c:v>1</c:v>
                </c:pt>
                <c:pt idx="13">
                  <c:v>0.81768371638220916</c:v>
                </c:pt>
                <c:pt idx="14">
                  <c:v>0.69163646981553617</c:v>
                </c:pt>
              </c:numCache>
            </c:numRef>
          </c:val>
          <c:extLst>
            <c:ext xmlns:c16="http://schemas.microsoft.com/office/drawing/2014/chart" uri="{C3380CC4-5D6E-409C-BE32-E72D297353CC}">
              <c16:uniqueId val="{00000007-D874-4A00-81BE-6952A7E17491}"/>
            </c:ext>
          </c:extLst>
        </c:ser>
        <c:ser>
          <c:idx val="5"/>
          <c:order val="5"/>
          <c:tx>
            <c:v>Scenario 2C</c:v>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invertIfNegative val="0"/>
          <c:cat>
            <c:strRef>
              <c:f>'Comparación 1-2 (MEA)'!$B$4:$B$18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(MEA)'!$R$4:$R$18</c:f>
              <c:numCache>
                <c:formatCode>0%</c:formatCode>
                <c:ptCount val="15"/>
                <c:pt idx="0">
                  <c:v>0.78893196487221218</c:v>
                </c:pt>
                <c:pt idx="1">
                  <c:v>1</c:v>
                </c:pt>
                <c:pt idx="2">
                  <c:v>0.97466881812802975</c:v>
                </c:pt>
                <c:pt idx="3">
                  <c:v>0.95743023555378448</c:v>
                </c:pt>
                <c:pt idx="4">
                  <c:v>0.66108484490769648</c:v>
                </c:pt>
                <c:pt idx="5">
                  <c:v>0.81162483826671472</c:v>
                </c:pt>
                <c:pt idx="6">
                  <c:v>0.75386789796764897</c:v>
                </c:pt>
                <c:pt idx="7">
                  <c:v>0.9791528436942416</c:v>
                </c:pt>
                <c:pt idx="8">
                  <c:v>0.94856883643441903</c:v>
                </c:pt>
                <c:pt idx="9">
                  <c:v>1</c:v>
                </c:pt>
                <c:pt idx="10">
                  <c:v>7.722554993103853E-3</c:v>
                </c:pt>
                <c:pt idx="11">
                  <c:v>1</c:v>
                </c:pt>
                <c:pt idx="12">
                  <c:v>0.99325781505211308</c:v>
                </c:pt>
                <c:pt idx="13">
                  <c:v>0.76454534784399619</c:v>
                </c:pt>
                <c:pt idx="14">
                  <c:v>1</c:v>
                </c:pt>
              </c:numCache>
            </c:numRef>
          </c:val>
          <c:extLst>
            <c:ext xmlns:c16="http://schemas.microsoft.com/office/drawing/2014/chart" uri="{C3380CC4-5D6E-409C-BE32-E72D297353CC}">
              <c16:uniqueId val="{00000008-D874-4A00-81BE-6952A7E17491}"/>
            </c:ext>
          </c:extLst>
        </c:ser>
        <c:dLbls>
          <c:showLegendKey val="0"/>
          <c:showVal val="0"/>
          <c:showCatName val="0"/>
          <c:showSerName val="0"/>
          <c:showPercent val="0"/>
          <c:showBubbleSize val="0"/>
        </c:dLbls>
        <c:gapWidth val="100"/>
        <c:overlap val="-24"/>
        <c:axId val="82765791"/>
        <c:axId val="839409279"/>
      </c:barChart>
      <c:catAx>
        <c:axId val="8276579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39409279"/>
        <c:crosses val="autoZero"/>
        <c:auto val="1"/>
        <c:lblAlgn val="ctr"/>
        <c:lblOffset val="100"/>
        <c:noMultiLvlLbl val="0"/>
      </c:catAx>
      <c:valAx>
        <c:axId val="839409279"/>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2765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Scenario 1A</c:v>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'Comparación 1-2 (membrane)'!$B$44:$B$58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(membrane)'!$M$44:$M$58</c:f>
              <c:numCache>
                <c:formatCode>0%</c:formatCode>
                <c:ptCount val="15"/>
                <c:pt idx="0">
                  <c:v>0.63408304727349618</c:v>
                </c:pt>
                <c:pt idx="1">
                  <c:v>0.73127974714515587</c:v>
                </c:pt>
                <c:pt idx="2">
                  <c:v>0.66810919541144376</c:v>
                </c:pt>
                <c:pt idx="3">
                  <c:v>0.63339795869987447</c:v>
                </c:pt>
                <c:pt idx="4">
                  <c:v>0.58458458458478868</c:v>
                </c:pt>
                <c:pt idx="5">
                  <c:v>0.60803047887656625</c:v>
                </c:pt>
                <c:pt idx="6">
                  <c:v>0.58092112660510042</c:v>
                </c:pt>
                <c:pt idx="7">
                  <c:v>0.55385684729555551</c:v>
                </c:pt>
                <c:pt idx="8">
                  <c:v>0.68587198265377824</c:v>
                </c:pt>
                <c:pt idx="9">
                  <c:v>0.71299261941233816</c:v>
                </c:pt>
                <c:pt idx="10">
                  <c:v>0.69316223081763506</c:v>
                </c:pt>
                <c:pt idx="11">
                  <c:v>0.73186710341600369</c:v>
                </c:pt>
                <c:pt idx="12">
                  <c:v>0.61953727507459855</c:v>
                </c:pt>
                <c:pt idx="13">
                  <c:v>0.62766663820161284</c:v>
                </c:pt>
                <c:pt idx="14">
                  <c:v>0.48891754159759321</c:v>
                </c:pt>
              </c:numCache>
            </c:numRef>
          </c:val>
          <c:extLst>
            <c:ext xmlns:c16="http://schemas.microsoft.com/office/drawing/2014/chart" uri="{C3380CC4-5D6E-409C-BE32-E72D297353CC}">
              <c16:uniqueId val="{00000000-4155-42F5-B231-352B88EDB9ED}"/>
            </c:ext>
          </c:extLst>
        </c:ser>
        <c:ser>
          <c:idx val="1"/>
          <c:order val="1"/>
          <c:tx>
            <c:v>Scenario 1B</c:v>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1-2 (membrane)'!$B$44:$B$58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(membrane)'!$N$44:$N$58</c:f>
              <c:numCache>
                <c:formatCode>0%</c:formatCode>
                <c:ptCount val="15"/>
                <c:pt idx="0">
                  <c:v>0.63840830671750959</c:v>
                </c:pt>
                <c:pt idx="1">
                  <c:v>0.73127974714515587</c:v>
                </c:pt>
                <c:pt idx="2">
                  <c:v>0.67476698453770423</c:v>
                </c:pt>
                <c:pt idx="3">
                  <c:v>0.64304113699500876</c:v>
                </c:pt>
                <c:pt idx="4">
                  <c:v>0.58858858858878838</c:v>
                </c:pt>
                <c:pt idx="5">
                  <c:v>0.60981094100566036</c:v>
                </c:pt>
                <c:pt idx="6">
                  <c:v>0.58359281115335171</c:v>
                </c:pt>
                <c:pt idx="7">
                  <c:v>0.55524670134668064</c:v>
                </c:pt>
                <c:pt idx="8">
                  <c:v>0.69249449782124206</c:v>
                </c:pt>
                <c:pt idx="9">
                  <c:v>0.71438518312212784</c:v>
                </c:pt>
                <c:pt idx="10">
                  <c:v>0.69918389520045177</c:v>
                </c:pt>
                <c:pt idx="11">
                  <c:v>0.7334269224769927</c:v>
                </c:pt>
                <c:pt idx="12">
                  <c:v>0.62239360183818693</c:v>
                </c:pt>
                <c:pt idx="13">
                  <c:v>0.63289491341104875</c:v>
                </c:pt>
                <c:pt idx="14">
                  <c:v>0.4901455148277768</c:v>
                </c:pt>
              </c:numCache>
            </c:numRef>
          </c:val>
          <c:extLst>
            <c:ext xmlns:c16="http://schemas.microsoft.com/office/drawing/2014/chart" uri="{C3380CC4-5D6E-409C-BE32-E72D297353CC}">
              <c16:uniqueId val="{00000001-4155-42F5-B231-352B88EDB9ED}"/>
            </c:ext>
          </c:extLst>
        </c:ser>
        <c:ser>
          <c:idx val="2"/>
          <c:order val="2"/>
          <c:tx>
            <c:v>Scenario 1C</c:v>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f>'Comparación 1-2 (membrane)'!$B$44:$B$58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(membrane)'!$O$44:$O$58</c:f>
              <c:numCache>
                <c:formatCode>0%</c:formatCode>
                <c:ptCount val="15"/>
                <c:pt idx="0">
                  <c:v>0.74005190365182294</c:v>
                </c:pt>
                <c:pt idx="1">
                  <c:v>0.7988980653402421</c:v>
                </c:pt>
                <c:pt idx="2">
                  <c:v>0.7313581921109179</c:v>
                </c:pt>
                <c:pt idx="3">
                  <c:v>0.69125702847068027</c:v>
                </c:pt>
                <c:pt idx="4">
                  <c:v>0.62662662662678503</c:v>
                </c:pt>
                <c:pt idx="5">
                  <c:v>0.66233457381394045</c:v>
                </c:pt>
                <c:pt idx="6">
                  <c:v>0.65572829395613819</c:v>
                </c:pt>
                <c:pt idx="7">
                  <c:v>0.60180681205937447</c:v>
                </c:pt>
                <c:pt idx="8">
                  <c:v>0.738852103993488</c:v>
                </c:pt>
                <c:pt idx="9">
                  <c:v>0.75964350369029388</c:v>
                </c:pt>
                <c:pt idx="10">
                  <c:v>0.75337887464580156</c:v>
                </c:pt>
                <c:pt idx="11">
                  <c:v>0.84807362345967874</c:v>
                </c:pt>
                <c:pt idx="12">
                  <c:v>0.71950871180019316</c:v>
                </c:pt>
                <c:pt idx="13">
                  <c:v>0.70260524953686199</c:v>
                </c:pt>
                <c:pt idx="14">
                  <c:v>0.79652483575858046</c:v>
                </c:pt>
              </c:numCache>
            </c:numRef>
          </c:val>
          <c:extLst>
            <c:ext xmlns:c16="http://schemas.microsoft.com/office/drawing/2014/chart" uri="{C3380CC4-5D6E-409C-BE32-E72D297353CC}">
              <c16:uniqueId val="{00000002-4155-42F5-B231-352B88EDB9ED}"/>
            </c:ext>
          </c:extLst>
        </c:ser>
        <c:ser>
          <c:idx val="3"/>
          <c:order val="3"/>
          <c:tx>
            <c:v>Scenario 2A</c:v>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invertIfNegative val="0"/>
          <c:cat>
            <c:strRef>
              <c:f>'Comparación 1-2 (membrane)'!$B$44:$B$58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(membrane)'!$P$44:$P$58</c:f>
              <c:numCache>
                <c:formatCode>0%</c:formatCode>
                <c:ptCount val="15"/>
                <c:pt idx="0">
                  <c:v>0.85726643834755989</c:v>
                </c:pt>
                <c:pt idx="1">
                  <c:v>0.93739044611566091</c:v>
                </c:pt>
                <c:pt idx="2">
                  <c:v>0.8934753739798329</c:v>
                </c:pt>
                <c:pt idx="3">
                  <c:v>0.87624587854577662</c:v>
                </c:pt>
                <c:pt idx="4">
                  <c:v>0.92792792792800638</c:v>
                </c:pt>
                <c:pt idx="5">
                  <c:v>0.92076943525530641</c:v>
                </c:pt>
                <c:pt idx="6">
                  <c:v>0.88931592585815844</c:v>
                </c:pt>
                <c:pt idx="7">
                  <c:v>0.93745656769936658</c:v>
                </c:pt>
                <c:pt idx="8">
                  <c:v>0.90728478765550791</c:v>
                </c:pt>
                <c:pt idx="9">
                  <c:v>0.93037181451051387</c:v>
                </c:pt>
                <c:pt idx="10">
                  <c:v>0.89294818874992654</c:v>
                </c:pt>
                <c:pt idx="11">
                  <c:v>0.84401809390110749</c:v>
                </c:pt>
                <c:pt idx="12">
                  <c:v>0.85718366182057915</c:v>
                </c:pt>
                <c:pt idx="13">
                  <c:v>0.87800691177982682</c:v>
                </c:pt>
                <c:pt idx="14">
                  <c:v>0.60459261988088653</c:v>
                </c:pt>
              </c:numCache>
            </c:numRef>
          </c:val>
          <c:extLst>
            <c:ext xmlns:c16="http://schemas.microsoft.com/office/drawing/2014/chart" uri="{C3380CC4-5D6E-409C-BE32-E72D297353CC}">
              <c16:uniqueId val="{00000003-4155-42F5-B231-352B88EDB9ED}"/>
            </c:ext>
          </c:extLst>
        </c:ser>
        <c:ser>
          <c:idx val="4"/>
          <c:order val="4"/>
          <c:tx>
            <c:v>Scenario 2B</c:v>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invertIfNegative val="0"/>
          <c:cat>
            <c:strRef>
              <c:f>'Comparación 1-2 (membrane)'!$B$44:$B$58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(membrane)'!$Q$44:$Q$58</c:f>
              <c:numCache>
                <c:formatCode>0%</c:formatCode>
                <c:ptCount val="15"/>
                <c:pt idx="0">
                  <c:v>0.86375432751357994</c:v>
                </c:pt>
                <c:pt idx="1">
                  <c:v>0.93739044611566091</c:v>
                </c:pt>
                <c:pt idx="2">
                  <c:v>0.90346205766922361</c:v>
                </c:pt>
                <c:pt idx="3">
                  <c:v>0.88910344960595566</c:v>
                </c:pt>
                <c:pt idx="4">
                  <c:v>0.93393393393400592</c:v>
                </c:pt>
                <c:pt idx="5">
                  <c:v>0.92254989738440052</c:v>
                </c:pt>
                <c:pt idx="6">
                  <c:v>0.89313261806994604</c:v>
                </c:pt>
                <c:pt idx="7">
                  <c:v>0.93745656769936658</c:v>
                </c:pt>
                <c:pt idx="8">
                  <c:v>0.91390730282297172</c:v>
                </c:pt>
                <c:pt idx="9">
                  <c:v>0.93733463305946252</c:v>
                </c:pt>
                <c:pt idx="10">
                  <c:v>0.89963892695305614</c:v>
                </c:pt>
                <c:pt idx="11">
                  <c:v>0.84401809390110749</c:v>
                </c:pt>
                <c:pt idx="12">
                  <c:v>0.86289631534775602</c:v>
                </c:pt>
                <c:pt idx="13">
                  <c:v>0.88323518698926284</c:v>
                </c:pt>
                <c:pt idx="14">
                  <c:v>0.60520660649597835</c:v>
                </c:pt>
              </c:numCache>
            </c:numRef>
          </c:val>
          <c:extLst>
            <c:ext xmlns:c16="http://schemas.microsoft.com/office/drawing/2014/chart" uri="{C3380CC4-5D6E-409C-BE32-E72D297353CC}">
              <c16:uniqueId val="{00000004-4155-42F5-B231-352B88EDB9ED}"/>
            </c:ext>
          </c:extLst>
        </c:ser>
        <c:ser>
          <c:idx val="5"/>
          <c:order val="5"/>
          <c:tx>
            <c:v>Scenario 2C</c:v>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invertIfNegative val="0"/>
          <c:cat>
            <c:strRef>
              <c:f>'Comparación 1-2 (membrane)'!$B$44:$B$58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(membrane)'!$R$44:$R$58</c:f>
              <c:numCache>
                <c:formatCode>0%</c:formatCode>
                <c:ptCount val="1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numCache>
            </c:numRef>
          </c:val>
          <c:extLst>
            <c:ext xmlns:c16="http://schemas.microsoft.com/office/drawing/2014/chart" uri="{C3380CC4-5D6E-409C-BE32-E72D297353CC}">
              <c16:uniqueId val="{00000005-4155-42F5-B231-352B88EDB9ED}"/>
            </c:ext>
          </c:extLst>
        </c:ser>
        <c:dLbls>
          <c:showLegendKey val="0"/>
          <c:showVal val="0"/>
          <c:showCatName val="0"/>
          <c:showSerName val="0"/>
          <c:showPercent val="0"/>
          <c:showBubbleSize val="0"/>
        </c:dLbls>
        <c:gapWidth val="100"/>
        <c:overlap val="-24"/>
        <c:axId val="82765791"/>
        <c:axId val="839409279"/>
      </c:barChart>
      <c:catAx>
        <c:axId val="8276579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39409279"/>
        <c:crosses val="autoZero"/>
        <c:auto val="1"/>
        <c:lblAlgn val="ctr"/>
        <c:lblOffset val="100"/>
        <c:noMultiLvlLbl val="0"/>
      </c:catAx>
      <c:valAx>
        <c:axId val="839409279"/>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2765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Scenario 1A</c:v>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f>'Comparación 1-2 (membrane)'!$B$62:$B$65</c:f>
              <c:strCache>
                <c:ptCount val="4"/>
                <c:pt idx="0">
                  <c:v>Human health</c:v>
                </c:pt>
                <c:pt idx="1">
                  <c:v>Ecosystem quality</c:v>
                </c:pt>
                <c:pt idx="2">
                  <c:v>Climate change</c:v>
                </c:pt>
                <c:pt idx="3">
                  <c:v>Resources</c:v>
                </c:pt>
              </c:strCache>
            </c:strRef>
          </c:cat>
          <c:val>
            <c:numRef>
              <c:f>'Comparación 1-2 (membrane)'!$M$62:$M$65</c:f>
              <c:numCache>
                <c:formatCode>0%</c:formatCode>
                <c:ptCount val="4"/>
                <c:pt idx="0">
                  <c:v>0.6731624581930481</c:v>
                </c:pt>
                <c:pt idx="1">
                  <c:v>0.57828661143085724</c:v>
                </c:pt>
                <c:pt idx="2">
                  <c:v>0.61953727507459855</c:v>
                </c:pt>
                <c:pt idx="3">
                  <c:v>0.62711684884054075</c:v>
                </c:pt>
              </c:numCache>
            </c:numRef>
          </c:val>
          <c:extLst>
            <c:ext xmlns:c16="http://schemas.microsoft.com/office/drawing/2014/chart" uri="{C3380CC4-5D6E-409C-BE32-E72D297353CC}">
              <c16:uniqueId val="{00000000-35CB-4F80-A73D-67C45A3CC3DA}"/>
            </c:ext>
          </c:extLst>
        </c:ser>
        <c:ser>
          <c:idx val="4"/>
          <c:order val="1"/>
          <c:tx>
            <c:v>Scenario 1B</c:v>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c:spPr>
          <c:invertIfNegative val="0"/>
          <c:cat>
            <c:strRef>
              <c:f>'Comparación 1-2 (membrane)'!$B$62:$B$65</c:f>
              <c:strCache>
                <c:ptCount val="4"/>
                <c:pt idx="0">
                  <c:v>Human health</c:v>
                </c:pt>
                <c:pt idx="1">
                  <c:v>Ecosystem quality</c:v>
                </c:pt>
                <c:pt idx="2">
                  <c:v>Climate change</c:v>
                </c:pt>
                <c:pt idx="3">
                  <c:v>Resources</c:v>
                </c:pt>
              </c:strCache>
            </c:strRef>
          </c:cat>
          <c:val>
            <c:numRef>
              <c:f>'Comparación 1-2 (membrane)'!$N$62:$N$65</c:f>
              <c:numCache>
                <c:formatCode>0%</c:formatCode>
                <c:ptCount val="4"/>
                <c:pt idx="0">
                  <c:v>0.67720547550589272</c:v>
                </c:pt>
                <c:pt idx="1">
                  <c:v>0.57828661143085724</c:v>
                </c:pt>
                <c:pt idx="2">
                  <c:v>0.62239360178591618</c:v>
                </c:pt>
                <c:pt idx="3">
                  <c:v>0.63232595087816779</c:v>
                </c:pt>
              </c:numCache>
            </c:numRef>
          </c:val>
          <c:extLst>
            <c:ext xmlns:c16="http://schemas.microsoft.com/office/drawing/2014/chart" uri="{C3380CC4-5D6E-409C-BE32-E72D297353CC}">
              <c16:uniqueId val="{00000001-35CB-4F80-A73D-67C45A3CC3DA}"/>
            </c:ext>
          </c:extLst>
        </c:ser>
        <c:ser>
          <c:idx val="1"/>
          <c:order val="2"/>
          <c:tx>
            <c:v>Scenario 1C</c:v>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strRef>
              <c:f>'Comparación 1-2 (membrane)'!$B$62:$B$65</c:f>
              <c:strCache>
                <c:ptCount val="4"/>
                <c:pt idx="0">
                  <c:v>Human health</c:v>
                </c:pt>
                <c:pt idx="1">
                  <c:v>Ecosystem quality</c:v>
                </c:pt>
                <c:pt idx="2">
                  <c:v>Climate change</c:v>
                </c:pt>
                <c:pt idx="3">
                  <c:v>Resources</c:v>
                </c:pt>
              </c:strCache>
            </c:strRef>
          </c:cat>
          <c:val>
            <c:numRef>
              <c:f>'Comparación 1-2 (membrane)'!$O$62:$O$65</c:f>
              <c:numCache>
                <c:formatCode>0%</c:formatCode>
                <c:ptCount val="4"/>
                <c:pt idx="0">
                  <c:v>0.73785073519856148</c:v>
                </c:pt>
                <c:pt idx="1">
                  <c:v>0.62629250666114311</c:v>
                </c:pt>
                <c:pt idx="2">
                  <c:v>0.71950871180019316</c:v>
                </c:pt>
                <c:pt idx="3">
                  <c:v>0.70178064471319557</c:v>
                </c:pt>
              </c:numCache>
            </c:numRef>
          </c:val>
          <c:extLst>
            <c:ext xmlns:c16="http://schemas.microsoft.com/office/drawing/2014/chart" uri="{C3380CC4-5D6E-409C-BE32-E72D297353CC}">
              <c16:uniqueId val="{00000002-35CB-4F80-A73D-67C45A3CC3DA}"/>
            </c:ext>
          </c:extLst>
        </c:ser>
        <c:ser>
          <c:idx val="2"/>
          <c:order val="3"/>
          <c:tx>
            <c:v>Scenario 2A</c:v>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1-2 (membrane)'!$B$62:$B$65</c:f>
              <c:strCache>
                <c:ptCount val="4"/>
                <c:pt idx="0">
                  <c:v>Human health</c:v>
                </c:pt>
                <c:pt idx="1">
                  <c:v>Ecosystem quality</c:v>
                </c:pt>
                <c:pt idx="2">
                  <c:v>Climate change</c:v>
                </c:pt>
                <c:pt idx="3">
                  <c:v>Resources</c:v>
                </c:pt>
              </c:strCache>
            </c:strRef>
          </c:cat>
          <c:val>
            <c:numRef>
              <c:f>'Comparación 1-2 (membrane)'!$P$62:$P$65</c:f>
              <c:numCache>
                <c:formatCode>0%</c:formatCode>
                <c:ptCount val="4"/>
                <c:pt idx="0">
                  <c:v>0.89488154986604063</c:v>
                </c:pt>
                <c:pt idx="1">
                  <c:v>0.93353029891191208</c:v>
                </c:pt>
                <c:pt idx="2">
                  <c:v>0.85718366182057915</c:v>
                </c:pt>
                <c:pt idx="3">
                  <c:v>0.87671791844282576</c:v>
                </c:pt>
              </c:numCache>
            </c:numRef>
          </c:val>
          <c:extLst>
            <c:ext xmlns:c16="http://schemas.microsoft.com/office/drawing/2014/chart" uri="{C3380CC4-5D6E-409C-BE32-E72D297353CC}">
              <c16:uniqueId val="{00000003-35CB-4F80-A73D-67C45A3CC3DA}"/>
            </c:ext>
          </c:extLst>
        </c:ser>
        <c:ser>
          <c:idx val="5"/>
          <c:order val="4"/>
          <c:tx>
            <c:v>Scenario 2B</c:v>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invertIfNegative val="0"/>
          <c:cat>
            <c:strRef>
              <c:f>'Comparación 1-2 (membrane)'!$B$62:$B$65</c:f>
              <c:strCache>
                <c:ptCount val="4"/>
                <c:pt idx="0">
                  <c:v>Human health</c:v>
                </c:pt>
                <c:pt idx="1">
                  <c:v>Ecosystem quality</c:v>
                </c:pt>
                <c:pt idx="2">
                  <c:v>Climate change</c:v>
                </c:pt>
                <c:pt idx="3">
                  <c:v>Resources</c:v>
                </c:pt>
              </c:strCache>
            </c:strRef>
          </c:cat>
          <c:val>
            <c:numRef>
              <c:f>'Comparación 1-2 (membrane)'!$Q$62:$Q$65</c:f>
              <c:numCache>
                <c:formatCode>0%</c:formatCode>
                <c:ptCount val="4"/>
                <c:pt idx="0">
                  <c:v>0.90296758449172976</c:v>
                </c:pt>
                <c:pt idx="1">
                  <c:v>0.93353029891191208</c:v>
                </c:pt>
                <c:pt idx="2">
                  <c:v>0.86289631534775602</c:v>
                </c:pt>
                <c:pt idx="3">
                  <c:v>0.88192702048045279</c:v>
                </c:pt>
              </c:numCache>
            </c:numRef>
          </c:val>
          <c:extLst>
            <c:ext xmlns:c16="http://schemas.microsoft.com/office/drawing/2014/chart" uri="{C3380CC4-5D6E-409C-BE32-E72D297353CC}">
              <c16:uniqueId val="{00000004-35CB-4F80-A73D-67C45A3CC3DA}"/>
            </c:ext>
          </c:extLst>
        </c:ser>
        <c:ser>
          <c:idx val="3"/>
          <c:order val="5"/>
          <c:tx>
            <c:v>Scenario 2C</c:v>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invertIfNegative val="0"/>
          <c:cat>
            <c:strRef>
              <c:f>'Comparación 1-2 (membrane)'!$B$62:$B$65</c:f>
              <c:strCache>
                <c:ptCount val="4"/>
                <c:pt idx="0">
                  <c:v>Human health</c:v>
                </c:pt>
                <c:pt idx="1">
                  <c:v>Ecosystem quality</c:v>
                </c:pt>
                <c:pt idx="2">
                  <c:v>Climate change</c:v>
                </c:pt>
                <c:pt idx="3">
                  <c:v>Resources</c:v>
                </c:pt>
              </c:strCache>
            </c:strRef>
          </c:cat>
          <c:val>
            <c:numRef>
              <c:f>'Comparación 1-2 (membrane)'!$R$62:$R$65</c:f>
              <c:numCache>
                <c:formatCode>0%</c:formatCode>
                <c:ptCount val="4"/>
                <c:pt idx="0">
                  <c:v>1</c:v>
                </c:pt>
                <c:pt idx="1">
                  <c:v>1</c:v>
                </c:pt>
                <c:pt idx="2">
                  <c:v>1</c:v>
                </c:pt>
                <c:pt idx="3">
                  <c:v>1</c:v>
                </c:pt>
              </c:numCache>
            </c:numRef>
          </c:val>
          <c:extLst>
            <c:ext xmlns:c16="http://schemas.microsoft.com/office/drawing/2014/chart" uri="{C3380CC4-5D6E-409C-BE32-E72D297353CC}">
              <c16:uniqueId val="{00000005-35CB-4F80-A73D-67C45A3CC3DA}"/>
            </c:ext>
          </c:extLst>
        </c:ser>
        <c:dLbls>
          <c:showLegendKey val="0"/>
          <c:showVal val="0"/>
          <c:showCatName val="0"/>
          <c:showSerName val="0"/>
          <c:showPercent val="0"/>
          <c:showBubbleSize val="0"/>
        </c:dLbls>
        <c:gapWidth val="100"/>
        <c:overlap val="-24"/>
        <c:axId val="82765791"/>
        <c:axId val="839409279"/>
      </c:barChart>
      <c:catAx>
        <c:axId val="8276579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39409279"/>
        <c:crosses val="autoZero"/>
        <c:auto val="1"/>
        <c:lblAlgn val="ctr"/>
        <c:lblOffset val="100"/>
        <c:noMultiLvlLbl val="0"/>
      </c:catAx>
      <c:valAx>
        <c:axId val="839409279"/>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2765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'Grafica (membrane)'!$C$56</c:f>
              <c:strCache>
                <c:ptCount val="1"/>
                <c:pt idx="0">
                  <c:v>Delivery</c:v>
                </c:pt>
              </c:strCache>
            </c:strRef>
          </c:tx>
          <c:spPr>
            <a:solidFill>
              <a:schemeClr val="accent3"/>
            </a:solidFill>
            <a:ln>
              <a:solidFill>
                <a:schemeClr val="tx1"/>
              </a:solidFill>
            </a:ln>
            <a:effectLst/>
          </c:spPr>
          <c:invertIfNegative val="0"/>
          <c:cat>
            <c:strRef>
              <c:f>'Grafica (membrane)'!$B$57:$B$85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(membrane)'!$C$57:$C$85</c:f>
              <c:numCache>
                <c:formatCode>0%</c:formatCode>
                <c:ptCount val="29"/>
                <c:pt idx="1">
                  <c:v>0.11511303212851567</c:v>
                </c:pt>
                <c:pt idx="8">
                  <c:v>0.24049362466384086</c:v>
                </c:pt>
                <c:pt idx="15">
                  <c:v>0.16350751326355242</c:v>
                </c:pt>
                <c:pt idx="22">
                  <c:v>0.11836863878637315</c:v>
                </c:pt>
              </c:numCache>
            </c:numRef>
          </c:val>
          <c:extLst>
            <c:ext xmlns:c16="http://schemas.microsoft.com/office/drawing/2014/chart" uri="{C3380CC4-5D6E-409C-BE32-E72D297353CC}">
              <c16:uniqueId val="{00000000-7D1C-4232-914B-54A3DC234E21}"/>
            </c:ext>
          </c:extLst>
        </c:ser>
        <c:ser>
          <c:idx val="1"/>
          <c:order val="1"/>
          <c:tx>
            <c:strRef>
              <c:f>'Grafica (membrane)'!$D$56</c:f>
              <c:strCache>
                <c:ptCount val="1"/>
                <c:pt idx="0">
                  <c:v>Production</c:v>
                </c:pt>
              </c:strCache>
            </c:strRef>
          </c:tx>
          <c:spPr>
            <a:solidFill>
              <a:schemeClr val="accent1"/>
            </a:solidFill>
            <a:ln>
              <a:solidFill>
                <a:schemeClr val="tx1"/>
              </a:solidFill>
            </a:ln>
            <a:effectLst/>
          </c:spPr>
          <c:invertIfNegative val="0"/>
          <c:cat>
            <c:strRef>
              <c:f>'Grafica (membrane)'!$B$57:$B$85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(membrane)'!$D$57:$D$85</c:f>
              <c:numCache>
                <c:formatCode>0%</c:formatCode>
                <c:ptCount val="29"/>
                <c:pt idx="1">
                  <c:v>0.23025418939276954</c:v>
                </c:pt>
                <c:pt idx="8">
                  <c:v>0.11948098010704167</c:v>
                </c:pt>
                <c:pt idx="15">
                  <c:v>0.18101885202162066</c:v>
                </c:pt>
                <c:pt idx="22">
                  <c:v>0.11011851725640108</c:v>
                </c:pt>
              </c:numCache>
            </c:numRef>
          </c:val>
          <c:extLst>
            <c:ext xmlns:c16="http://schemas.microsoft.com/office/drawing/2014/chart" uri="{C3380CC4-5D6E-409C-BE32-E72D297353CC}">
              <c16:uniqueId val="{00000001-7D1C-4232-914B-54A3DC234E21}"/>
            </c:ext>
          </c:extLst>
        </c:ser>
        <c:ser>
          <c:idx val="2"/>
          <c:order val="2"/>
          <c:tx>
            <c:strRef>
              <c:f>'Grafica (membrane)'!$E$56</c:f>
              <c:strCache>
                <c:ptCount val="1"/>
                <c:pt idx="0">
                  <c:v>Pretreatment</c:v>
                </c:pt>
              </c:strCache>
            </c:strRef>
          </c:tx>
          <c:spPr>
            <a:solidFill>
              <a:schemeClr val="accent2"/>
            </a:solidFill>
            <a:ln>
              <a:solidFill>
                <a:schemeClr val="tx1"/>
              </a:solidFill>
            </a:ln>
            <a:effectLst/>
          </c:spPr>
          <c:invertIfNegative val="0"/>
          <c:cat>
            <c:strRef>
              <c:f>'Grafica (membrane)'!$B$57:$B$85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(membrane)'!$E$57:$E$85</c:f>
              <c:numCache>
                <c:formatCode>0%</c:formatCode>
                <c:ptCount val="29"/>
                <c:pt idx="1">
                  <c:v>9.9843075645720345E-3</c:v>
                </c:pt>
                <c:pt idx="8">
                  <c:v>2.6986259480861275E-3</c:v>
                </c:pt>
                <c:pt idx="15">
                  <c:v>7.5805635985174867E-3</c:v>
                </c:pt>
                <c:pt idx="22">
                  <c:v>6.7855818556727546E-3</c:v>
                </c:pt>
              </c:numCache>
            </c:numRef>
          </c:val>
          <c:extLst>
            <c:ext xmlns:c16="http://schemas.microsoft.com/office/drawing/2014/chart" uri="{C3380CC4-5D6E-409C-BE32-E72D297353CC}">
              <c16:uniqueId val="{00000002-7D1C-4232-914B-54A3DC234E21}"/>
            </c:ext>
          </c:extLst>
        </c:ser>
        <c:ser>
          <c:idx val="3"/>
          <c:order val="3"/>
          <c:tx>
            <c:strRef>
              <c:f>'Grafica (membrane)'!$F$56</c:f>
              <c:strCache>
                <c:ptCount val="1"/>
                <c:pt idx="0">
                  <c:v>Harvesting</c:v>
                </c:pt>
              </c:strCache>
            </c:strRef>
          </c:tx>
          <c:spPr>
            <a:solidFill>
              <a:schemeClr val="accent4"/>
            </a:solidFill>
            <a:ln>
              <a:solidFill>
                <a:schemeClr val="tx1"/>
              </a:solidFill>
            </a:ln>
            <a:effectLst/>
          </c:spPr>
          <c:invertIfNegative val="0"/>
          <c:cat>
            <c:strRef>
              <c:f>'Grafica (membrane)'!$B$57:$B$85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(membrane)'!$F$57:$F$85</c:f>
              <c:numCache>
                <c:formatCode>0%</c:formatCode>
                <c:ptCount val="29"/>
                <c:pt idx="1">
                  <c:v>-1.740519328224022E-2</c:v>
                </c:pt>
                <c:pt idx="8">
                  <c:v>-1.9599293504957911E-4</c:v>
                </c:pt>
                <c:pt idx="15">
                  <c:v>-3.3859989098637211E-3</c:v>
                </c:pt>
                <c:pt idx="22">
                  <c:v>3.4765515749574994E-4</c:v>
                </c:pt>
              </c:numCache>
            </c:numRef>
          </c:val>
          <c:extLst>
            <c:ext xmlns:c16="http://schemas.microsoft.com/office/drawing/2014/chart" uri="{C3380CC4-5D6E-409C-BE32-E72D297353CC}">
              <c16:uniqueId val="{00000003-7D1C-4232-914B-54A3DC234E21}"/>
            </c:ext>
          </c:extLst>
        </c:ser>
        <c:ser>
          <c:idx val="4"/>
          <c:order val="4"/>
          <c:tx>
            <c:strRef>
              <c:f>'Grafica (membrane)'!$G$56</c:f>
              <c:strCache>
                <c:ptCount val="1"/>
                <c:pt idx="0">
                  <c:v>Cultivation</c:v>
                </c:pt>
              </c:strCache>
            </c:strRef>
          </c:tx>
          <c:spPr>
            <a:solidFill>
              <a:schemeClr val="accent6"/>
            </a:solidFill>
            <a:ln>
              <a:solidFill>
                <a:schemeClr val="tx1"/>
              </a:solidFill>
            </a:ln>
            <a:effectLst/>
          </c:spPr>
          <c:invertIfNegative val="0"/>
          <c:cat>
            <c:strRef>
              <c:f>'Grafica (membrane)'!$B$57:$B$85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(membrane)'!$G$57:$G$85</c:f>
              <c:numCache>
                <c:formatCode>0%</c:formatCode>
                <c:ptCount val="29"/>
                <c:pt idx="1">
                  <c:v>0.33521612238943105</c:v>
                </c:pt>
                <c:pt idx="8">
                  <c:v>0.2158093736469382</c:v>
                </c:pt>
                <c:pt idx="15">
                  <c:v>0.27081634510077168</c:v>
                </c:pt>
                <c:pt idx="22">
                  <c:v>0.39149645578459802</c:v>
                </c:pt>
              </c:numCache>
            </c:numRef>
          </c:val>
          <c:extLst>
            <c:ext xmlns:c16="http://schemas.microsoft.com/office/drawing/2014/chart" uri="{C3380CC4-5D6E-409C-BE32-E72D297353CC}">
              <c16:uniqueId val="{00000004-7D1C-4232-914B-54A3DC234E21}"/>
            </c:ext>
          </c:extLst>
        </c:ser>
        <c:ser>
          <c:idx val="5"/>
          <c:order val="5"/>
          <c:tx>
            <c:strRef>
              <c:f>'Grafica (membrane)'!$M$56</c:f>
              <c:strCache>
                <c:ptCount val="1"/>
                <c:pt idx="0">
                  <c:v>Delivery</c:v>
                </c:pt>
              </c:strCache>
            </c:strRef>
          </c:tx>
          <c:spPr>
            <a:solidFill>
              <a:schemeClr val="accent3"/>
            </a:solidFill>
            <a:ln>
              <a:solidFill>
                <a:schemeClr val="tx1"/>
              </a:solidFill>
            </a:ln>
            <a:effectLst/>
          </c:spPr>
          <c:invertIfNegative val="0"/>
          <c:cat>
            <c:strRef>
              <c:f>'Grafica (membrane)'!$B$57:$B$85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(membrane)'!$M$57:$M$85</c:f>
              <c:numCache>
                <c:formatCode>0%</c:formatCode>
                <c:ptCount val="29"/>
                <c:pt idx="3">
                  <c:v>0.13097677105643682</c:v>
                </c:pt>
                <c:pt idx="10">
                  <c:v>0.26648064500589863</c:v>
                </c:pt>
                <c:pt idx="17">
                  <c:v>0.18051498081325484</c:v>
                </c:pt>
                <c:pt idx="24">
                  <c:v>0.17839834523530904</c:v>
                </c:pt>
              </c:numCache>
            </c:numRef>
          </c:val>
          <c:extLst>
            <c:ext xmlns:c16="http://schemas.microsoft.com/office/drawing/2014/chart" uri="{C3380CC4-5D6E-409C-BE32-E72D297353CC}">
              <c16:uniqueId val="{00000005-7D1C-4232-914B-54A3DC234E21}"/>
            </c:ext>
          </c:extLst>
        </c:ser>
        <c:ser>
          <c:idx val="6"/>
          <c:order val="6"/>
          <c:tx>
            <c:strRef>
              <c:f>'Grafica (membrane)'!$N$56</c:f>
              <c:strCache>
                <c:ptCount val="1"/>
                <c:pt idx="0">
                  <c:v>Production</c:v>
                </c:pt>
              </c:strCache>
            </c:strRef>
          </c:tx>
          <c:spPr>
            <a:solidFill>
              <a:schemeClr val="accent1"/>
            </a:solidFill>
            <a:ln>
              <a:solidFill>
                <a:schemeClr val="tx1"/>
              </a:solidFill>
            </a:ln>
            <a:effectLst/>
          </c:spPr>
          <c:invertIfNegative val="0"/>
          <c:cat>
            <c:strRef>
              <c:f>'Grafica (membrane)'!$B$57:$B$85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(membrane)'!$N$57:$N$85</c:f>
              <c:numCache>
                <c:formatCode>0%</c:formatCode>
                <c:ptCount val="29"/>
                <c:pt idx="3">
                  <c:v>0.26206107084168856</c:v>
                </c:pt>
                <c:pt idx="10">
                  <c:v>0.13245145234474898</c:v>
                </c:pt>
                <c:pt idx="17">
                  <c:v>0.19854488195307896</c:v>
                </c:pt>
                <c:pt idx="24">
                  <c:v>0.16713430143295557</c:v>
                </c:pt>
              </c:numCache>
            </c:numRef>
          </c:val>
          <c:extLst>
            <c:ext xmlns:c16="http://schemas.microsoft.com/office/drawing/2014/chart" uri="{C3380CC4-5D6E-409C-BE32-E72D297353CC}">
              <c16:uniqueId val="{00000006-7D1C-4232-914B-54A3DC234E21}"/>
            </c:ext>
          </c:extLst>
        </c:ser>
        <c:ser>
          <c:idx val="7"/>
          <c:order val="7"/>
          <c:tx>
            <c:strRef>
              <c:f>'Grafica (membrane)'!$O$56</c:f>
              <c:strCache>
                <c:ptCount val="1"/>
                <c:pt idx="0">
                  <c:v>Pretreatment</c:v>
                </c:pt>
              </c:strCache>
            </c:strRef>
          </c:tx>
          <c:spPr>
            <a:solidFill>
              <a:schemeClr val="accent2"/>
            </a:solidFill>
            <a:ln>
              <a:solidFill>
                <a:schemeClr val="tx1"/>
              </a:solidFill>
            </a:ln>
            <a:effectLst/>
          </c:spPr>
          <c:invertIfNegative val="0"/>
          <c:cat>
            <c:strRef>
              <c:f>'Grafica (membrane)'!$B$57:$B$85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(membrane)'!$O$57:$O$85</c:f>
              <c:numCache>
                <c:formatCode>0%</c:formatCode>
                <c:ptCount val="29"/>
                <c:pt idx="3">
                  <c:v>1.1363521067237941E-2</c:v>
                </c:pt>
                <c:pt idx="10">
                  <c:v>2.9915801262591435E-3</c:v>
                </c:pt>
                <c:pt idx="17">
                  <c:v>8.3145046623626668E-3</c:v>
                </c:pt>
                <c:pt idx="24">
                  <c:v>1.0298935186096292E-2</c:v>
                </c:pt>
              </c:numCache>
            </c:numRef>
          </c:val>
          <c:extLst>
            <c:ext xmlns:c16="http://schemas.microsoft.com/office/drawing/2014/chart" uri="{C3380CC4-5D6E-409C-BE32-E72D297353CC}">
              <c16:uniqueId val="{00000007-7D1C-4232-914B-54A3DC234E21}"/>
            </c:ext>
          </c:extLst>
        </c:ser>
        <c:ser>
          <c:idx val="8"/>
          <c:order val="8"/>
          <c:tx>
            <c:strRef>
              <c:f>'Grafica (membrane)'!$P$56</c:f>
              <c:strCache>
                <c:ptCount val="1"/>
                <c:pt idx="0">
                  <c:v>Harvesting</c:v>
                </c:pt>
              </c:strCache>
            </c:strRef>
          </c:tx>
          <c:spPr>
            <a:solidFill>
              <a:schemeClr val="accent4"/>
            </a:solidFill>
            <a:ln>
              <a:solidFill>
                <a:schemeClr val="tx1"/>
              </a:solidFill>
            </a:ln>
            <a:effectLst/>
          </c:spPr>
          <c:invertIfNegative val="0"/>
          <c:cat>
            <c:strRef>
              <c:f>'Grafica (membrane)'!$B$57:$B$85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(membrane)'!$P$57:$P$85</c:f>
              <c:numCache>
                <c:formatCode>0%</c:formatCode>
                <c:ptCount val="29"/>
                <c:pt idx="3">
                  <c:v>-1.9809514006148495E-2</c:v>
                </c:pt>
                <c:pt idx="10">
                  <c:v>-2.1726929951052188E-4</c:v>
                </c:pt>
                <c:pt idx="17">
                  <c:v>-3.7138272966831722E-3</c:v>
                </c:pt>
                <c:pt idx="24">
                  <c:v>5.2765968298171067E-4</c:v>
                </c:pt>
              </c:numCache>
            </c:numRef>
          </c:val>
          <c:extLst>
            <c:ext xmlns:c16="http://schemas.microsoft.com/office/drawing/2014/chart" uri="{C3380CC4-5D6E-409C-BE32-E72D297353CC}">
              <c16:uniqueId val="{00000008-7D1C-4232-914B-54A3DC234E21}"/>
            </c:ext>
          </c:extLst>
        </c:ser>
        <c:ser>
          <c:idx val="9"/>
          <c:order val="9"/>
          <c:tx>
            <c:strRef>
              <c:f>'Grafica (membrane)'!$Q$56</c:f>
              <c:strCache>
                <c:ptCount val="1"/>
                <c:pt idx="0">
                  <c:v>Cultivation</c:v>
                </c:pt>
              </c:strCache>
            </c:strRef>
          </c:tx>
          <c:spPr>
            <a:solidFill>
              <a:schemeClr val="accent6"/>
            </a:solidFill>
            <a:ln>
              <a:solidFill>
                <a:schemeClr val="tx1"/>
              </a:solidFill>
            </a:ln>
            <a:effectLst/>
          </c:spPr>
          <c:invertIfNegative val="0"/>
          <c:cat>
            <c:strRef>
              <c:f>'Grafica (membrane)'!$B$57:$B$85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(membrane)'!$Q$57:$Q$85</c:f>
              <c:numCache>
                <c:formatCode>0%</c:formatCode>
                <c:ptCount val="29"/>
                <c:pt idx="3">
                  <c:v>0.3532588862393467</c:v>
                </c:pt>
                <c:pt idx="10">
                  <c:v>0.22458609848374692</c:v>
                </c:pt>
                <c:pt idx="17">
                  <c:v>0.33584817166817987</c:v>
                </c:pt>
                <c:pt idx="24">
                  <c:v>0.34542140317585296</c:v>
                </c:pt>
              </c:numCache>
            </c:numRef>
          </c:val>
          <c:extLst>
            <c:ext xmlns:c16="http://schemas.microsoft.com/office/drawing/2014/chart" uri="{C3380CC4-5D6E-409C-BE32-E72D297353CC}">
              <c16:uniqueId val="{00000009-7D1C-4232-914B-54A3DC234E21}"/>
            </c:ext>
          </c:extLst>
        </c:ser>
        <c:ser>
          <c:idx val="10"/>
          <c:order val="10"/>
          <c:tx>
            <c:strRef>
              <c:f>'Grafica (membrane)'!$R$56</c:f>
              <c:strCache>
                <c:ptCount val="1"/>
                <c:pt idx="0">
                  <c:v>Delivery</c:v>
                </c:pt>
              </c:strCache>
            </c:strRef>
          </c:tx>
          <c:spPr>
            <a:solidFill>
              <a:schemeClr val="accent3"/>
            </a:solidFill>
            <a:ln>
              <a:solidFill>
                <a:schemeClr val="tx1"/>
              </a:solidFill>
            </a:ln>
            <a:effectLst/>
          </c:spPr>
          <c:invertIfNegative val="0"/>
          <c:cat>
            <c:strRef>
              <c:f>'Grafica (membrane)'!$B$57:$B$85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(membrane)'!$R$57:$R$85</c:f>
              <c:numCache>
                <c:formatCode>General</c:formatCode>
                <c:ptCount val="29"/>
                <c:pt idx="4" formatCode="0%">
                  <c:v>3.2094517794735891E-2</c:v>
                </c:pt>
                <c:pt idx="11" formatCode="0%">
                  <c:v>7.1146467384803777E-2</c:v>
                </c:pt>
                <c:pt idx="18" formatCode="0%">
                  <c:v>4.7499587995145122E-2</c:v>
                </c:pt>
                <c:pt idx="25" formatCode="0%">
                  <c:v>3.5509477443852862E-2</c:v>
                </c:pt>
              </c:numCache>
            </c:numRef>
          </c:val>
          <c:extLst>
            <c:ext xmlns:c16="http://schemas.microsoft.com/office/drawing/2014/chart" uri="{C3380CC4-5D6E-409C-BE32-E72D297353CC}">
              <c16:uniqueId val="{0000000A-7D1C-4232-914B-54A3DC234E21}"/>
            </c:ext>
          </c:extLst>
        </c:ser>
        <c:ser>
          <c:idx val="11"/>
          <c:order val="11"/>
          <c:tx>
            <c:strRef>
              <c:f>'Grafica (membrane)'!$S$56</c:f>
              <c:strCache>
                <c:ptCount val="1"/>
                <c:pt idx="0">
                  <c:v>Production</c:v>
                </c:pt>
              </c:strCache>
            </c:strRef>
          </c:tx>
          <c:spPr>
            <a:solidFill>
              <a:schemeClr val="accent1"/>
            </a:solidFill>
            <a:ln>
              <a:solidFill>
                <a:schemeClr val="tx1"/>
              </a:solidFill>
            </a:ln>
            <a:effectLst/>
          </c:spPr>
          <c:invertIfNegative val="0"/>
          <c:cat>
            <c:strRef>
              <c:f>'Grafica (membrane)'!$B$57:$B$85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(membrane)'!$S$57:$S$85</c:f>
              <c:numCache>
                <c:formatCode>General</c:formatCode>
                <c:ptCount val="29"/>
                <c:pt idx="4" formatCode="0%">
                  <c:v>0.21027199947941422</c:v>
                </c:pt>
                <c:pt idx="11" formatCode="0%">
                  <c:v>0.11710913469952497</c:v>
                </c:pt>
                <c:pt idx="18" formatCode="0%">
                  <c:v>0.13339985295825241</c:v>
                </c:pt>
                <c:pt idx="25" formatCode="0%">
                  <c:v>7.4461204003797479E-2</c:v>
                </c:pt>
              </c:numCache>
            </c:numRef>
          </c:val>
          <c:extLst>
            <c:ext xmlns:c16="http://schemas.microsoft.com/office/drawing/2014/chart" uri="{C3380CC4-5D6E-409C-BE32-E72D297353CC}">
              <c16:uniqueId val="{0000000B-7D1C-4232-914B-54A3DC234E21}"/>
            </c:ext>
          </c:extLst>
        </c:ser>
        <c:ser>
          <c:idx val="12"/>
          <c:order val="12"/>
          <c:tx>
            <c:strRef>
              <c:f>'Grafica (membrane)'!$T$56</c:f>
              <c:strCache>
                <c:ptCount val="1"/>
                <c:pt idx="0">
                  <c:v>Pretreatment</c:v>
                </c:pt>
              </c:strCache>
            </c:strRef>
          </c:tx>
          <c:spPr>
            <a:solidFill>
              <a:schemeClr val="accent2"/>
            </a:solidFill>
            <a:ln>
              <a:solidFill>
                <a:schemeClr val="tx1"/>
              </a:solidFill>
            </a:ln>
            <a:effectLst/>
          </c:spPr>
          <c:invertIfNegative val="0"/>
          <c:cat>
            <c:strRef>
              <c:f>'Grafica (membrane)'!$B$57:$B$85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(membrane)'!$T$57:$T$85</c:f>
              <c:numCache>
                <c:formatCode>General</c:formatCode>
                <c:ptCount val="29"/>
                <c:pt idx="4" formatCode="0%">
                  <c:v>8.6810333615896396E-3</c:v>
                </c:pt>
                <c:pt idx="11" formatCode="0%">
                  <c:v>2.3873823894885507E-3</c:v>
                </c:pt>
                <c:pt idx="18" formatCode="0%">
                  <c:v>6.6173305727556938E-3</c:v>
                </c:pt>
                <c:pt idx="25" formatCode="0%">
                  <c:v>6.0720098778898673E-3</c:v>
                </c:pt>
              </c:numCache>
            </c:numRef>
          </c:val>
          <c:extLst>
            <c:ext xmlns:c16="http://schemas.microsoft.com/office/drawing/2014/chart" uri="{C3380CC4-5D6E-409C-BE32-E72D297353CC}">
              <c16:uniqueId val="{0000000C-7D1C-4232-914B-54A3DC234E21}"/>
            </c:ext>
          </c:extLst>
        </c:ser>
        <c:ser>
          <c:idx val="13"/>
          <c:order val="13"/>
          <c:tx>
            <c:strRef>
              <c:f>'Grafica (membrane)'!$U$56</c:f>
              <c:strCache>
                <c:ptCount val="1"/>
                <c:pt idx="0">
                  <c:v>Harvesting</c:v>
                </c:pt>
              </c:strCache>
            </c:strRef>
          </c:tx>
          <c:spPr>
            <a:solidFill>
              <a:schemeClr val="accent4"/>
            </a:solidFill>
            <a:ln>
              <a:solidFill>
                <a:schemeClr val="tx1"/>
              </a:solidFill>
            </a:ln>
            <a:effectLst/>
          </c:spPr>
          <c:invertIfNegative val="0"/>
          <c:cat>
            <c:strRef>
              <c:f>'Grafica (membrane)'!$B$57:$B$85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(membrane)'!$U$57:$U$85</c:f>
              <c:numCache>
                <c:formatCode>General</c:formatCode>
                <c:ptCount val="29"/>
                <c:pt idx="4" formatCode="0%">
                  <c:v>2.3891613726591558E-4</c:v>
                </c:pt>
                <c:pt idx="11" formatCode="0%">
                  <c:v>7.0073930029330512E-3</c:v>
                </c:pt>
                <c:pt idx="18" formatCode="0%">
                  <c:v>1.511534283298544E-2</c:v>
                </c:pt>
                <c:pt idx="25" formatCode="0%">
                  <c:v>1.9131345054476199E-2</c:v>
                </c:pt>
              </c:numCache>
            </c:numRef>
          </c:val>
          <c:extLst>
            <c:ext xmlns:c16="http://schemas.microsoft.com/office/drawing/2014/chart" uri="{C3380CC4-5D6E-409C-BE32-E72D297353CC}">
              <c16:uniqueId val="{0000000D-7D1C-4232-914B-54A3DC234E21}"/>
            </c:ext>
          </c:extLst>
        </c:ser>
        <c:ser>
          <c:idx val="14"/>
          <c:order val="14"/>
          <c:tx>
            <c:strRef>
              <c:f>'Grafica (membrane)'!$V$56</c:f>
              <c:strCache>
                <c:ptCount val="1"/>
                <c:pt idx="0">
                  <c:v>Cultivation</c:v>
                </c:pt>
              </c:strCache>
            </c:strRef>
          </c:tx>
          <c:spPr>
            <a:solidFill>
              <a:schemeClr val="accent6"/>
            </a:solidFill>
            <a:ln>
              <a:solidFill>
                <a:schemeClr val="tx1"/>
              </a:solidFill>
            </a:ln>
            <a:effectLst/>
          </c:spPr>
          <c:invertIfNegative val="0"/>
          <c:cat>
            <c:strRef>
              <c:f>'Grafica (membrane)'!$B$57:$B$85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(membrane)'!$V$57:$V$85</c:f>
              <c:numCache>
                <c:formatCode>General</c:formatCode>
                <c:ptCount val="29"/>
                <c:pt idx="4" formatCode="0%">
                  <c:v>0.64359508309303493</c:v>
                </c:pt>
                <c:pt idx="11" formatCode="0%">
                  <c:v>0.73587992143516168</c:v>
                </c:pt>
                <c:pt idx="18" formatCode="0%">
                  <c:v>0.65455154746144051</c:v>
                </c:pt>
                <c:pt idx="25" formatCode="0%">
                  <c:v>0.7415438820628093</c:v>
                </c:pt>
              </c:numCache>
            </c:numRef>
          </c:val>
          <c:extLst>
            <c:ext xmlns:c16="http://schemas.microsoft.com/office/drawing/2014/chart" uri="{C3380CC4-5D6E-409C-BE32-E72D297353CC}">
              <c16:uniqueId val="{0000000E-7D1C-4232-914B-54A3DC234E21}"/>
            </c:ext>
          </c:extLst>
        </c:ser>
        <c:ser>
          <c:idx val="15"/>
          <c:order val="15"/>
          <c:tx>
            <c:strRef>
              <c:f>'Grafica (membrane)'!$AB$56</c:f>
              <c:strCache>
                <c:ptCount val="1"/>
                <c:pt idx="0">
                  <c:v>Delivery</c:v>
                </c:pt>
              </c:strCache>
            </c:strRef>
          </c:tx>
          <c:spPr>
            <a:solidFill>
              <a:schemeClr val="accent3"/>
            </a:solidFill>
            <a:ln>
              <a:solidFill>
                <a:schemeClr val="tx1"/>
              </a:solidFill>
            </a:ln>
            <a:effectLst/>
          </c:spPr>
          <c:invertIfNegative val="0"/>
          <c:cat>
            <c:strRef>
              <c:f>'Grafica (membrane)'!$B$57:$B$85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(membrane)'!$AB$57:$AB$85</c:f>
              <c:numCache>
                <c:formatCode>General</c:formatCode>
                <c:ptCount val="29"/>
                <c:pt idx="6" formatCode="0%">
                  <c:v>3.8382101803133756E-2</c:v>
                </c:pt>
                <c:pt idx="13" formatCode="0%">
                  <c:v>7.6579749161577171E-2</c:v>
                </c:pt>
                <c:pt idx="20" formatCode="0%">
                  <c:v>4.9988212950740039E-2</c:v>
                </c:pt>
                <c:pt idx="27" formatCode="0%">
                  <c:v>5.2303236747937298E-2</c:v>
                </c:pt>
              </c:numCache>
            </c:numRef>
          </c:val>
          <c:extLst>
            <c:ext xmlns:c16="http://schemas.microsoft.com/office/drawing/2014/chart" uri="{C3380CC4-5D6E-409C-BE32-E72D297353CC}">
              <c16:uniqueId val="{0000000F-7D1C-4232-914B-54A3DC234E21}"/>
            </c:ext>
          </c:extLst>
        </c:ser>
        <c:ser>
          <c:idx val="16"/>
          <c:order val="16"/>
          <c:tx>
            <c:strRef>
              <c:f>'Grafica (membrane)'!$AC$56</c:f>
              <c:strCache>
                <c:ptCount val="1"/>
                <c:pt idx="0">
                  <c:v>Production</c:v>
                </c:pt>
              </c:strCache>
            </c:strRef>
          </c:tx>
          <c:spPr>
            <a:solidFill>
              <a:schemeClr val="accent1"/>
            </a:solidFill>
            <a:ln>
              <a:solidFill>
                <a:schemeClr val="tx1"/>
              </a:solidFill>
            </a:ln>
            <a:effectLst/>
          </c:spPr>
          <c:invertIfNegative val="0"/>
          <c:cat>
            <c:strRef>
              <c:f>'Grafica (membrane)'!$B$57:$B$85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(membrane)'!$AC$57:$AC$85</c:f>
              <c:numCache>
                <c:formatCode>General</c:formatCode>
                <c:ptCount val="29"/>
                <c:pt idx="6" formatCode="0%">
                  <c:v>0.24064839986800876</c:v>
                </c:pt>
                <c:pt idx="13" formatCode="0%">
                  <c:v>0.12779460739863061</c:v>
                </c:pt>
                <c:pt idx="20" formatCode="0%">
                  <c:v>0.14677485776666555</c:v>
                </c:pt>
                <c:pt idx="27" formatCode="0%">
                  <c:v>0.1112604368870547</c:v>
                </c:pt>
              </c:numCache>
            </c:numRef>
          </c:val>
          <c:extLst>
            <c:ext xmlns:c16="http://schemas.microsoft.com/office/drawing/2014/chart" uri="{C3380CC4-5D6E-409C-BE32-E72D297353CC}">
              <c16:uniqueId val="{00000010-7D1C-4232-914B-54A3DC234E21}"/>
            </c:ext>
          </c:extLst>
        </c:ser>
        <c:ser>
          <c:idx val="17"/>
          <c:order val="17"/>
          <c:tx>
            <c:strRef>
              <c:f>'Grafica (membrane)'!$AD$56</c:f>
              <c:strCache>
                <c:ptCount val="1"/>
                <c:pt idx="0">
                  <c:v>Pretreatment</c:v>
                </c:pt>
              </c:strCache>
            </c:strRef>
          </c:tx>
          <c:spPr>
            <a:solidFill>
              <a:schemeClr val="accent2"/>
            </a:solidFill>
            <a:ln>
              <a:solidFill>
                <a:schemeClr val="tx1"/>
              </a:solidFill>
            </a:ln>
            <a:effectLst/>
          </c:spPr>
          <c:invertIfNegative val="0"/>
          <c:cat>
            <c:strRef>
              <c:f>'Grafica (membrane)'!$B$57:$B$85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(membrane)'!$AD$57:$AD$85</c:f>
              <c:numCache>
                <c:formatCode>General</c:formatCode>
                <c:ptCount val="29"/>
                <c:pt idx="6" formatCode="0%">
                  <c:v>1.4508473076460075E-2</c:v>
                </c:pt>
                <c:pt idx="13" formatCode="0%">
                  <c:v>3.8195300980539775E-3</c:v>
                </c:pt>
                <c:pt idx="20" formatCode="0%">
                  <c:v>1.0615627654391595E-2</c:v>
                </c:pt>
                <c:pt idx="27" formatCode="0%">
                  <c:v>1.3149269334616484E-2</c:v>
                </c:pt>
              </c:numCache>
            </c:numRef>
          </c:val>
          <c:extLst>
            <c:ext xmlns:c16="http://schemas.microsoft.com/office/drawing/2014/chart" uri="{C3380CC4-5D6E-409C-BE32-E72D297353CC}">
              <c16:uniqueId val="{00000011-7D1C-4232-914B-54A3DC234E21}"/>
            </c:ext>
          </c:extLst>
        </c:ser>
        <c:ser>
          <c:idx val="18"/>
          <c:order val="18"/>
          <c:tx>
            <c:strRef>
              <c:f>'Grafica (membrane)'!$AE$56</c:f>
              <c:strCache>
                <c:ptCount val="1"/>
                <c:pt idx="0">
                  <c:v>Harvesting</c:v>
                </c:pt>
              </c:strCache>
            </c:strRef>
          </c:tx>
          <c:spPr>
            <a:solidFill>
              <a:schemeClr val="accent4"/>
            </a:solidFill>
            <a:ln>
              <a:solidFill>
                <a:schemeClr val="tx1"/>
              </a:solidFill>
            </a:ln>
            <a:effectLst/>
          </c:spPr>
          <c:invertIfNegative val="0"/>
          <c:cat>
            <c:strRef>
              <c:f>'Grafica (membrane)'!$B$57:$B$85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(membrane)'!$AE$57:$AE$85</c:f>
              <c:numCache>
                <c:formatCode>General</c:formatCode>
                <c:ptCount val="29"/>
                <c:pt idx="6" formatCode="0%">
                  <c:v>2.2228849540868057E-2</c:v>
                </c:pt>
                <c:pt idx="13" formatCode="0%">
                  <c:v>1.339759700533822E-2</c:v>
                </c:pt>
                <c:pt idx="20" formatCode="0%">
                  <c:v>3.2540702306905214E-2</c:v>
                </c:pt>
                <c:pt idx="27" formatCode="0%">
                  <c:v>4.8049003188165969E-2</c:v>
                </c:pt>
              </c:numCache>
            </c:numRef>
          </c:val>
          <c:extLst>
            <c:ext xmlns:c16="http://schemas.microsoft.com/office/drawing/2014/chart" uri="{C3380CC4-5D6E-409C-BE32-E72D297353CC}">
              <c16:uniqueId val="{00000012-7D1C-4232-914B-54A3DC234E21}"/>
            </c:ext>
          </c:extLst>
        </c:ser>
        <c:ser>
          <c:idx val="19"/>
          <c:order val="19"/>
          <c:tx>
            <c:strRef>
              <c:f>'Grafica (membrane)'!$AF$56</c:f>
              <c:strCache>
                <c:ptCount val="1"/>
                <c:pt idx="0">
                  <c:v>Cultivation</c:v>
                </c:pt>
              </c:strCache>
            </c:strRef>
          </c:tx>
          <c:spPr>
            <a:solidFill>
              <a:schemeClr val="accent6"/>
            </a:solidFill>
            <a:ln>
              <a:solidFill>
                <a:schemeClr val="tx1"/>
              </a:solidFill>
            </a:ln>
            <a:effectLst/>
          </c:spPr>
          <c:invertIfNegative val="0"/>
          <c:cat>
            <c:strRef>
              <c:f>'Grafica (membrane)'!$B$57:$B$85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(membrane)'!$AF$57:$AF$85</c:f>
              <c:numCache>
                <c:formatCode>General</c:formatCode>
                <c:ptCount val="29"/>
                <c:pt idx="6" formatCode="0%">
                  <c:v>0.68423217571152939</c:v>
                </c:pt>
                <c:pt idx="13" formatCode="0%">
                  <c:v>0.77840851633640007</c:v>
                </c:pt>
                <c:pt idx="20" formatCode="0%">
                  <c:v>0.76008059932129757</c:v>
                </c:pt>
                <c:pt idx="27" formatCode="0%">
                  <c:v>0.77523805384222555</c:v>
                </c:pt>
              </c:numCache>
            </c:numRef>
          </c:val>
          <c:extLst>
            <c:ext xmlns:c16="http://schemas.microsoft.com/office/drawing/2014/chart" uri="{C3380CC4-5D6E-409C-BE32-E72D297353CC}">
              <c16:uniqueId val="{00000013-7D1C-4232-914B-54A3DC234E21}"/>
            </c:ext>
          </c:extLst>
        </c:ser>
        <c:ser>
          <c:idx val="21"/>
          <c:order val="21"/>
          <c:tx>
            <c:strRef>
              <c:f>'Grafica (membrane)'!$H$56</c:f>
              <c:strCache>
                <c:ptCount val="1"/>
                <c:pt idx="0">
                  <c:v>Delivery</c:v>
                </c:pt>
              </c:strCache>
            </c:strRef>
          </c:tx>
          <c:spPr>
            <a:solidFill>
              <a:schemeClr val="accent3"/>
            </a:solidFill>
            <a:ln w="9525">
              <a:solidFill>
                <a:schemeClr val="tx1"/>
              </a:solidFill>
            </a:ln>
            <a:effectLst/>
          </c:spPr>
          <c:invertIfNegative val="0"/>
          <c:val>
            <c:numRef>
              <c:f>'Grafica (membrane)'!$H$57:$H$85</c:f>
              <c:numCache>
                <c:formatCode>0%</c:formatCode>
                <c:ptCount val="29"/>
                <c:pt idx="2">
                  <c:v>0.11494194151009586</c:v>
                </c:pt>
                <c:pt idx="9">
                  <c:v>0.2493761721618126</c:v>
                </c:pt>
                <c:pt idx="16">
                  <c:v>0.15070404831905626</c:v>
                </c:pt>
                <c:pt idx="23">
                  <c:v>0.14620755252760848</c:v>
                </c:pt>
              </c:numCache>
            </c:numRef>
          </c:val>
          <c:extLst>
            <c:ext xmlns:c16="http://schemas.microsoft.com/office/drawing/2014/chart" uri="{C3380CC4-5D6E-409C-BE32-E72D297353CC}">
              <c16:uniqueId val="{00000014-7D1C-4232-914B-54A3DC234E21}"/>
            </c:ext>
          </c:extLst>
        </c:ser>
        <c:ser>
          <c:idx val="22"/>
          <c:order val="22"/>
          <c:tx>
            <c:strRef>
              <c:f>'Grafica (membrane)'!$I$56</c:f>
              <c:strCache>
                <c:ptCount val="1"/>
                <c:pt idx="0">
                  <c:v>Production</c:v>
                </c:pt>
              </c:strCache>
            </c:strRef>
          </c:tx>
          <c:spPr>
            <a:solidFill>
              <a:schemeClr val="accent1"/>
            </a:solidFill>
            <a:ln w="9525">
              <a:solidFill>
                <a:schemeClr val="tx1"/>
              </a:solidFill>
            </a:ln>
            <a:effectLst/>
          </c:spPr>
          <c:invertIfNegative val="0"/>
          <c:val>
            <c:numRef>
              <c:f>'Grafica (membrane)'!$I$57:$I$85</c:f>
              <c:numCache>
                <c:formatCode>0%</c:formatCode>
                <c:ptCount val="29"/>
                <c:pt idx="2">
                  <c:v>0.22802716884372362</c:v>
                </c:pt>
                <c:pt idx="9">
                  <c:v>0.12390620007511845</c:v>
                </c:pt>
                <c:pt idx="16">
                  <c:v>0.16775079401929402</c:v>
                </c:pt>
                <c:pt idx="23">
                  <c:v>0.13641700630444589</c:v>
                </c:pt>
              </c:numCache>
            </c:numRef>
          </c:val>
          <c:extLst>
            <c:ext xmlns:c16="http://schemas.microsoft.com/office/drawing/2014/chart" uri="{C3380CC4-5D6E-409C-BE32-E72D297353CC}">
              <c16:uniqueId val="{00000015-7D1C-4232-914B-54A3DC234E21}"/>
            </c:ext>
          </c:extLst>
        </c:ser>
        <c:ser>
          <c:idx val="23"/>
          <c:order val="23"/>
          <c:tx>
            <c:strRef>
              <c:f>'Grafica (membrane)'!$J$56</c:f>
              <c:strCache>
                <c:ptCount val="1"/>
                <c:pt idx="0">
                  <c:v>Pretreatment</c:v>
                </c:pt>
              </c:strCache>
            </c:strRef>
          </c:tx>
          <c:spPr>
            <a:solidFill>
              <a:schemeClr val="accent2"/>
            </a:solidFill>
            <a:ln w="9525">
              <a:solidFill>
                <a:schemeClr val="tx1"/>
              </a:solidFill>
            </a:ln>
            <a:effectLst/>
          </c:spPr>
          <c:invertIfNegative val="0"/>
          <c:val>
            <c:numRef>
              <c:f>'Grafica (membrane)'!$J$57:$J$85</c:f>
              <c:numCache>
                <c:formatCode>0%</c:formatCode>
                <c:ptCount val="29"/>
                <c:pt idx="2">
                  <c:v>9.8877392538154543E-3</c:v>
                </c:pt>
                <c:pt idx="9">
                  <c:v>2.7985750230028368E-3</c:v>
                </c:pt>
                <c:pt idx="16">
                  <c:v>7.0249344118765095E-3</c:v>
                </c:pt>
                <c:pt idx="23">
                  <c:v>8.4061135751519363E-3</c:v>
                </c:pt>
              </c:numCache>
            </c:numRef>
          </c:val>
          <c:extLst>
            <c:ext xmlns:c16="http://schemas.microsoft.com/office/drawing/2014/chart" uri="{C3380CC4-5D6E-409C-BE32-E72D297353CC}">
              <c16:uniqueId val="{00000016-7D1C-4232-914B-54A3DC234E21}"/>
            </c:ext>
          </c:extLst>
        </c:ser>
        <c:ser>
          <c:idx val="24"/>
          <c:order val="24"/>
          <c:tx>
            <c:strRef>
              <c:f>'Grafica (membrane)'!$K$56</c:f>
              <c:strCache>
                <c:ptCount val="1"/>
                <c:pt idx="0">
                  <c:v>Harvesting</c:v>
                </c:pt>
              </c:strCache>
            </c:strRef>
          </c:tx>
          <c:spPr>
            <a:solidFill>
              <a:schemeClr val="accent4"/>
            </a:solidFill>
            <a:ln w="9525">
              <a:solidFill>
                <a:schemeClr val="tx1"/>
              </a:solidFill>
            </a:ln>
            <a:effectLst/>
          </c:spPr>
          <c:invertIfNegative val="0"/>
          <c:val>
            <c:numRef>
              <c:f>'Grafica (membrane)'!$K$57:$K$85</c:f>
              <c:numCache>
                <c:formatCode>0%</c:formatCode>
                <c:ptCount val="29"/>
                <c:pt idx="2">
                  <c:v>-1.7236850099421802E-2</c:v>
                </c:pt>
                <c:pt idx="9">
                  <c:v>-2.0325193015498645E-4</c:v>
                </c:pt>
                <c:pt idx="16">
                  <c:v>-3.1378168590432856E-3</c:v>
                </c:pt>
                <c:pt idx="23">
                  <c:v>4.3068211408473975E-4</c:v>
                </c:pt>
              </c:numCache>
            </c:numRef>
          </c:val>
          <c:extLst>
            <c:ext xmlns:c16="http://schemas.microsoft.com/office/drawing/2014/chart" uri="{C3380CC4-5D6E-409C-BE32-E72D297353CC}">
              <c16:uniqueId val="{00000017-7D1C-4232-914B-54A3DC234E21}"/>
            </c:ext>
          </c:extLst>
        </c:ser>
        <c:ser>
          <c:idx val="25"/>
          <c:order val="25"/>
          <c:tx>
            <c:strRef>
              <c:f>'Grafica (membrane)'!$L$56</c:f>
              <c:strCache>
                <c:ptCount val="1"/>
                <c:pt idx="0">
                  <c:v>Cultivation</c:v>
                </c:pt>
              </c:strCache>
            </c:strRef>
          </c:tx>
          <c:spPr>
            <a:solidFill>
              <a:schemeClr val="accent6"/>
            </a:solidFill>
            <a:ln w="9525">
              <a:solidFill>
                <a:schemeClr val="tx1"/>
              </a:solidFill>
            </a:ln>
            <a:effectLst/>
          </c:spPr>
          <c:invertIfNegative val="0"/>
          <c:val>
            <c:numRef>
              <c:f>'Grafica (membrane)'!$L$57:$L$85</c:f>
              <c:numCache>
                <c:formatCode>0%</c:formatCode>
                <c:ptCount val="29"/>
                <c:pt idx="2">
                  <c:v>0.34158547599767958</c:v>
                </c:pt>
                <c:pt idx="9">
                  <c:v>0.20240891610107833</c:v>
                </c:pt>
                <c:pt idx="16">
                  <c:v>0.30005164189473271</c:v>
                </c:pt>
                <c:pt idx="23">
                  <c:v>0.34086459635687677</c:v>
                </c:pt>
              </c:numCache>
            </c:numRef>
          </c:val>
          <c:extLst>
            <c:ext xmlns:c16="http://schemas.microsoft.com/office/drawing/2014/chart" uri="{C3380CC4-5D6E-409C-BE32-E72D297353CC}">
              <c16:uniqueId val="{00000018-7D1C-4232-914B-54A3DC234E21}"/>
            </c:ext>
          </c:extLst>
        </c:ser>
        <c:ser>
          <c:idx val="26"/>
          <c:order val="26"/>
          <c:tx>
            <c:strRef>
              <c:f>'Grafica (membrane)'!$W$56</c:f>
              <c:strCache>
                <c:ptCount val="1"/>
                <c:pt idx="0">
                  <c:v>Delivery</c:v>
                </c:pt>
              </c:strCache>
            </c:strRef>
          </c:tx>
          <c:spPr>
            <a:solidFill>
              <a:schemeClr val="accent3"/>
            </a:solidFill>
            <a:ln w="9525">
              <a:solidFill>
                <a:schemeClr val="tx1"/>
              </a:solidFill>
            </a:ln>
            <a:effectLst/>
          </c:spPr>
          <c:invertIfNegative val="0"/>
          <c:val>
            <c:numRef>
              <c:f>'Grafica (membrane)'!$W$57:$W$85</c:f>
              <c:numCache>
                <c:formatCode>0%</c:formatCode>
                <c:ptCount val="29"/>
                <c:pt idx="5">
                  <c:v>3.2384519730994245E-2</c:v>
                </c:pt>
                <c:pt idx="12">
                  <c:v>7.1146467384803777E-2</c:v>
                </c:pt>
                <c:pt idx="19">
                  <c:v>4.7816146395620922E-2</c:v>
                </c:pt>
                <c:pt idx="26">
                  <c:v>3.5720460346582154E-2</c:v>
                </c:pt>
              </c:numCache>
            </c:numRef>
          </c:val>
          <c:extLst>
            <c:ext xmlns:c16="http://schemas.microsoft.com/office/drawing/2014/chart" uri="{C3380CC4-5D6E-409C-BE32-E72D297353CC}">
              <c16:uniqueId val="{00000019-7D1C-4232-914B-54A3DC234E21}"/>
            </c:ext>
          </c:extLst>
        </c:ser>
        <c:ser>
          <c:idx val="27"/>
          <c:order val="27"/>
          <c:tx>
            <c:strRef>
              <c:f>'Grafica (membrane)'!$X$56</c:f>
              <c:strCache>
                <c:ptCount val="1"/>
                <c:pt idx="0">
                  <c:v>Production</c:v>
                </c:pt>
              </c:strCache>
            </c:strRef>
          </c:tx>
          <c:spPr>
            <a:solidFill>
              <a:schemeClr val="accent1"/>
            </a:solidFill>
            <a:ln w="9525">
              <a:solidFill>
                <a:schemeClr val="tx1"/>
              </a:solidFill>
            </a:ln>
            <a:effectLst/>
          </c:spPr>
          <c:invertIfNegative val="0"/>
          <c:val>
            <c:numRef>
              <c:f>'Grafica (membrane)'!$X$57:$X$85</c:f>
              <c:numCache>
                <c:formatCode>0%</c:formatCode>
                <c:ptCount val="29"/>
                <c:pt idx="5">
                  <c:v>0.21217199023110414</c:v>
                </c:pt>
                <c:pt idx="12">
                  <c:v>0.11710913469952497</c:v>
                </c:pt>
                <c:pt idx="19">
                  <c:v>0.1342888889659013</c:v>
                </c:pt>
                <c:pt idx="26">
                  <c:v>7.4903622256397198E-2</c:v>
                </c:pt>
              </c:numCache>
            </c:numRef>
          </c:val>
          <c:extLst>
            <c:ext xmlns:c16="http://schemas.microsoft.com/office/drawing/2014/chart" uri="{C3380CC4-5D6E-409C-BE32-E72D297353CC}">
              <c16:uniqueId val="{0000001A-7D1C-4232-914B-54A3DC234E21}"/>
            </c:ext>
          </c:extLst>
        </c:ser>
        <c:ser>
          <c:idx val="28"/>
          <c:order val="28"/>
          <c:tx>
            <c:strRef>
              <c:f>'Grafica (membrane)'!$Y$56</c:f>
              <c:strCache>
                <c:ptCount val="1"/>
                <c:pt idx="0">
                  <c:v>Pretreatment</c:v>
                </c:pt>
              </c:strCache>
            </c:strRef>
          </c:tx>
          <c:spPr>
            <a:solidFill>
              <a:schemeClr val="accent2"/>
            </a:solidFill>
            <a:ln w="9525">
              <a:solidFill>
                <a:schemeClr val="tx1"/>
              </a:solidFill>
            </a:ln>
            <a:effectLst/>
          </c:spPr>
          <c:invertIfNegative val="0"/>
          <c:val>
            <c:numRef>
              <c:f>'Grafica (membrane)'!$Y$57:$Y$85</c:f>
              <c:numCache>
                <c:formatCode>0%</c:formatCode>
                <c:ptCount val="29"/>
                <c:pt idx="5">
                  <c:v>8.7594740628858993E-3</c:v>
                </c:pt>
                <c:pt idx="12">
                  <c:v>2.3873823894885507E-3</c:v>
                </c:pt>
                <c:pt idx="19">
                  <c:v>6.6614314096249579E-3</c:v>
                </c:pt>
                <c:pt idx="26">
                  <c:v>6.1080872961358484E-3</c:v>
                </c:pt>
              </c:numCache>
            </c:numRef>
          </c:val>
          <c:extLst>
            <c:ext xmlns:c16="http://schemas.microsoft.com/office/drawing/2014/chart" uri="{C3380CC4-5D6E-409C-BE32-E72D297353CC}">
              <c16:uniqueId val="{0000001B-7D1C-4232-914B-54A3DC234E21}"/>
            </c:ext>
          </c:extLst>
        </c:ser>
        <c:ser>
          <c:idx val="29"/>
          <c:order val="29"/>
          <c:tx>
            <c:strRef>
              <c:f>'Grafica (membrane)'!$Z$56</c:f>
              <c:strCache>
                <c:ptCount val="1"/>
                <c:pt idx="0">
                  <c:v>Harvesting</c:v>
                </c:pt>
              </c:strCache>
            </c:strRef>
          </c:tx>
          <c:spPr>
            <a:solidFill>
              <a:schemeClr val="accent4"/>
            </a:solidFill>
            <a:ln w="9525">
              <a:solidFill>
                <a:schemeClr val="tx1"/>
              </a:solidFill>
            </a:ln>
            <a:effectLst/>
          </c:spPr>
          <c:invertIfNegative val="0"/>
          <c:val>
            <c:numRef>
              <c:f>'Grafica (membrane)'!$Z$57:$Z$85</c:f>
              <c:numCache>
                <c:formatCode>0%</c:formatCode>
                <c:ptCount val="29"/>
                <c:pt idx="5">
                  <c:v>2.4107495276374017E-4</c:v>
                </c:pt>
                <c:pt idx="12">
                  <c:v>7.0073930029330512E-3</c:v>
                </c:pt>
                <c:pt idx="19">
                  <c:v>1.5216078206739467E-2</c:v>
                </c:pt>
                <c:pt idx="26">
                  <c:v>1.9245015741945235E-2</c:v>
                </c:pt>
              </c:numCache>
            </c:numRef>
          </c:val>
          <c:extLst>
            <c:ext xmlns:c16="http://schemas.microsoft.com/office/drawing/2014/chart" uri="{C3380CC4-5D6E-409C-BE32-E72D297353CC}">
              <c16:uniqueId val="{0000001C-7D1C-4232-914B-54A3DC234E21}"/>
            </c:ext>
          </c:extLst>
        </c:ser>
        <c:ser>
          <c:idx val="30"/>
          <c:order val="30"/>
          <c:tx>
            <c:strRef>
              <c:f>'Grafica (membrane)'!$AA$56</c:f>
              <c:strCache>
                <c:ptCount val="1"/>
                <c:pt idx="0">
                  <c:v>Cultivation</c:v>
                </c:pt>
              </c:strCache>
            </c:strRef>
          </c:tx>
          <c:spPr>
            <a:solidFill>
              <a:schemeClr val="accent6"/>
            </a:solidFill>
            <a:ln w="9525">
              <a:solidFill>
                <a:schemeClr val="tx1"/>
              </a:solidFill>
            </a:ln>
            <a:effectLst/>
          </c:spPr>
          <c:invertIfNegative val="0"/>
          <c:val>
            <c:numRef>
              <c:f>'Grafica (membrane)'!$AA$57:$AA$85</c:f>
              <c:numCache>
                <c:formatCode>0%</c:formatCode>
                <c:ptCount val="29"/>
                <c:pt idx="5">
                  <c:v>0.64941052551398171</c:v>
                </c:pt>
                <c:pt idx="12">
                  <c:v>0.73587992143516168</c:v>
                </c:pt>
                <c:pt idx="19">
                  <c:v>0.65891377036986942</c:v>
                </c:pt>
                <c:pt idx="26">
                  <c:v>0.74594983483939237</c:v>
                </c:pt>
              </c:numCache>
            </c:numRef>
          </c:val>
          <c:extLst>
            <c:ext xmlns:c16="http://schemas.microsoft.com/office/drawing/2014/chart" uri="{C3380CC4-5D6E-409C-BE32-E72D297353CC}">
              <c16:uniqueId val="{0000001D-7D1C-4232-914B-54A3DC234E21}"/>
            </c:ext>
          </c:extLst>
        </c:ser>
        <c:dLbls>
          <c:showLegendKey val="0"/>
          <c:showVal val="0"/>
          <c:showCatName val="0"/>
          <c:showSerName val="0"/>
          <c:showPercent val="0"/>
          <c:showBubbleSize val="0"/>
        </c:dLbls>
        <c:gapWidth val="150"/>
        <c:overlap val="100"/>
        <c:axId val="497747840"/>
        <c:axId val="497748320"/>
      </c:barChart>
      <c:lineChart>
        <c:grouping val="standard"/>
        <c:varyColors val="0"/>
        <c:ser>
          <c:idx val="20"/>
          <c:order val="20"/>
          <c:tx>
            <c:strRef>
              <c:f>'Grafica (membrane)'!$E$90</c:f>
              <c:strCache>
                <c:ptCount val="1"/>
                <c:pt idx="0">
                  <c:v>AUXILIAR</c:v>
                </c:pt>
              </c:strCache>
            </c:strRef>
          </c:tx>
          <c:spPr>
            <a:ln w="28575" cap="rnd">
              <a:noFill/>
              <a:round/>
            </a:ln>
            <a:effectLst/>
          </c:spPr>
          <c:marker>
            <c:symbol val="none"/>
          </c:marker>
          <c:cat>
            <c:strRef>
              <c:f>'Grafica (membrane)'!$D$91:$D$94</c:f>
              <c:strCache>
                <c:ptCount val="4"/>
                <c:pt idx="0">
                  <c:v>Human health</c:v>
                </c:pt>
                <c:pt idx="1">
                  <c:v>Ecosystem quality</c:v>
                </c:pt>
                <c:pt idx="2">
                  <c:v>Climate change</c:v>
                </c:pt>
                <c:pt idx="3">
                  <c:v>Resources</c:v>
                </c:pt>
              </c:strCache>
            </c:strRef>
          </c:cat>
          <c:val>
            <c:numRef>
              <c:f>'Grafica (membrane)'!$E$91:$E$94</c:f>
              <c:numCache>
                <c:formatCode>General</c:formatCode>
                <c:ptCount val="4"/>
                <c:pt idx="0">
                  <c:v>0</c:v>
                </c:pt>
                <c:pt idx="1">
                  <c:v>0</c:v>
                </c:pt>
                <c:pt idx="2">
                  <c:v>0</c:v>
                </c:pt>
                <c:pt idx="3">
                  <c:v>0</c:v>
                </c:pt>
              </c:numCache>
            </c:numRef>
          </c:val>
          <c:smooth val="0"/>
          <c:extLst>
            <c:ext xmlns:c16="http://schemas.microsoft.com/office/drawing/2014/chart" uri="{C3380CC4-5D6E-409C-BE32-E72D297353CC}">
              <c16:uniqueId val="{0000001E-7D1C-4232-914B-54A3DC234E21}"/>
            </c:ext>
          </c:extLst>
        </c:ser>
        <c:dLbls>
          <c:showLegendKey val="0"/>
          <c:showVal val="0"/>
          <c:showCatName val="0"/>
          <c:showSerName val="0"/>
          <c:showPercent val="0"/>
          <c:showBubbleSize val="0"/>
        </c:dLbls>
        <c:marker val="1"/>
        <c:smooth val="0"/>
        <c:axId val="742638288"/>
        <c:axId val="742637328"/>
      </c:lineChart>
      <c:catAx>
        <c:axId val="4977478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97748320"/>
        <c:crosses val="autoZero"/>
        <c:auto val="1"/>
        <c:lblAlgn val="ctr"/>
        <c:lblOffset val="100"/>
        <c:noMultiLvlLbl val="0"/>
      </c:catAx>
      <c:valAx>
        <c:axId val="49774832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97747840"/>
        <c:crosses val="autoZero"/>
        <c:crossBetween val="between"/>
      </c:valAx>
      <c:valAx>
        <c:axId val="742637328"/>
        <c:scaling>
          <c:orientation val="minMax"/>
        </c:scaling>
        <c:delete val="1"/>
        <c:axPos val="r"/>
        <c:numFmt formatCode="General" sourceLinked="1"/>
        <c:majorTickMark val="out"/>
        <c:minorTickMark val="none"/>
        <c:tickLblPos val="nextTo"/>
        <c:crossAx val="742638288"/>
        <c:crosses val="max"/>
        <c:crossBetween val="between"/>
      </c:valAx>
      <c:catAx>
        <c:axId val="742638288"/>
        <c:scaling>
          <c:orientation val="minMax"/>
        </c:scaling>
        <c:delete val="0"/>
        <c:axPos val="t"/>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742637328"/>
        <c:crosses val="max"/>
        <c:auto val="1"/>
        <c:lblAlgn val="ctr"/>
        <c:lblOffset val="100"/>
        <c:noMultiLvlLbl val="0"/>
      </c:catAx>
      <c:spPr>
        <a:noFill/>
        <a:ln>
          <a:noFill/>
        </a:ln>
        <a:effectLst/>
      </c:spPr>
    </c:plotArea>
    <c:legend>
      <c:legendPos val="b"/>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egendEntry>
        <c:idx val="20"/>
        <c:delete val="1"/>
      </c:legendEntry>
      <c:legendEntry>
        <c:idx val="21"/>
        <c:delete val="1"/>
      </c:legendEntry>
      <c:legendEntry>
        <c:idx val="22"/>
        <c:delete val="1"/>
      </c:legendEntry>
      <c:legendEntry>
        <c:idx val="23"/>
        <c:delete val="1"/>
      </c:legendEntry>
      <c:legendEntry>
        <c:idx val="24"/>
        <c:delete val="1"/>
      </c:legendEntry>
      <c:legendEntry>
        <c:idx val="25"/>
        <c:delete val="1"/>
      </c:legendEntry>
      <c:legendEntry>
        <c:idx val="26"/>
        <c:delete val="1"/>
      </c:legendEntry>
      <c:legendEntry>
        <c:idx val="27"/>
        <c:delete val="1"/>
      </c:legendEntry>
      <c:legendEntry>
        <c:idx val="28"/>
        <c:delete val="1"/>
      </c:legendEntry>
      <c:legendEntry>
        <c:idx val="29"/>
        <c:delete val="1"/>
      </c:legendEntry>
      <c:legendEntry>
        <c:idx val="30"/>
        <c:delete val="1"/>
      </c:legendEntry>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50">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'Grafica (membrane)'!$C$3</c:f>
              <c:strCache>
                <c:ptCount val="1"/>
                <c:pt idx="0">
                  <c:v>Production</c:v>
                </c:pt>
              </c:strCache>
            </c:strRef>
          </c:tx>
          <c:spPr>
            <a:solidFill>
              <a:schemeClr val="accent1"/>
            </a:solidFill>
            <a:ln>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(membrane)'!$C$4:$C$32</c:f>
              <c:numCache>
                <c:formatCode>0%</c:formatCode>
                <c:ptCount val="29"/>
                <c:pt idx="1">
                  <c:v>6.6501374248190262E-2</c:v>
                </c:pt>
                <c:pt idx="8">
                  <c:v>3.42583849420851E-2</c:v>
                </c:pt>
                <c:pt idx="15">
                  <c:v>5.2819037369098702E-2</c:v>
                </c:pt>
                <c:pt idx="22">
                  <c:v>2.9365688530264035E-2</c:v>
                </c:pt>
              </c:numCache>
            </c:numRef>
          </c:val>
          <c:extLst>
            <c:ext xmlns:c16="http://schemas.microsoft.com/office/drawing/2014/chart" uri="{C3380CC4-5D6E-409C-BE32-E72D297353CC}">
              <c16:uniqueId val="{00000000-9208-4985-8E9B-397F8904E16B}"/>
            </c:ext>
          </c:extLst>
        </c:ser>
        <c:ser>
          <c:idx val="1"/>
          <c:order val="1"/>
          <c:tx>
            <c:strRef>
              <c:f>'Grafica (membrane)'!$D$3</c:f>
              <c:strCache>
                <c:ptCount val="1"/>
                <c:pt idx="0">
                  <c:v>Pretreatment</c:v>
                </c:pt>
              </c:strCache>
            </c:strRef>
          </c:tx>
          <c:spPr>
            <a:solidFill>
              <a:schemeClr val="accent2"/>
            </a:solidFill>
            <a:ln>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(membrane)'!$D$4:$D$32</c:f>
              <c:numCache>
                <c:formatCode>0%</c:formatCode>
                <c:ptCount val="29"/>
                <c:pt idx="1">
                  <c:v>2.8836399272980781E-3</c:v>
                </c:pt>
                <c:pt idx="8">
                  <c:v>7.7376806301227528E-4</c:v>
                </c:pt>
                <c:pt idx="15">
                  <c:v>2.2119136626780815E-3</c:v>
                </c:pt>
                <c:pt idx="22">
                  <c:v>1.8095347470610289E-3</c:v>
                </c:pt>
              </c:numCache>
            </c:numRef>
          </c:val>
          <c:extLst>
            <c:ext xmlns:c16="http://schemas.microsoft.com/office/drawing/2014/chart" uri="{C3380CC4-5D6E-409C-BE32-E72D297353CC}">
              <c16:uniqueId val="{00000001-9208-4985-8E9B-397F8904E16B}"/>
            </c:ext>
          </c:extLst>
        </c:ser>
        <c:ser>
          <c:idx val="2"/>
          <c:order val="2"/>
          <c:tx>
            <c:strRef>
              <c:f>'Grafica (membrane)'!$E$3</c:f>
              <c:strCache>
                <c:ptCount val="1"/>
                <c:pt idx="0">
                  <c:v>Harvesting</c:v>
                </c:pt>
              </c:strCache>
            </c:strRef>
          </c:tx>
          <c:spPr>
            <a:solidFill>
              <a:schemeClr val="accent4"/>
            </a:solidFill>
            <a:ln>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(membrane)'!$E$4:$E$32</c:f>
              <c:numCache>
                <c:formatCode>0%</c:formatCode>
                <c:ptCount val="29"/>
                <c:pt idx="1">
                  <c:v>-5.026919490050733E-3</c:v>
                </c:pt>
                <c:pt idx="8">
                  <c:v>-5.6196403886566066E-5</c:v>
                </c:pt>
                <c:pt idx="15">
                  <c:v>-9.8799213979358148E-4</c:v>
                </c:pt>
                <c:pt idx="22">
                  <c:v>9.2710411702948275E-5</c:v>
                </c:pt>
              </c:numCache>
            </c:numRef>
          </c:val>
          <c:extLst>
            <c:ext xmlns:c16="http://schemas.microsoft.com/office/drawing/2014/chart" uri="{C3380CC4-5D6E-409C-BE32-E72D297353CC}">
              <c16:uniqueId val="{00000002-9208-4985-8E9B-397F8904E16B}"/>
            </c:ext>
          </c:extLst>
        </c:ser>
        <c:ser>
          <c:idx val="3"/>
          <c:order val="3"/>
          <c:tx>
            <c:strRef>
              <c:f>'Grafica (membrane)'!$F$3</c:f>
              <c:strCache>
                <c:ptCount val="1"/>
                <c:pt idx="0">
                  <c:v>Cultivation</c:v>
                </c:pt>
              </c:strCache>
            </c:strRef>
          </c:tx>
          <c:spPr>
            <a:solidFill>
              <a:schemeClr val="accent6"/>
            </a:solidFill>
            <a:ln>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(membrane)'!$F$4:$F$32</c:f>
              <c:numCache>
                <c:formatCode>0%</c:formatCode>
                <c:ptCount val="29"/>
                <c:pt idx="1">
                  <c:v>9.6816187656938807E-2</c:v>
                </c:pt>
                <c:pt idx="8">
                  <c:v>6.1878305566990872E-2</c:v>
                </c:pt>
                <c:pt idx="15">
                  <c:v>7.9020822926950757E-2</c:v>
                </c:pt>
                <c:pt idx="22">
                  <c:v>0.10440172341318467</c:v>
                </c:pt>
              </c:numCache>
            </c:numRef>
          </c:val>
          <c:extLst>
            <c:ext xmlns:c16="http://schemas.microsoft.com/office/drawing/2014/chart" uri="{C3380CC4-5D6E-409C-BE32-E72D297353CC}">
              <c16:uniqueId val="{00000003-9208-4985-8E9B-397F8904E16B}"/>
            </c:ext>
          </c:extLst>
        </c:ser>
        <c:ser>
          <c:idx val="4"/>
          <c:order val="4"/>
          <c:tx>
            <c:strRef>
              <c:f>'Grafica (membrane)'!$G$3</c:f>
              <c:strCache>
                <c:ptCount val="1"/>
                <c:pt idx="0">
                  <c:v>Production</c:v>
                </c:pt>
              </c:strCache>
            </c:strRef>
          </c:tx>
          <c:spPr>
            <a:solidFill>
              <a:schemeClr val="accent1"/>
            </a:solidFill>
            <a:ln w="9525">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(membrane)'!$G$4:$G$32</c:f>
              <c:numCache>
                <c:formatCode>0%</c:formatCode>
                <c:ptCount val="29"/>
                <c:pt idx="2">
                  <c:v>6.5988665903973093E-2</c:v>
                </c:pt>
                <c:pt idx="9">
                  <c:v>3.6646829453849089E-2</c:v>
                </c:pt>
                <c:pt idx="16">
                  <c:v>4.7732561976812506E-2</c:v>
                </c:pt>
                <c:pt idx="23">
                  <c:v>3.8484533984589765E-2</c:v>
                </c:pt>
              </c:numCache>
            </c:numRef>
          </c:val>
          <c:extLst>
            <c:ext xmlns:c16="http://schemas.microsoft.com/office/drawing/2014/chart" uri="{C3380CC4-5D6E-409C-BE32-E72D297353CC}">
              <c16:uniqueId val="{00000004-9208-4985-8E9B-397F8904E16B}"/>
            </c:ext>
          </c:extLst>
        </c:ser>
        <c:ser>
          <c:idx val="5"/>
          <c:order val="5"/>
          <c:tx>
            <c:strRef>
              <c:f>'Grafica (membrane)'!$H$3</c:f>
              <c:strCache>
                <c:ptCount val="1"/>
                <c:pt idx="0">
                  <c:v>Pretreatment</c:v>
                </c:pt>
              </c:strCache>
            </c:strRef>
          </c:tx>
          <c:spPr>
            <a:solidFill>
              <a:schemeClr val="accent2"/>
            </a:solidFill>
            <a:ln w="9525">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(membrane)'!$H$4:$H$32</c:f>
              <c:numCache>
                <c:formatCode>0%</c:formatCode>
                <c:ptCount val="29"/>
                <c:pt idx="2">
                  <c:v>2.8614078115086249E-3</c:v>
                </c:pt>
                <c:pt idx="9">
                  <c:v>8.2771404110214091E-4</c:v>
                </c:pt>
                <c:pt idx="16">
                  <c:v>1.9989062892863071E-3</c:v>
                </c:pt>
                <c:pt idx="23">
                  <c:v>2.3714445311846274E-3</c:v>
                </c:pt>
              </c:numCache>
            </c:numRef>
          </c:val>
          <c:extLst>
            <c:ext xmlns:c16="http://schemas.microsoft.com/office/drawing/2014/chart" uri="{C3380CC4-5D6E-409C-BE32-E72D297353CC}">
              <c16:uniqueId val="{00000005-9208-4985-8E9B-397F8904E16B}"/>
            </c:ext>
          </c:extLst>
        </c:ser>
        <c:ser>
          <c:idx val="6"/>
          <c:order val="6"/>
          <c:tx>
            <c:strRef>
              <c:f>'Grafica (membrane)'!$I$3</c:f>
              <c:strCache>
                <c:ptCount val="1"/>
                <c:pt idx="0">
                  <c:v>Harvesting</c:v>
                </c:pt>
              </c:strCache>
            </c:strRef>
          </c:tx>
          <c:spPr>
            <a:solidFill>
              <a:schemeClr val="accent4"/>
            </a:solidFill>
            <a:ln w="9525">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(membrane)'!$I$4:$I$32</c:f>
              <c:numCache>
                <c:formatCode>0%</c:formatCode>
                <c:ptCount val="29"/>
                <c:pt idx="2">
                  <c:v>-4.9881632448243113E-3</c:v>
                </c:pt>
                <c:pt idx="9">
                  <c:v>-6.011433500534609E-5</c:v>
                </c:pt>
                <c:pt idx="16">
                  <c:v>-8.928484575694087E-4</c:v>
                </c:pt>
                <c:pt idx="23">
                  <c:v>1.2149951758256749E-4</c:v>
                </c:pt>
              </c:numCache>
            </c:numRef>
          </c:val>
          <c:extLst>
            <c:ext xmlns:c16="http://schemas.microsoft.com/office/drawing/2014/chart" uri="{C3380CC4-5D6E-409C-BE32-E72D297353CC}">
              <c16:uniqueId val="{00000006-9208-4985-8E9B-397F8904E16B}"/>
            </c:ext>
          </c:extLst>
        </c:ser>
        <c:ser>
          <c:idx val="7"/>
          <c:order val="7"/>
          <c:tx>
            <c:strRef>
              <c:f>'Grafica (membrane)'!$J$3</c:f>
              <c:strCache>
                <c:ptCount val="1"/>
                <c:pt idx="0">
                  <c:v>Cultivation</c:v>
                </c:pt>
              </c:strCache>
            </c:strRef>
          </c:tx>
          <c:spPr>
            <a:solidFill>
              <a:schemeClr val="accent6"/>
            </a:solidFill>
            <a:ln w="9525">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(membrane)'!$J$4:$J$32</c:f>
              <c:numCache>
                <c:formatCode>0%</c:formatCode>
                <c:ptCount val="29"/>
                <c:pt idx="2">
                  <c:v>9.8851246399978818E-2</c:v>
                </c:pt>
                <c:pt idx="9">
                  <c:v>5.9865002911861559E-2</c:v>
                </c:pt>
                <c:pt idx="16">
                  <c:v>8.5378037562894638E-2</c:v>
                </c:pt>
                <c:pt idx="23">
                  <c:v>9.6161142206594372E-2</c:v>
                </c:pt>
              </c:numCache>
            </c:numRef>
          </c:val>
          <c:extLst>
            <c:ext xmlns:c16="http://schemas.microsoft.com/office/drawing/2014/chart" uri="{C3380CC4-5D6E-409C-BE32-E72D297353CC}">
              <c16:uniqueId val="{00000007-9208-4985-8E9B-397F8904E16B}"/>
            </c:ext>
          </c:extLst>
        </c:ser>
        <c:ser>
          <c:idx val="8"/>
          <c:order val="8"/>
          <c:tx>
            <c:strRef>
              <c:f>'Grafica (membrane)'!$K$3</c:f>
              <c:strCache>
                <c:ptCount val="1"/>
                <c:pt idx="0">
                  <c:v>Production</c:v>
                </c:pt>
              </c:strCache>
            </c:strRef>
          </c:tx>
          <c:spPr>
            <a:solidFill>
              <a:schemeClr val="accent1"/>
            </a:solidFill>
            <a:ln w="9525">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(membrane)'!$K$4:$K$32</c:f>
              <c:numCache>
                <c:formatCode>0%</c:formatCode>
                <c:ptCount val="29"/>
                <c:pt idx="3">
                  <c:v>7.8232792455493277E-2</c:v>
                </c:pt>
                <c:pt idx="10">
                  <c:v>4.117619285299446E-2</c:v>
                </c:pt>
                <c:pt idx="17">
                  <c:v>5.999548406648212E-2</c:v>
                </c:pt>
                <c:pt idx="24">
                  <c:v>5.0627333285888317E-2</c:v>
                </c:pt>
              </c:numCache>
            </c:numRef>
          </c:val>
          <c:extLst>
            <c:ext xmlns:c16="http://schemas.microsoft.com/office/drawing/2014/chart" uri="{C3380CC4-5D6E-409C-BE32-E72D297353CC}">
              <c16:uniqueId val="{00000008-9208-4985-8E9B-397F8904E16B}"/>
            </c:ext>
          </c:extLst>
        </c:ser>
        <c:ser>
          <c:idx val="9"/>
          <c:order val="9"/>
          <c:tx>
            <c:strRef>
              <c:f>'Grafica (membrane)'!$L$3</c:f>
              <c:strCache>
                <c:ptCount val="1"/>
                <c:pt idx="0">
                  <c:v>Pretreatment</c:v>
                </c:pt>
              </c:strCache>
            </c:strRef>
          </c:tx>
          <c:spPr>
            <a:solidFill>
              <a:schemeClr val="accent2"/>
            </a:solidFill>
            <a:ln w="9525">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(membrane)'!$L$4:$L$32</c:f>
              <c:numCache>
                <c:formatCode>0%</c:formatCode>
                <c:ptCount val="29"/>
                <c:pt idx="3">
                  <c:v>3.3923389779395947E-3</c:v>
                </c:pt>
                <c:pt idx="10">
                  <c:v>9.3001532284757514E-4</c:v>
                </c:pt>
                <c:pt idx="17">
                  <c:v>2.5124431669276514E-3</c:v>
                </c:pt>
                <c:pt idx="24">
                  <c:v>3.1196924849410269E-3</c:v>
                </c:pt>
              </c:numCache>
            </c:numRef>
          </c:val>
          <c:extLst>
            <c:ext xmlns:c16="http://schemas.microsoft.com/office/drawing/2014/chart" uri="{C3380CC4-5D6E-409C-BE32-E72D297353CC}">
              <c16:uniqueId val="{00000009-9208-4985-8E9B-397F8904E16B}"/>
            </c:ext>
          </c:extLst>
        </c:ser>
        <c:ser>
          <c:idx val="10"/>
          <c:order val="10"/>
          <c:tx>
            <c:strRef>
              <c:f>'Grafica (membrane)'!$M$3</c:f>
              <c:strCache>
                <c:ptCount val="1"/>
                <c:pt idx="0">
                  <c:v>Harvesting</c:v>
                </c:pt>
              </c:strCache>
            </c:strRef>
          </c:tx>
          <c:spPr>
            <a:solidFill>
              <a:schemeClr val="accent4"/>
            </a:solidFill>
            <a:ln w="9525">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(membrane)'!$M$4:$M$32</c:f>
              <c:numCache>
                <c:formatCode>0%</c:formatCode>
                <c:ptCount val="29"/>
                <c:pt idx="3">
                  <c:v>-5.9137116127538454E-3</c:v>
                </c:pt>
                <c:pt idx="10">
                  <c:v>-6.754416368643576E-5</c:v>
                </c:pt>
                <c:pt idx="17">
                  <c:v>-1.1222292119142962E-3</c:v>
                </c:pt>
                <c:pt idx="24">
                  <c:v>1.5983554783670709E-4</c:v>
                </c:pt>
              </c:numCache>
            </c:numRef>
          </c:val>
          <c:extLst>
            <c:ext xmlns:c16="http://schemas.microsoft.com/office/drawing/2014/chart" uri="{C3380CC4-5D6E-409C-BE32-E72D297353CC}">
              <c16:uniqueId val="{0000000A-9208-4985-8E9B-397F8904E16B}"/>
            </c:ext>
          </c:extLst>
        </c:ser>
        <c:ser>
          <c:idx val="11"/>
          <c:order val="11"/>
          <c:tx>
            <c:strRef>
              <c:f>'Grafica (membrane)'!$N$3</c:f>
              <c:strCache>
                <c:ptCount val="1"/>
                <c:pt idx="0">
                  <c:v>Cultivation</c:v>
                </c:pt>
              </c:strCache>
            </c:strRef>
          </c:tx>
          <c:spPr>
            <a:solidFill>
              <a:schemeClr val="accent6"/>
            </a:solidFill>
            <a:ln w="9525">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(membrane)'!$N$4:$N$32</c:f>
              <c:numCache>
                <c:formatCode>0%</c:formatCode>
                <c:ptCount val="29"/>
                <c:pt idx="3">
                  <c:v>0.10545797222555318</c:v>
                </c:pt>
                <c:pt idx="10">
                  <c:v>6.9818792769432328E-2</c:v>
                </c:pt>
                <c:pt idx="17">
                  <c:v>0.10148523313150537</c:v>
                </c:pt>
                <c:pt idx="24">
                  <c:v>0.10463300682582007</c:v>
                </c:pt>
              </c:numCache>
            </c:numRef>
          </c:val>
          <c:extLst>
            <c:ext xmlns:c16="http://schemas.microsoft.com/office/drawing/2014/chart" uri="{C3380CC4-5D6E-409C-BE32-E72D297353CC}">
              <c16:uniqueId val="{0000000B-9208-4985-8E9B-397F8904E16B}"/>
            </c:ext>
          </c:extLst>
        </c:ser>
        <c:ser>
          <c:idx val="12"/>
          <c:order val="12"/>
          <c:tx>
            <c:strRef>
              <c:f>'Grafica (membrane)'!$O$3</c:f>
              <c:strCache>
                <c:ptCount val="1"/>
                <c:pt idx="0">
                  <c:v>Production</c:v>
                </c:pt>
              </c:strCache>
            </c:strRef>
          </c:tx>
          <c:spPr>
            <a:solidFill>
              <a:schemeClr val="accent1"/>
            </a:solidFill>
            <a:ln w="9525">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(membrane)'!$O$4:$O$32</c:f>
              <c:numCache>
                <c:formatCode>General</c:formatCode>
                <c:ptCount val="29"/>
                <c:pt idx="4" formatCode="0%">
                  <c:v>0.21758441551635568</c:v>
                </c:pt>
                <c:pt idx="11" formatCode="0%">
                  <c:v>0.12603585359011402</c:v>
                </c:pt>
                <c:pt idx="18" formatCode="0%">
                  <c:v>0.13975669240792027</c:v>
                </c:pt>
                <c:pt idx="25" formatCode="0%">
                  <c:v>7.6965333139068628E-2</c:v>
                </c:pt>
              </c:numCache>
            </c:numRef>
          </c:val>
          <c:extLst>
            <c:ext xmlns:c16="http://schemas.microsoft.com/office/drawing/2014/chart" uri="{C3380CC4-5D6E-409C-BE32-E72D297353CC}">
              <c16:uniqueId val="{0000000C-9208-4985-8E9B-397F8904E16B}"/>
            </c:ext>
          </c:extLst>
        </c:ser>
        <c:ser>
          <c:idx val="13"/>
          <c:order val="13"/>
          <c:tx>
            <c:strRef>
              <c:f>'Grafica (membrane)'!$P$3</c:f>
              <c:strCache>
                <c:ptCount val="1"/>
                <c:pt idx="0">
                  <c:v>Pretreatment</c:v>
                </c:pt>
              </c:strCache>
            </c:strRef>
          </c:tx>
          <c:spPr>
            <a:solidFill>
              <a:schemeClr val="accent2"/>
            </a:solidFill>
            <a:ln w="9525">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(membrane)'!$P$4:$P$32</c:f>
              <c:numCache>
                <c:formatCode>General</c:formatCode>
                <c:ptCount val="29"/>
                <c:pt idx="4" formatCode="0%">
                  <c:v>8.9829248532179804E-3</c:v>
                </c:pt>
                <c:pt idx="11" formatCode="0%">
                  <c:v>2.5693621430747269E-3</c:v>
                </c:pt>
                <c:pt idx="18" formatCode="0%">
                  <c:v>6.9326630645354416E-3</c:v>
                </c:pt>
                <c:pt idx="25" formatCode="0%">
                  <c:v>6.2762114758670917E-3</c:v>
                </c:pt>
              </c:numCache>
            </c:numRef>
          </c:val>
          <c:extLst>
            <c:ext xmlns:c16="http://schemas.microsoft.com/office/drawing/2014/chart" uri="{C3380CC4-5D6E-409C-BE32-E72D297353CC}">
              <c16:uniqueId val="{0000000D-9208-4985-8E9B-397F8904E16B}"/>
            </c:ext>
          </c:extLst>
        </c:ser>
        <c:ser>
          <c:idx val="14"/>
          <c:order val="14"/>
          <c:tx>
            <c:strRef>
              <c:f>'Grafica (membrane)'!$Q$3</c:f>
              <c:strCache>
                <c:ptCount val="1"/>
                <c:pt idx="0">
                  <c:v>Harvesting</c:v>
                </c:pt>
              </c:strCache>
            </c:strRef>
          </c:tx>
          <c:spPr>
            <a:solidFill>
              <a:schemeClr val="accent4"/>
            </a:solidFill>
            <a:ln w="9525">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(membrane)'!$Q$4:$Q$32</c:f>
              <c:numCache>
                <c:formatCode>General</c:formatCode>
                <c:ptCount val="29"/>
                <c:pt idx="4" formatCode="0%">
                  <c:v>2.4722468142753705E-4</c:v>
                </c:pt>
                <c:pt idx="11" formatCode="0%">
                  <c:v>7.541536028185092E-3</c:v>
                </c:pt>
                <c:pt idx="18" formatCode="0%">
                  <c:v>1.5835627042339515E-2</c:v>
                </c:pt>
                <c:pt idx="25" formatCode="0%">
                  <c:v>1.9774731891806875E-2</c:v>
                </c:pt>
              </c:numCache>
            </c:numRef>
          </c:val>
          <c:extLst>
            <c:ext xmlns:c16="http://schemas.microsoft.com/office/drawing/2014/chart" uri="{C3380CC4-5D6E-409C-BE32-E72D297353CC}">
              <c16:uniqueId val="{0000000E-9208-4985-8E9B-397F8904E16B}"/>
            </c:ext>
          </c:extLst>
        </c:ser>
        <c:ser>
          <c:idx val="15"/>
          <c:order val="15"/>
          <c:tx>
            <c:strRef>
              <c:f>'Grafica (membrane)'!$R$3</c:f>
              <c:strCache>
                <c:ptCount val="1"/>
                <c:pt idx="0">
                  <c:v>Cultivation</c:v>
                </c:pt>
              </c:strCache>
            </c:strRef>
          </c:tx>
          <c:spPr>
            <a:solidFill>
              <a:schemeClr val="accent6"/>
            </a:solidFill>
            <a:ln w="9525">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(membrane)'!$R$4:$R$32</c:f>
              <c:numCache>
                <c:formatCode>General</c:formatCode>
                <c:ptCount val="29"/>
                <c:pt idx="4" formatCode="0%">
                  <c:v>0.66597673646846189</c:v>
                </c:pt>
                <c:pt idx="11" formatCode="0%">
                  <c:v>0.7919728403414017</c:v>
                </c:pt>
                <c:pt idx="18" formatCode="0%">
                  <c:v>0.68574257958383888</c:v>
                </c:pt>
                <c:pt idx="25" formatCode="0%">
                  <c:v>0.76648199131042394</c:v>
                </c:pt>
              </c:numCache>
            </c:numRef>
          </c:val>
          <c:extLst>
            <c:ext xmlns:c16="http://schemas.microsoft.com/office/drawing/2014/chart" uri="{C3380CC4-5D6E-409C-BE32-E72D297353CC}">
              <c16:uniqueId val="{0000000F-9208-4985-8E9B-397F8904E16B}"/>
            </c:ext>
          </c:extLst>
        </c:ser>
        <c:ser>
          <c:idx val="16"/>
          <c:order val="16"/>
          <c:tx>
            <c:strRef>
              <c:f>'Grafica (membrane)'!$S$3</c:f>
              <c:strCache>
                <c:ptCount val="1"/>
                <c:pt idx="0">
                  <c:v>Production</c:v>
                </c:pt>
              </c:strCache>
            </c:strRef>
          </c:tx>
          <c:spPr>
            <a:solidFill>
              <a:schemeClr val="accent1"/>
            </a:solidFill>
            <a:ln>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(membrane)'!$S$4:$S$32</c:f>
              <c:numCache>
                <c:formatCode>0%</c:formatCode>
                <c:ptCount val="29"/>
                <c:pt idx="5">
                  <c:v>0.21928103854414466</c:v>
                </c:pt>
                <c:pt idx="12">
                  <c:v>0.12629140990108365</c:v>
                </c:pt>
                <c:pt idx="19">
                  <c:v>0.14062006747522349</c:v>
                </c:pt>
                <c:pt idx="26">
                  <c:v>7.7530672852034951E-2</c:v>
                </c:pt>
              </c:numCache>
            </c:numRef>
          </c:val>
          <c:extLst>
            <c:ext xmlns:c16="http://schemas.microsoft.com/office/drawing/2014/chart" uri="{C3380CC4-5D6E-409C-BE32-E72D297353CC}">
              <c16:uniqueId val="{00000010-9208-4985-8E9B-397F8904E16B}"/>
            </c:ext>
          </c:extLst>
        </c:ser>
        <c:ser>
          <c:idx val="17"/>
          <c:order val="17"/>
          <c:tx>
            <c:strRef>
              <c:f>'Grafica (membrane)'!$T$3</c:f>
              <c:strCache>
                <c:ptCount val="1"/>
                <c:pt idx="0">
                  <c:v>Pretreatment</c:v>
                </c:pt>
              </c:strCache>
            </c:strRef>
          </c:tx>
          <c:spPr>
            <a:solidFill>
              <a:schemeClr val="accent2"/>
            </a:solidFill>
            <a:ln>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(membrane)'!$T$4:$T$32</c:f>
              <c:numCache>
                <c:formatCode>0%</c:formatCode>
                <c:ptCount val="29"/>
                <c:pt idx="5">
                  <c:v>9.0529695626550034E-3</c:v>
                </c:pt>
                <c:pt idx="12">
                  <c:v>2.5745719043618965E-3</c:v>
                </c:pt>
                <c:pt idx="19">
                  <c:v>6.9754909845212935E-3</c:v>
                </c:pt>
                <c:pt idx="26">
                  <c:v>6.3223126418020378E-3</c:v>
                </c:pt>
              </c:numCache>
            </c:numRef>
          </c:val>
          <c:extLst>
            <c:ext xmlns:c16="http://schemas.microsoft.com/office/drawing/2014/chart" uri="{C3380CC4-5D6E-409C-BE32-E72D297353CC}">
              <c16:uniqueId val="{00000011-9208-4985-8E9B-397F8904E16B}"/>
            </c:ext>
          </c:extLst>
        </c:ser>
        <c:ser>
          <c:idx val="18"/>
          <c:order val="18"/>
          <c:tx>
            <c:strRef>
              <c:f>'Grafica (membrane)'!$U$3</c:f>
              <c:strCache>
                <c:ptCount val="1"/>
                <c:pt idx="0">
                  <c:v>Harvesting</c:v>
                </c:pt>
              </c:strCache>
            </c:strRef>
          </c:tx>
          <c:spPr>
            <a:solidFill>
              <a:schemeClr val="accent4"/>
            </a:solidFill>
            <a:ln>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(membrane)'!$U$4:$U$32</c:f>
              <c:numCache>
                <c:formatCode>0%</c:formatCode>
                <c:ptCount val="29"/>
                <c:pt idx="5">
                  <c:v>2.4915242559318579E-4</c:v>
                </c:pt>
                <c:pt idx="12">
                  <c:v>7.5568276065059344E-3</c:v>
                </c:pt>
                <c:pt idx="19">
                  <c:v>1.5933454812358302E-2</c:v>
                </c:pt>
                <c:pt idx="26">
                  <c:v>1.9919984836161704E-2</c:v>
                </c:pt>
              </c:numCache>
            </c:numRef>
          </c:val>
          <c:extLst>
            <c:ext xmlns:c16="http://schemas.microsoft.com/office/drawing/2014/chart" uri="{C3380CC4-5D6E-409C-BE32-E72D297353CC}">
              <c16:uniqueId val="{00000012-9208-4985-8E9B-397F8904E16B}"/>
            </c:ext>
          </c:extLst>
        </c:ser>
        <c:ser>
          <c:idx val="19"/>
          <c:order val="19"/>
          <c:tx>
            <c:strRef>
              <c:f>'Grafica (membrane)'!$V$3</c:f>
              <c:strCache>
                <c:ptCount val="1"/>
                <c:pt idx="0">
                  <c:v>Cultivation</c:v>
                </c:pt>
              </c:strCache>
            </c:strRef>
          </c:tx>
          <c:spPr>
            <a:solidFill>
              <a:schemeClr val="accent6"/>
            </a:solidFill>
            <a:ln>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(membrane)'!$V$4:$V$32</c:f>
              <c:numCache>
                <c:formatCode>0%</c:formatCode>
                <c:ptCount val="29"/>
                <c:pt idx="5">
                  <c:v>0.67116971623395993</c:v>
                </c:pt>
                <c:pt idx="12">
                  <c:v>0.79357868226416117</c:v>
                </c:pt>
                <c:pt idx="19">
                  <c:v>0.68997889224694042</c:v>
                </c:pt>
                <c:pt idx="26">
                  <c:v>0.77211209373820555</c:v>
                </c:pt>
              </c:numCache>
            </c:numRef>
          </c:val>
          <c:extLst>
            <c:ext xmlns:c16="http://schemas.microsoft.com/office/drawing/2014/chart" uri="{C3380CC4-5D6E-409C-BE32-E72D297353CC}">
              <c16:uniqueId val="{00000013-9208-4985-8E9B-397F8904E16B}"/>
            </c:ext>
          </c:extLst>
        </c:ser>
        <c:ser>
          <c:idx val="20"/>
          <c:order val="20"/>
          <c:tx>
            <c:strRef>
              <c:f>'Grafica (membrane)'!$W$3</c:f>
              <c:strCache>
                <c:ptCount val="1"/>
                <c:pt idx="0">
                  <c:v>Production</c:v>
                </c:pt>
              </c:strCache>
            </c:strRef>
          </c:tx>
          <c:spPr>
            <a:solidFill>
              <a:schemeClr val="accent1"/>
            </a:solidFill>
            <a:ln w="9525">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(membrane)'!$W$4:$W$32</c:f>
              <c:numCache>
                <c:formatCode>General</c:formatCode>
                <c:ptCount val="29"/>
                <c:pt idx="6" formatCode="0%">
                  <c:v>0.2502536613755314</c:v>
                </c:pt>
                <c:pt idx="13" formatCode="0%">
                  <c:v>0.13839268446040576</c:v>
                </c:pt>
                <c:pt idx="20" formatCode="0%">
                  <c:v>0.15449793335990997</c:v>
                </c:pt>
                <c:pt idx="27" formatCode="0%">
                  <c:v>0.11740088306860902</c:v>
                </c:pt>
              </c:numCache>
            </c:numRef>
          </c:val>
          <c:extLst>
            <c:ext xmlns:c16="http://schemas.microsoft.com/office/drawing/2014/chart" uri="{C3380CC4-5D6E-409C-BE32-E72D297353CC}">
              <c16:uniqueId val="{00000014-9208-4985-8E9B-397F8904E16B}"/>
            </c:ext>
          </c:extLst>
        </c:ser>
        <c:ser>
          <c:idx val="21"/>
          <c:order val="21"/>
          <c:tx>
            <c:strRef>
              <c:f>'Grafica (membrane)'!$X$3</c:f>
              <c:strCache>
                <c:ptCount val="1"/>
                <c:pt idx="0">
                  <c:v>Pretreatment</c:v>
                </c:pt>
              </c:strCache>
            </c:strRef>
          </c:tx>
          <c:spPr>
            <a:solidFill>
              <a:schemeClr val="accent2"/>
            </a:solidFill>
            <a:ln w="9525">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(membrane)'!$X$4:$X$32</c:f>
              <c:numCache>
                <c:formatCode>General</c:formatCode>
                <c:ptCount val="29"/>
                <c:pt idx="6" formatCode="0%">
                  <c:v>1.5087565553495786E-2</c:v>
                </c:pt>
                <c:pt idx="13" formatCode="0%">
                  <c:v>4.1362858293241709E-3</c:v>
                </c:pt>
                <c:pt idx="20" formatCode="0%">
                  <c:v>1.1174206256286354E-2</c:v>
                </c:pt>
                <c:pt idx="27" formatCode="0%">
                  <c:v>1.3874975461026413E-2</c:v>
                </c:pt>
              </c:numCache>
            </c:numRef>
          </c:val>
          <c:extLst>
            <c:ext xmlns:c16="http://schemas.microsoft.com/office/drawing/2014/chart" uri="{C3380CC4-5D6E-409C-BE32-E72D297353CC}">
              <c16:uniqueId val="{00000015-9208-4985-8E9B-397F8904E16B}"/>
            </c:ext>
          </c:extLst>
        </c:ser>
        <c:ser>
          <c:idx val="22"/>
          <c:order val="22"/>
          <c:tx>
            <c:strRef>
              <c:f>'Grafica (membrane)'!$Y$3</c:f>
              <c:strCache>
                <c:ptCount val="1"/>
                <c:pt idx="0">
                  <c:v>Harvesting</c:v>
                </c:pt>
              </c:strCache>
            </c:strRef>
          </c:tx>
          <c:spPr>
            <a:solidFill>
              <a:schemeClr val="accent4"/>
            </a:solidFill>
            <a:ln w="9525">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(membrane)'!$Y$4:$Y$32</c:f>
              <c:numCache>
                <c:formatCode>General</c:formatCode>
                <c:ptCount val="29"/>
                <c:pt idx="6" formatCode="0%">
                  <c:v>2.3116093806645564E-2</c:v>
                </c:pt>
                <c:pt idx="13" formatCode="0%">
                  <c:v>1.4508667091905176E-2</c:v>
                </c:pt>
                <c:pt idx="20" formatCode="0%">
                  <c:v>3.4252945858678892E-2</c:v>
                </c:pt>
                <c:pt idx="27" formatCode="0%">
                  <c:v>5.0700820189871383E-2</c:v>
                </c:pt>
              </c:numCache>
            </c:numRef>
          </c:val>
          <c:extLst>
            <c:ext xmlns:c16="http://schemas.microsoft.com/office/drawing/2014/chart" uri="{C3380CC4-5D6E-409C-BE32-E72D297353CC}">
              <c16:uniqueId val="{00000016-9208-4985-8E9B-397F8904E16B}"/>
            </c:ext>
          </c:extLst>
        </c:ser>
        <c:ser>
          <c:idx val="23"/>
          <c:order val="23"/>
          <c:tx>
            <c:strRef>
              <c:f>'Grafica (membrane)'!$Z$3</c:f>
              <c:strCache>
                <c:ptCount val="1"/>
                <c:pt idx="0">
                  <c:v>Cultivation</c:v>
                </c:pt>
              </c:strCache>
            </c:strRef>
          </c:tx>
          <c:spPr>
            <a:solidFill>
              <a:schemeClr val="accent6"/>
            </a:solidFill>
            <a:ln w="9525">
              <a:solidFill>
                <a:schemeClr val="tx1"/>
              </a:solidFill>
            </a:ln>
            <a:effectLst/>
          </c:spPr>
          <c:invertIfNegative val="0"/>
          <c:cat>
            <c:strRef>
              <c:f>'Grafica (membrane)'!$B$4:$B$32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(membrane)'!$Z$4:$Z$32</c:f>
              <c:numCache>
                <c:formatCode>General</c:formatCode>
                <c:ptCount val="29"/>
                <c:pt idx="6" formatCode="0%">
                  <c:v>0.71154267926432724</c:v>
                </c:pt>
                <c:pt idx="13" formatCode="0%">
                  <c:v>0.84296236261836488</c:v>
                </c:pt>
                <c:pt idx="20" formatCode="0%">
                  <c:v>0.8000749145251248</c:v>
                </c:pt>
                <c:pt idx="27" formatCode="0%">
                  <c:v>0.81802332128049315</c:v>
                </c:pt>
              </c:numCache>
            </c:numRef>
          </c:val>
          <c:extLst>
            <c:ext xmlns:c16="http://schemas.microsoft.com/office/drawing/2014/chart" uri="{C3380CC4-5D6E-409C-BE32-E72D297353CC}">
              <c16:uniqueId val="{00000017-9208-4985-8E9B-397F8904E16B}"/>
            </c:ext>
          </c:extLst>
        </c:ser>
        <c:dLbls>
          <c:showLegendKey val="0"/>
          <c:showVal val="0"/>
          <c:showCatName val="0"/>
          <c:showSerName val="0"/>
          <c:showPercent val="0"/>
          <c:showBubbleSize val="0"/>
        </c:dLbls>
        <c:gapWidth val="150"/>
        <c:overlap val="100"/>
        <c:axId val="497747840"/>
        <c:axId val="497748320"/>
      </c:barChart>
      <c:lineChart>
        <c:grouping val="standard"/>
        <c:varyColors val="0"/>
        <c:ser>
          <c:idx val="24"/>
          <c:order val="24"/>
          <c:tx>
            <c:strRef>
              <c:f>'Grafica (membrane)'!$E$37</c:f>
              <c:strCache>
                <c:ptCount val="1"/>
                <c:pt idx="0">
                  <c:v>AUXILIAR</c:v>
                </c:pt>
              </c:strCache>
            </c:strRef>
          </c:tx>
          <c:spPr>
            <a:ln w="28575" cap="rnd">
              <a:noFill/>
              <a:round/>
            </a:ln>
            <a:effectLst/>
          </c:spPr>
          <c:marker>
            <c:symbol val="none"/>
          </c:marker>
          <c:cat>
            <c:strRef>
              <c:f>'Grafica (membrane)'!$D$38:$D$41</c:f>
              <c:strCache>
                <c:ptCount val="4"/>
                <c:pt idx="0">
                  <c:v>Human health</c:v>
                </c:pt>
                <c:pt idx="1">
                  <c:v>Ecosystem quality</c:v>
                </c:pt>
                <c:pt idx="2">
                  <c:v>Climate change</c:v>
                </c:pt>
                <c:pt idx="3">
                  <c:v>Resources</c:v>
                </c:pt>
              </c:strCache>
            </c:strRef>
          </c:cat>
          <c:val>
            <c:numRef>
              <c:f>'Grafica (membrane)'!$E$38:$E$41</c:f>
              <c:numCache>
                <c:formatCode>General</c:formatCode>
                <c:ptCount val="4"/>
                <c:pt idx="0">
                  <c:v>0</c:v>
                </c:pt>
                <c:pt idx="1">
                  <c:v>0</c:v>
                </c:pt>
                <c:pt idx="2">
                  <c:v>0</c:v>
                </c:pt>
                <c:pt idx="3">
                  <c:v>0</c:v>
                </c:pt>
              </c:numCache>
            </c:numRef>
          </c:val>
          <c:smooth val="0"/>
          <c:extLst>
            <c:ext xmlns:c16="http://schemas.microsoft.com/office/drawing/2014/chart" uri="{C3380CC4-5D6E-409C-BE32-E72D297353CC}">
              <c16:uniqueId val="{00000018-9208-4985-8E9B-397F8904E16B}"/>
            </c:ext>
          </c:extLst>
        </c:ser>
        <c:dLbls>
          <c:showLegendKey val="0"/>
          <c:showVal val="0"/>
          <c:showCatName val="0"/>
          <c:showSerName val="0"/>
          <c:showPercent val="0"/>
          <c:showBubbleSize val="0"/>
        </c:dLbls>
        <c:marker val="1"/>
        <c:smooth val="0"/>
        <c:axId val="1607501872"/>
        <c:axId val="1607500432"/>
      </c:lineChart>
      <c:catAx>
        <c:axId val="4977478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97748320"/>
        <c:crosses val="autoZero"/>
        <c:auto val="1"/>
        <c:lblAlgn val="ctr"/>
        <c:lblOffset val="100"/>
        <c:noMultiLvlLbl val="0"/>
      </c:catAx>
      <c:valAx>
        <c:axId val="49774832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97747840"/>
        <c:crosses val="autoZero"/>
        <c:crossBetween val="between"/>
      </c:valAx>
      <c:valAx>
        <c:axId val="1607500432"/>
        <c:scaling>
          <c:orientation val="minMax"/>
        </c:scaling>
        <c:delete val="1"/>
        <c:axPos val="r"/>
        <c:numFmt formatCode="General" sourceLinked="1"/>
        <c:majorTickMark val="out"/>
        <c:minorTickMark val="none"/>
        <c:tickLblPos val="nextTo"/>
        <c:crossAx val="1607501872"/>
        <c:crosses val="max"/>
        <c:crossBetween val="between"/>
      </c:valAx>
      <c:catAx>
        <c:axId val="1607501872"/>
        <c:scaling>
          <c:orientation val="minMax"/>
        </c:scaling>
        <c:delete val="0"/>
        <c:axPos val="t"/>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1607500432"/>
        <c:crosses val="max"/>
        <c:auto val="1"/>
        <c:lblAlgn val="ctr"/>
        <c:lblOffset val="100"/>
        <c:noMultiLvlLbl val="0"/>
      </c:cat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egendEntry>
        <c:idx val="20"/>
        <c:delete val="1"/>
      </c:legendEntry>
      <c:legendEntry>
        <c:idx val="21"/>
        <c:delete val="1"/>
      </c:legendEntry>
      <c:legendEntry>
        <c:idx val="22"/>
        <c:delete val="1"/>
      </c:legendEntry>
      <c:legendEntry>
        <c:idx val="23"/>
        <c:delete val="1"/>
      </c:legendEntry>
      <c:legendEntry>
        <c:idx val="24"/>
        <c:delete val="1"/>
      </c:legendEntry>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50">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Scenario 1A</c:v>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'Comparación 1-2 (membra) ReciPe'!$B$4:$B$19</c:f>
              <c:strCache>
                <c:ptCount val="16"/>
                <c:pt idx="0">
                  <c:v>Climate change</c:v>
                </c:pt>
                <c:pt idx="1">
                  <c:v>Ozone depletion</c:v>
                </c:pt>
                <c:pt idx="2">
                  <c:v>Terrestrial acidification</c:v>
                </c:pt>
                <c:pt idx="3">
                  <c:v>Freshwater eutrophication</c:v>
                </c:pt>
                <c:pt idx="4">
                  <c:v>Marine eutrophication</c:v>
                </c:pt>
                <c:pt idx="5">
                  <c:v>Human toxicity</c:v>
                </c:pt>
                <c:pt idx="6">
                  <c:v>Oxidant formation</c:v>
                </c:pt>
                <c:pt idx="7">
                  <c:v>Particulate formation</c:v>
                </c:pt>
                <c:pt idx="8">
                  <c:v>Terrestrail exotoxicity</c:v>
                </c:pt>
                <c:pt idx="9">
                  <c:v>Freshwater ecotoxicity</c:v>
                </c:pt>
                <c:pt idx="10">
                  <c:v>Marine ecotoxicity</c:v>
                </c:pt>
                <c:pt idx="11">
                  <c:v>Ionising radiation</c:v>
                </c:pt>
                <c:pt idx="12">
                  <c:v>Agricultural land occupation</c:v>
                </c:pt>
                <c:pt idx="13">
                  <c:v>Urban land ocupation</c:v>
                </c:pt>
                <c:pt idx="14">
                  <c:v>Natural land ocupation</c:v>
                </c:pt>
                <c:pt idx="15">
                  <c:v>Water depletion</c:v>
                </c:pt>
              </c:strCache>
            </c:strRef>
          </c:cat>
          <c:val>
            <c:numRef>
              <c:f>'Comparación 1-2 (membra) ReciPe'!$M$4:$M$18</c:f>
              <c:numCache>
                <c:formatCode>0%</c:formatCode>
                <c:ptCount val="15"/>
                <c:pt idx="0">
                  <c:v>0.12760290556900727</c:v>
                </c:pt>
                <c:pt idx="1">
                  <c:v>1.1629778672032193E-3</c:v>
                </c:pt>
                <c:pt idx="2">
                  <c:v>0.17612903225806453</c:v>
                </c:pt>
                <c:pt idx="3">
                  <c:v>0.15937500000000002</c:v>
                </c:pt>
                <c:pt idx="4">
                  <c:v>0.12113055181695825</c:v>
                </c:pt>
                <c:pt idx="5">
                  <c:v>0.1256756756756757</c:v>
                </c:pt>
                <c:pt idx="6">
                  <c:v>0.14852492370295015</c:v>
                </c:pt>
                <c:pt idx="7">
                  <c:v>0.15944272445820432</c:v>
                </c:pt>
                <c:pt idx="8">
                  <c:v>7.6991150442477868E-2</c:v>
                </c:pt>
                <c:pt idx="9">
                  <c:v>0.15049751243781095</c:v>
                </c:pt>
                <c:pt idx="10">
                  <c:v>0.14235294117647057</c:v>
                </c:pt>
                <c:pt idx="11">
                  <c:v>0.16058394160583941</c:v>
                </c:pt>
                <c:pt idx="12">
                  <c:v>0.13883495145631067</c:v>
                </c:pt>
                <c:pt idx="13">
                  <c:v>0.17052023121387283</c:v>
                </c:pt>
                <c:pt idx="14">
                  <c:v>9.5995995995995995E-2</c:v>
                </c:pt>
              </c:numCache>
            </c:numRef>
          </c:val>
          <c:extLst>
            <c:ext xmlns:c16="http://schemas.microsoft.com/office/drawing/2014/chart" uri="{C3380CC4-5D6E-409C-BE32-E72D297353CC}">
              <c16:uniqueId val="{00000000-00E8-4293-8A99-3B33760AE0FA}"/>
            </c:ext>
          </c:extLst>
        </c:ser>
        <c:ser>
          <c:idx val="1"/>
          <c:order val="1"/>
          <c:tx>
            <c:v>Scenario 1B</c:v>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1-2 (membra) ReciPe'!$B$4:$B$19</c:f>
              <c:strCache>
                <c:ptCount val="16"/>
                <c:pt idx="0">
                  <c:v>Climate change</c:v>
                </c:pt>
                <c:pt idx="1">
                  <c:v>Ozone depletion</c:v>
                </c:pt>
                <c:pt idx="2">
                  <c:v>Terrestrial acidification</c:v>
                </c:pt>
                <c:pt idx="3">
                  <c:v>Freshwater eutrophication</c:v>
                </c:pt>
                <c:pt idx="4">
                  <c:v>Marine eutrophication</c:v>
                </c:pt>
                <c:pt idx="5">
                  <c:v>Human toxicity</c:v>
                </c:pt>
                <c:pt idx="6">
                  <c:v>Oxidant formation</c:v>
                </c:pt>
                <c:pt idx="7">
                  <c:v>Particulate formation</c:v>
                </c:pt>
                <c:pt idx="8">
                  <c:v>Terrestrail exotoxicity</c:v>
                </c:pt>
                <c:pt idx="9">
                  <c:v>Freshwater ecotoxicity</c:v>
                </c:pt>
                <c:pt idx="10">
                  <c:v>Marine ecotoxicity</c:v>
                </c:pt>
                <c:pt idx="11">
                  <c:v>Ionising radiation</c:v>
                </c:pt>
                <c:pt idx="12">
                  <c:v>Agricultural land occupation</c:v>
                </c:pt>
                <c:pt idx="13">
                  <c:v>Urban land ocupation</c:v>
                </c:pt>
                <c:pt idx="14">
                  <c:v>Natural land ocupation</c:v>
                </c:pt>
                <c:pt idx="15">
                  <c:v>Water depletion</c:v>
                </c:pt>
              </c:strCache>
            </c:strRef>
          </c:cat>
          <c:val>
            <c:numRef>
              <c:f>'Comparación 1-2 (membra) ReciPe'!$N$4:$N$18</c:f>
              <c:numCache>
                <c:formatCode>0%</c:formatCode>
                <c:ptCount val="15"/>
                <c:pt idx="0">
                  <c:v>0.12881355932203389</c:v>
                </c:pt>
                <c:pt idx="1">
                  <c:v>1.1750503018108653E-3</c:v>
                </c:pt>
                <c:pt idx="2">
                  <c:v>0.17806451612903226</c:v>
                </c:pt>
                <c:pt idx="3">
                  <c:v>0.16015625</c:v>
                </c:pt>
                <c:pt idx="4">
                  <c:v>0.12234185733512787</c:v>
                </c:pt>
                <c:pt idx="5">
                  <c:v>0.12635135135135134</c:v>
                </c:pt>
                <c:pt idx="6">
                  <c:v>0.15055951169888096</c:v>
                </c:pt>
                <c:pt idx="7">
                  <c:v>0.1609907120743034</c:v>
                </c:pt>
                <c:pt idx="8">
                  <c:v>7.7168141592920361E-2</c:v>
                </c:pt>
                <c:pt idx="9">
                  <c:v>0.15174129353233831</c:v>
                </c:pt>
                <c:pt idx="10">
                  <c:v>0.14329411764705882</c:v>
                </c:pt>
                <c:pt idx="11">
                  <c:v>0.1635036496350365</c:v>
                </c:pt>
                <c:pt idx="12">
                  <c:v>0.14029126213592233</c:v>
                </c:pt>
                <c:pt idx="13">
                  <c:v>0.17052023121387283</c:v>
                </c:pt>
                <c:pt idx="14">
                  <c:v>9.6596596596596598E-2</c:v>
                </c:pt>
              </c:numCache>
            </c:numRef>
          </c:val>
          <c:extLst>
            <c:ext xmlns:c16="http://schemas.microsoft.com/office/drawing/2014/chart" uri="{C3380CC4-5D6E-409C-BE32-E72D297353CC}">
              <c16:uniqueId val="{00000001-00E8-4293-8A99-3B33760AE0FA}"/>
            </c:ext>
          </c:extLst>
        </c:ser>
        <c:ser>
          <c:idx val="2"/>
          <c:order val="2"/>
          <c:tx>
            <c:v>Scenario 1C</c:v>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f>'Comparación 1-2 (membra) ReciPe'!$B$4:$B$19</c:f>
              <c:strCache>
                <c:ptCount val="16"/>
                <c:pt idx="0">
                  <c:v>Climate change</c:v>
                </c:pt>
                <c:pt idx="1">
                  <c:v>Ozone depletion</c:v>
                </c:pt>
                <c:pt idx="2">
                  <c:v>Terrestrial acidification</c:v>
                </c:pt>
                <c:pt idx="3">
                  <c:v>Freshwater eutrophication</c:v>
                </c:pt>
                <c:pt idx="4">
                  <c:v>Marine eutrophication</c:v>
                </c:pt>
                <c:pt idx="5">
                  <c:v>Human toxicity</c:v>
                </c:pt>
                <c:pt idx="6">
                  <c:v>Oxidant formation</c:v>
                </c:pt>
                <c:pt idx="7">
                  <c:v>Particulate formation</c:v>
                </c:pt>
                <c:pt idx="8">
                  <c:v>Terrestrail exotoxicity</c:v>
                </c:pt>
                <c:pt idx="9">
                  <c:v>Freshwater ecotoxicity</c:v>
                </c:pt>
                <c:pt idx="10">
                  <c:v>Marine ecotoxicity</c:v>
                </c:pt>
                <c:pt idx="11">
                  <c:v>Ionising radiation</c:v>
                </c:pt>
                <c:pt idx="12">
                  <c:v>Agricultural land occupation</c:v>
                </c:pt>
                <c:pt idx="13">
                  <c:v>Urban land ocupation</c:v>
                </c:pt>
                <c:pt idx="14">
                  <c:v>Natural land ocupation</c:v>
                </c:pt>
                <c:pt idx="15">
                  <c:v>Water depletion</c:v>
                </c:pt>
              </c:strCache>
            </c:strRef>
          </c:cat>
          <c:val>
            <c:numRef>
              <c:f>'Comparación 1-2 (membra) ReciPe'!$O$4:$O$18</c:f>
              <c:numCache>
                <c:formatCode>0%</c:formatCode>
                <c:ptCount val="15"/>
                <c:pt idx="0">
                  <c:v>0.16731234866828085</c:v>
                </c:pt>
                <c:pt idx="1">
                  <c:v>1.3018108651911471E-3</c:v>
                </c:pt>
                <c:pt idx="2">
                  <c:v>0.19419354838709676</c:v>
                </c:pt>
                <c:pt idx="3">
                  <c:v>0.22109374999999998</c:v>
                </c:pt>
                <c:pt idx="4">
                  <c:v>0.20053835800807535</c:v>
                </c:pt>
                <c:pt idx="5">
                  <c:v>0.1858108108108108</c:v>
                </c:pt>
                <c:pt idx="6">
                  <c:v>0.16683621566632759</c:v>
                </c:pt>
                <c:pt idx="7">
                  <c:v>0.17647058823529413</c:v>
                </c:pt>
                <c:pt idx="8">
                  <c:v>0.13451327433628318</c:v>
                </c:pt>
                <c:pt idx="9">
                  <c:v>0.19950248756218908</c:v>
                </c:pt>
                <c:pt idx="10">
                  <c:v>0.18847058823529414</c:v>
                </c:pt>
                <c:pt idx="11">
                  <c:v>0.17810218978102188</c:v>
                </c:pt>
                <c:pt idx="12">
                  <c:v>0.20776699029126214</c:v>
                </c:pt>
                <c:pt idx="13">
                  <c:v>0.17572254335260115</c:v>
                </c:pt>
                <c:pt idx="14">
                  <c:v>0.11111111111111112</c:v>
                </c:pt>
              </c:numCache>
            </c:numRef>
          </c:val>
          <c:extLst>
            <c:ext xmlns:c16="http://schemas.microsoft.com/office/drawing/2014/chart" uri="{C3380CC4-5D6E-409C-BE32-E72D297353CC}">
              <c16:uniqueId val="{00000002-00E8-4293-8A99-3B33760AE0FA}"/>
            </c:ext>
          </c:extLst>
        </c:ser>
        <c:ser>
          <c:idx val="3"/>
          <c:order val="3"/>
          <c:tx>
            <c:v>Scenario 2A</c:v>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invertIfNegative val="0"/>
          <c:cat>
            <c:strRef>
              <c:f>'Comparación 1-2 (membra) ReciPe'!$B$4:$B$19</c:f>
              <c:strCache>
                <c:ptCount val="16"/>
                <c:pt idx="0">
                  <c:v>Climate change</c:v>
                </c:pt>
                <c:pt idx="1">
                  <c:v>Ozone depletion</c:v>
                </c:pt>
                <c:pt idx="2">
                  <c:v>Terrestrial acidification</c:v>
                </c:pt>
                <c:pt idx="3">
                  <c:v>Freshwater eutrophication</c:v>
                </c:pt>
                <c:pt idx="4">
                  <c:v>Marine eutrophication</c:v>
                </c:pt>
                <c:pt idx="5">
                  <c:v>Human toxicity</c:v>
                </c:pt>
                <c:pt idx="6">
                  <c:v>Oxidant formation</c:v>
                </c:pt>
                <c:pt idx="7">
                  <c:v>Particulate formation</c:v>
                </c:pt>
                <c:pt idx="8">
                  <c:v>Terrestrail exotoxicity</c:v>
                </c:pt>
                <c:pt idx="9">
                  <c:v>Freshwater ecotoxicity</c:v>
                </c:pt>
                <c:pt idx="10">
                  <c:v>Marine ecotoxicity</c:v>
                </c:pt>
                <c:pt idx="11">
                  <c:v>Ionising radiation</c:v>
                </c:pt>
                <c:pt idx="12">
                  <c:v>Agricultural land occupation</c:v>
                </c:pt>
                <c:pt idx="13">
                  <c:v>Urban land ocupation</c:v>
                </c:pt>
                <c:pt idx="14">
                  <c:v>Natural land ocupation</c:v>
                </c:pt>
                <c:pt idx="15">
                  <c:v>Water depletion</c:v>
                </c:pt>
              </c:strCache>
            </c:strRef>
          </c:cat>
          <c:val>
            <c:numRef>
              <c:f>'Comparación 1-2 (membra) ReciPe'!$P$4:$P$18</c:f>
              <c:numCache>
                <c:formatCode>0%</c:formatCode>
                <c:ptCount val="15"/>
                <c:pt idx="0">
                  <c:v>0.80387409200968518</c:v>
                </c:pt>
                <c:pt idx="1">
                  <c:v>9.9396378269617711E-3</c:v>
                </c:pt>
                <c:pt idx="2">
                  <c:v>0.89677419354838706</c:v>
                </c:pt>
                <c:pt idx="3">
                  <c:v>0.71328124999999998</c:v>
                </c:pt>
                <c:pt idx="4">
                  <c:v>0.63122476446837139</c:v>
                </c:pt>
                <c:pt idx="5">
                  <c:v>0.72972972972972971</c:v>
                </c:pt>
                <c:pt idx="6">
                  <c:v>0.89827060020345884</c:v>
                </c:pt>
                <c:pt idx="7">
                  <c:v>0.89783281733746123</c:v>
                </c:pt>
                <c:pt idx="8">
                  <c:v>0.7469026548672566</c:v>
                </c:pt>
                <c:pt idx="9">
                  <c:v>0.76119402985074636</c:v>
                </c:pt>
                <c:pt idx="10">
                  <c:v>0.77882352941176469</c:v>
                </c:pt>
                <c:pt idx="11">
                  <c:v>0.87445255474452555</c:v>
                </c:pt>
                <c:pt idx="12">
                  <c:v>0.66019417475728148</c:v>
                </c:pt>
                <c:pt idx="13">
                  <c:v>0.97687861271676291</c:v>
                </c:pt>
                <c:pt idx="14">
                  <c:v>0.92492492492492484</c:v>
                </c:pt>
              </c:numCache>
            </c:numRef>
          </c:val>
          <c:extLst>
            <c:ext xmlns:c16="http://schemas.microsoft.com/office/drawing/2014/chart" uri="{C3380CC4-5D6E-409C-BE32-E72D297353CC}">
              <c16:uniqueId val="{00000003-00E8-4293-8A99-3B33760AE0FA}"/>
            </c:ext>
          </c:extLst>
        </c:ser>
        <c:ser>
          <c:idx val="4"/>
          <c:order val="4"/>
          <c:tx>
            <c:v>Scenario 2B</c:v>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invertIfNegative val="0"/>
          <c:cat>
            <c:strRef>
              <c:f>'Comparación 1-2 (membra) ReciPe'!$B$4:$B$19</c:f>
              <c:strCache>
                <c:ptCount val="16"/>
                <c:pt idx="0">
                  <c:v>Climate change</c:v>
                </c:pt>
                <c:pt idx="1">
                  <c:v>Ozone depletion</c:v>
                </c:pt>
                <c:pt idx="2">
                  <c:v>Terrestrial acidification</c:v>
                </c:pt>
                <c:pt idx="3">
                  <c:v>Freshwater eutrophication</c:v>
                </c:pt>
                <c:pt idx="4">
                  <c:v>Marine eutrophication</c:v>
                </c:pt>
                <c:pt idx="5">
                  <c:v>Human toxicity</c:v>
                </c:pt>
                <c:pt idx="6">
                  <c:v>Oxidant formation</c:v>
                </c:pt>
                <c:pt idx="7">
                  <c:v>Particulate formation</c:v>
                </c:pt>
                <c:pt idx="8">
                  <c:v>Terrestrail exotoxicity</c:v>
                </c:pt>
                <c:pt idx="9">
                  <c:v>Freshwater ecotoxicity</c:v>
                </c:pt>
                <c:pt idx="10">
                  <c:v>Marine ecotoxicity</c:v>
                </c:pt>
                <c:pt idx="11">
                  <c:v>Ionising radiation</c:v>
                </c:pt>
                <c:pt idx="12">
                  <c:v>Agricultural land occupation</c:v>
                </c:pt>
                <c:pt idx="13">
                  <c:v>Urban land ocupation</c:v>
                </c:pt>
                <c:pt idx="14">
                  <c:v>Natural land ocupation</c:v>
                </c:pt>
                <c:pt idx="15">
                  <c:v>Water depletion</c:v>
                </c:pt>
              </c:strCache>
            </c:strRef>
          </c:cat>
          <c:val>
            <c:numRef>
              <c:f>'Comparación 1-2 (membra) ReciPe'!$Q$4:$Q$18</c:f>
              <c:numCache>
                <c:formatCode>0%</c:formatCode>
                <c:ptCount val="15"/>
                <c:pt idx="0">
                  <c:v>0.80871670702179177</c:v>
                </c:pt>
                <c:pt idx="1">
                  <c:v>1</c:v>
                </c:pt>
                <c:pt idx="2">
                  <c:v>0.90322580645161277</c:v>
                </c:pt>
                <c:pt idx="3">
                  <c:v>0.71718750000000009</c:v>
                </c:pt>
                <c:pt idx="4">
                  <c:v>0.63660834454912518</c:v>
                </c:pt>
                <c:pt idx="5">
                  <c:v>0.72972972972972971</c:v>
                </c:pt>
                <c:pt idx="6">
                  <c:v>0.90437436419125128</c:v>
                </c:pt>
                <c:pt idx="7">
                  <c:v>0.90402476780185748</c:v>
                </c:pt>
                <c:pt idx="8">
                  <c:v>0.74778761061946908</c:v>
                </c:pt>
                <c:pt idx="9">
                  <c:v>0.76616915422885579</c:v>
                </c:pt>
                <c:pt idx="10">
                  <c:v>0.78352941176470592</c:v>
                </c:pt>
                <c:pt idx="11">
                  <c:v>0.88613138686131387</c:v>
                </c:pt>
                <c:pt idx="12">
                  <c:v>0.66990291262135926</c:v>
                </c:pt>
                <c:pt idx="13">
                  <c:v>0.97687861271676291</c:v>
                </c:pt>
                <c:pt idx="14">
                  <c:v>0.92692692692692691</c:v>
                </c:pt>
              </c:numCache>
            </c:numRef>
          </c:val>
          <c:extLst>
            <c:ext xmlns:c16="http://schemas.microsoft.com/office/drawing/2014/chart" uri="{C3380CC4-5D6E-409C-BE32-E72D297353CC}">
              <c16:uniqueId val="{00000004-00E8-4293-8A99-3B33760AE0FA}"/>
            </c:ext>
          </c:extLst>
        </c:ser>
        <c:ser>
          <c:idx val="5"/>
          <c:order val="5"/>
          <c:tx>
            <c:v>Scenario 2C</c:v>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invertIfNegative val="0"/>
          <c:cat>
            <c:strRef>
              <c:f>'Comparación 1-2 (membra) ReciPe'!$B$4:$B$19</c:f>
              <c:strCache>
                <c:ptCount val="16"/>
                <c:pt idx="0">
                  <c:v>Climate change</c:v>
                </c:pt>
                <c:pt idx="1">
                  <c:v>Ozone depletion</c:v>
                </c:pt>
                <c:pt idx="2">
                  <c:v>Terrestrial acidification</c:v>
                </c:pt>
                <c:pt idx="3">
                  <c:v>Freshwater eutrophication</c:v>
                </c:pt>
                <c:pt idx="4">
                  <c:v>Marine eutrophication</c:v>
                </c:pt>
                <c:pt idx="5">
                  <c:v>Human toxicity</c:v>
                </c:pt>
                <c:pt idx="6">
                  <c:v>Oxidant formation</c:v>
                </c:pt>
                <c:pt idx="7">
                  <c:v>Particulate formation</c:v>
                </c:pt>
                <c:pt idx="8">
                  <c:v>Terrestrail exotoxicity</c:v>
                </c:pt>
                <c:pt idx="9">
                  <c:v>Freshwater ecotoxicity</c:v>
                </c:pt>
                <c:pt idx="10">
                  <c:v>Marine ecotoxicity</c:v>
                </c:pt>
                <c:pt idx="11">
                  <c:v>Ionising radiation</c:v>
                </c:pt>
                <c:pt idx="12">
                  <c:v>Agricultural land occupation</c:v>
                </c:pt>
                <c:pt idx="13">
                  <c:v>Urban land ocupation</c:v>
                </c:pt>
                <c:pt idx="14">
                  <c:v>Natural land ocupation</c:v>
                </c:pt>
                <c:pt idx="15">
                  <c:v>Water depletion</c:v>
                </c:pt>
              </c:strCache>
            </c:strRef>
          </c:cat>
          <c:val>
            <c:numRef>
              <c:f>'Comparación 1-2 (membra) ReciPe'!$R$4:$R$18</c:f>
              <c:numCache>
                <c:formatCode>0%</c:formatCode>
                <c:ptCount val="15"/>
                <c:pt idx="0">
                  <c:v>1</c:v>
                </c:pt>
                <c:pt idx="1">
                  <c:v>1.0764587525150906E-2</c:v>
                </c:pt>
                <c:pt idx="2">
                  <c:v>1</c:v>
                </c:pt>
                <c:pt idx="3">
                  <c:v>1</c:v>
                </c:pt>
                <c:pt idx="4">
                  <c:v>1</c:v>
                </c:pt>
                <c:pt idx="5">
                  <c:v>1</c:v>
                </c:pt>
                <c:pt idx="6">
                  <c:v>1</c:v>
                </c:pt>
                <c:pt idx="7">
                  <c:v>1</c:v>
                </c:pt>
                <c:pt idx="8">
                  <c:v>1</c:v>
                </c:pt>
                <c:pt idx="9">
                  <c:v>1</c:v>
                </c:pt>
                <c:pt idx="10">
                  <c:v>1</c:v>
                </c:pt>
                <c:pt idx="11">
                  <c:v>1</c:v>
                </c:pt>
                <c:pt idx="12">
                  <c:v>1</c:v>
                </c:pt>
                <c:pt idx="13">
                  <c:v>1</c:v>
                </c:pt>
                <c:pt idx="14">
                  <c:v>1</c:v>
                </c:pt>
              </c:numCache>
            </c:numRef>
          </c:val>
          <c:extLst>
            <c:ext xmlns:c16="http://schemas.microsoft.com/office/drawing/2014/chart" uri="{C3380CC4-5D6E-409C-BE32-E72D297353CC}">
              <c16:uniqueId val="{00000005-00E8-4293-8A99-3B33760AE0FA}"/>
            </c:ext>
          </c:extLst>
        </c:ser>
        <c:dLbls>
          <c:showLegendKey val="0"/>
          <c:showVal val="0"/>
          <c:showCatName val="0"/>
          <c:showSerName val="0"/>
          <c:showPercent val="0"/>
          <c:showBubbleSize val="0"/>
        </c:dLbls>
        <c:gapWidth val="100"/>
        <c:overlap val="-24"/>
        <c:axId val="82765791"/>
        <c:axId val="839409279"/>
      </c:barChart>
      <c:catAx>
        <c:axId val="8276579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39409279"/>
        <c:crosses val="autoZero"/>
        <c:auto val="1"/>
        <c:lblAlgn val="ctr"/>
        <c:lblOffset val="100"/>
        <c:noMultiLvlLbl val="0"/>
      </c:catAx>
      <c:valAx>
        <c:axId val="839409279"/>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2765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Scenario 1A</c:v>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'Comparación 1-2 (flue gas) OK'!$B$4:$B$18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(flue gas) OK'!$M$4:$M$18</c:f>
              <c:numCache>
                <c:formatCode>0%</c:formatCode>
                <c:ptCount val="15"/>
                <c:pt idx="0">
                  <c:v>0.18414288111301252</c:v>
                </c:pt>
                <c:pt idx="1">
                  <c:v>0.18705471071464136</c:v>
                </c:pt>
                <c:pt idx="2">
                  <c:v>0.18550596348534237</c:v>
                </c:pt>
                <c:pt idx="3">
                  <c:v>0.14053311855448328</c:v>
                </c:pt>
                <c:pt idx="4">
                  <c:v>0.15910604026166861</c:v>
                </c:pt>
                <c:pt idx="5">
                  <c:v>0.14599589710327407</c:v>
                </c:pt>
                <c:pt idx="6">
                  <c:v>0.14742402626281503</c:v>
                </c:pt>
                <c:pt idx="7">
                  <c:v>0.10185910577537052</c:v>
                </c:pt>
                <c:pt idx="8">
                  <c:v>0.19106420836848068</c:v>
                </c:pt>
                <c:pt idx="9">
                  <c:v>0.17149628951200566</c:v>
                </c:pt>
                <c:pt idx="10">
                  <c:v>1</c:v>
                </c:pt>
                <c:pt idx="11">
                  <c:v>0.21896067600052554</c:v>
                </c:pt>
                <c:pt idx="12">
                  <c:v>0.15114296661934659</c:v>
                </c:pt>
                <c:pt idx="13">
                  <c:v>0.17888369018304789</c:v>
                </c:pt>
                <c:pt idx="14">
                  <c:v>0.12672098890571956</c:v>
                </c:pt>
              </c:numCache>
            </c:numRef>
          </c:val>
          <c:extLst>
            <c:ext xmlns:c16="http://schemas.microsoft.com/office/drawing/2014/chart" uri="{C3380CC4-5D6E-409C-BE32-E72D297353CC}">
              <c16:uniqueId val="{00000000-62E5-453A-B5C5-40A2FDE53DBA}"/>
            </c:ext>
          </c:extLst>
        </c:ser>
        <c:ser>
          <c:idx val="1"/>
          <c:order val="1"/>
          <c:tx>
            <c:v>Scenario 1B</c:v>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1-2 (flue gas) OK'!$B$4:$B$18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(flue gas) OK'!$N$4:$N$18</c:f>
              <c:numCache>
                <c:formatCode>0%</c:formatCode>
                <c:ptCount val="15"/>
                <c:pt idx="0">
                  <c:v>0.15565291997485647</c:v>
                </c:pt>
                <c:pt idx="1">
                  <c:v>0.17646378980814456</c:v>
                </c:pt>
                <c:pt idx="2">
                  <c:v>0.15616053411575428</c:v>
                </c:pt>
                <c:pt idx="3">
                  <c:v>0.11123132656788028</c:v>
                </c:pt>
                <c:pt idx="4">
                  <c:v>7.1475219894853753E-2</c:v>
                </c:pt>
                <c:pt idx="5">
                  <c:v>8.8205068549731619E-2</c:v>
                </c:pt>
                <c:pt idx="6">
                  <c:v>0.10207669741969012</c:v>
                </c:pt>
                <c:pt idx="7">
                  <c:v>8.1657065295121581E-2</c:v>
                </c:pt>
                <c:pt idx="8">
                  <c:v>0.15906772552287035</c:v>
                </c:pt>
                <c:pt idx="9">
                  <c:v>0.16643909692810141</c:v>
                </c:pt>
                <c:pt idx="10">
                  <c:v>0.99970974947514823</c:v>
                </c:pt>
                <c:pt idx="11">
                  <c:v>0.19643908919461847</c:v>
                </c:pt>
                <c:pt idx="12">
                  <c:v>0.13306378181893397</c:v>
                </c:pt>
                <c:pt idx="13">
                  <c:v>0.10360786623562178</c:v>
                </c:pt>
                <c:pt idx="14">
                  <c:v>0.12000256831517132</c:v>
                </c:pt>
              </c:numCache>
            </c:numRef>
          </c:val>
          <c:extLst>
            <c:ext xmlns:c16="http://schemas.microsoft.com/office/drawing/2014/chart" uri="{C3380CC4-5D6E-409C-BE32-E72D297353CC}">
              <c16:uniqueId val="{00000001-62E5-453A-B5C5-40A2FDE53DBA}"/>
            </c:ext>
          </c:extLst>
        </c:ser>
        <c:ser>
          <c:idx val="2"/>
          <c:order val="2"/>
          <c:tx>
            <c:v>Scenario 1C</c:v>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f>'Comparación 1-2 (flue gas) OK'!$B$4:$B$18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(flue gas) OK'!$O$4:$O$18</c:f>
              <c:numCache>
                <c:formatCode>0%</c:formatCode>
                <c:ptCount val="15"/>
                <c:pt idx="0">
                  <c:v>0.18696930291655658</c:v>
                </c:pt>
                <c:pt idx="1">
                  <c:v>0.19696971791007684</c:v>
                </c:pt>
                <c:pt idx="2">
                  <c:v>0.17495046846518961</c:v>
                </c:pt>
                <c:pt idx="3">
                  <c:v>0.12284008697472665</c:v>
                </c:pt>
                <c:pt idx="4">
                  <c:v>7.9984640279809782E-2</c:v>
                </c:pt>
                <c:pt idx="5">
                  <c:v>0.10191640209177776</c:v>
                </c:pt>
                <c:pt idx="6">
                  <c:v>0.12306096550785554</c:v>
                </c:pt>
                <c:pt idx="7">
                  <c:v>9.6298249405973216E-2</c:v>
                </c:pt>
                <c:pt idx="8">
                  <c:v>0.17419383180760559</c:v>
                </c:pt>
                <c:pt idx="9">
                  <c:v>0.1804859168335928</c:v>
                </c:pt>
                <c:pt idx="10">
                  <c:v>0.9998473149885041</c:v>
                </c:pt>
                <c:pt idx="11">
                  <c:v>0.23046926226200162</c:v>
                </c:pt>
                <c:pt idx="12">
                  <c:v>0.16287093115300086</c:v>
                </c:pt>
                <c:pt idx="13">
                  <c:v>0.12092398854722082</c:v>
                </c:pt>
                <c:pt idx="14">
                  <c:v>0.21188352421850618</c:v>
                </c:pt>
              </c:numCache>
            </c:numRef>
          </c:val>
          <c:extLst>
            <c:ext xmlns:c16="http://schemas.microsoft.com/office/drawing/2014/chart" uri="{C3380CC4-5D6E-409C-BE32-E72D297353CC}">
              <c16:uniqueId val="{00000002-62E5-453A-B5C5-40A2FDE53DBA}"/>
            </c:ext>
          </c:extLst>
        </c:ser>
        <c:ser>
          <c:idx val="3"/>
          <c:order val="3"/>
          <c:tx>
            <c:v>Scenario 2A</c:v>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invertIfNegative val="0"/>
          <c:cat>
            <c:strRef>
              <c:f>'Comparación 1-2 (flue gas) OK'!$B$4:$B$18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(flue gas) OK'!$P$4:$P$18</c:f>
              <c:numCache>
                <c:formatCode>0%</c:formatCode>
                <c:ptCount val="15"/>
                <c:pt idx="0">
                  <c:v>0.97952740154646545</c:v>
                </c:pt>
                <c:pt idx="1">
                  <c:v>0.98148121336230154</c:v>
                </c:pt>
                <c:pt idx="2">
                  <c:v>1</c:v>
                </c:pt>
                <c:pt idx="3">
                  <c:v>1</c:v>
                </c:pt>
                <c:pt idx="4">
                  <c:v>1</c:v>
                </c:pt>
                <c:pt idx="5">
                  <c:v>1</c:v>
                </c:pt>
                <c:pt idx="6">
                  <c:v>1</c:v>
                </c:pt>
                <c:pt idx="7">
                  <c:v>1</c:v>
                </c:pt>
                <c:pt idx="8">
                  <c:v>1</c:v>
                </c:pt>
                <c:pt idx="9">
                  <c:v>0.9539321194274577</c:v>
                </c:pt>
                <c:pt idx="10">
                  <c:v>8.1747316417620699E-3</c:v>
                </c:pt>
                <c:pt idx="11">
                  <c:v>0.94390098288789492</c:v>
                </c:pt>
                <c:pt idx="12">
                  <c:v>0.92896885077293989</c:v>
                </c:pt>
                <c:pt idx="13">
                  <c:v>1</c:v>
                </c:pt>
                <c:pt idx="14">
                  <c:v>0.62307100967679963</c:v>
                </c:pt>
              </c:numCache>
            </c:numRef>
          </c:val>
          <c:extLst>
            <c:ext xmlns:c16="http://schemas.microsoft.com/office/drawing/2014/chart" uri="{C3380CC4-5D6E-409C-BE32-E72D297353CC}">
              <c16:uniqueId val="{00000003-62E5-453A-B5C5-40A2FDE53DBA}"/>
            </c:ext>
          </c:extLst>
        </c:ser>
        <c:ser>
          <c:idx val="4"/>
          <c:order val="4"/>
          <c:tx>
            <c:v>Scenario 2B</c:v>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invertIfNegative val="0"/>
          <c:cat>
            <c:strRef>
              <c:f>'Comparación 1-2 (flue gas) OK'!$B$4:$B$18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(flue gas) OK'!$Q$4:$Q$18</c:f>
              <c:numCache>
                <c:formatCode>0%</c:formatCode>
                <c:ptCount val="15"/>
                <c:pt idx="0">
                  <c:v>0.8532076557088023</c:v>
                </c:pt>
                <c:pt idx="1">
                  <c:v>0.93444841406785872</c:v>
                </c:pt>
                <c:pt idx="2">
                  <c:v>0.86960857361356558</c:v>
                </c:pt>
                <c:pt idx="3">
                  <c:v>0.87002279432969665</c:v>
                </c:pt>
                <c:pt idx="4">
                  <c:v>0.61072216764473375</c:v>
                </c:pt>
                <c:pt idx="5">
                  <c:v>0.74303842427606248</c:v>
                </c:pt>
                <c:pt idx="6">
                  <c:v>0.79899233668827618</c:v>
                </c:pt>
                <c:pt idx="7">
                  <c:v>0.91008414933120363</c:v>
                </c:pt>
                <c:pt idx="8">
                  <c:v>0.85762511775207739</c:v>
                </c:pt>
                <c:pt idx="9">
                  <c:v>0.93157601619130648</c:v>
                </c:pt>
                <c:pt idx="10">
                  <c:v>6.8836973072212773E-3</c:v>
                </c:pt>
                <c:pt idx="11">
                  <c:v>0.84348185352576321</c:v>
                </c:pt>
                <c:pt idx="12">
                  <c:v>0.84826756209863408</c:v>
                </c:pt>
                <c:pt idx="13">
                  <c:v>0.66546797354963749</c:v>
                </c:pt>
                <c:pt idx="14">
                  <c:v>0.59318066806917968</c:v>
                </c:pt>
              </c:numCache>
            </c:numRef>
          </c:val>
          <c:extLst>
            <c:ext xmlns:c16="http://schemas.microsoft.com/office/drawing/2014/chart" uri="{C3380CC4-5D6E-409C-BE32-E72D297353CC}">
              <c16:uniqueId val="{00000004-62E5-453A-B5C5-40A2FDE53DBA}"/>
            </c:ext>
          </c:extLst>
        </c:ser>
        <c:ser>
          <c:idx val="5"/>
          <c:order val="5"/>
          <c:tx>
            <c:v>Scenario 2C</c:v>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invertIfNegative val="0"/>
          <c:cat>
            <c:strRef>
              <c:f>'Comparación 1-2 (flue gas) OK'!$B$4:$B$18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(flue gas) OK'!$R$4:$R$18</c:f>
              <c:numCache>
                <c:formatCode>0%</c:formatCode>
                <c:ptCount val="15"/>
                <c:pt idx="0">
                  <c:v>1</c:v>
                </c:pt>
                <c:pt idx="1">
                  <c:v>1</c:v>
                </c:pt>
                <c:pt idx="2">
                  <c:v>0.97610322509699243</c:v>
                </c:pt>
                <c:pt idx="3">
                  <c:v>0.95743023555378448</c:v>
                </c:pt>
                <c:pt idx="4">
                  <c:v>0.66108484490769648</c:v>
                </c:pt>
                <c:pt idx="5">
                  <c:v>0.81162483826671472</c:v>
                </c:pt>
                <c:pt idx="6">
                  <c:v>0.90758320101832068</c:v>
                </c:pt>
                <c:pt idx="7">
                  <c:v>0.9791528436942416</c:v>
                </c:pt>
                <c:pt idx="8">
                  <c:v>0.94856883643441903</c:v>
                </c:pt>
                <c:pt idx="9">
                  <c:v>1</c:v>
                </c:pt>
                <c:pt idx="10">
                  <c:v>7.722554993103853E-3</c:v>
                </c:pt>
                <c:pt idx="11">
                  <c:v>1</c:v>
                </c:pt>
                <c:pt idx="12">
                  <c:v>1</c:v>
                </c:pt>
                <c:pt idx="13">
                  <c:v>0.76454534784399619</c:v>
                </c:pt>
                <c:pt idx="14">
                  <c:v>1</c:v>
                </c:pt>
              </c:numCache>
            </c:numRef>
          </c:val>
          <c:extLst>
            <c:ext xmlns:c16="http://schemas.microsoft.com/office/drawing/2014/chart" uri="{C3380CC4-5D6E-409C-BE32-E72D297353CC}">
              <c16:uniqueId val="{00000005-62E5-453A-B5C5-40A2FDE53DBA}"/>
            </c:ext>
          </c:extLst>
        </c:ser>
        <c:dLbls>
          <c:showLegendKey val="0"/>
          <c:showVal val="0"/>
          <c:showCatName val="0"/>
          <c:showSerName val="0"/>
          <c:showPercent val="0"/>
          <c:showBubbleSize val="0"/>
        </c:dLbls>
        <c:gapWidth val="100"/>
        <c:overlap val="-24"/>
        <c:axId val="82765791"/>
        <c:axId val="839409279"/>
      </c:barChart>
      <c:catAx>
        <c:axId val="8276579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39409279"/>
        <c:crosses val="autoZero"/>
        <c:auto val="1"/>
        <c:lblAlgn val="ctr"/>
        <c:lblOffset val="100"/>
        <c:noMultiLvlLbl val="0"/>
      </c:catAx>
      <c:valAx>
        <c:axId val="839409279"/>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2765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Scenario 1A</c:v>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f>'Comparación 1-2 (flue gas) OK'!$B$22:$B$25</c:f>
              <c:strCache>
                <c:ptCount val="4"/>
                <c:pt idx="0">
                  <c:v>Human health</c:v>
                </c:pt>
                <c:pt idx="1">
                  <c:v>Ecosystem quality</c:v>
                </c:pt>
                <c:pt idx="2">
                  <c:v>Climate change</c:v>
                </c:pt>
                <c:pt idx="3">
                  <c:v>Resources</c:v>
                </c:pt>
              </c:strCache>
            </c:strRef>
          </c:cat>
          <c:val>
            <c:numRef>
              <c:f>'Comparación 1-2 (flue gas) OK'!$M$22:$M$25</c:f>
              <c:numCache>
                <c:formatCode>0%</c:formatCode>
                <c:ptCount val="4"/>
                <c:pt idx="0">
                  <c:v>0.18610206282745795</c:v>
                </c:pt>
                <c:pt idx="1">
                  <c:v>0.11467194559572989</c:v>
                </c:pt>
                <c:pt idx="2">
                  <c:v>0.15114296661934659</c:v>
                </c:pt>
                <c:pt idx="3">
                  <c:v>0.17909048507851266</c:v>
                </c:pt>
              </c:numCache>
            </c:numRef>
          </c:val>
          <c:extLst>
            <c:ext xmlns:c16="http://schemas.microsoft.com/office/drawing/2014/chart" uri="{C3380CC4-5D6E-409C-BE32-E72D297353CC}">
              <c16:uniqueId val="{00000000-247E-428F-A10A-8457D00F9399}"/>
            </c:ext>
          </c:extLst>
        </c:ser>
        <c:ser>
          <c:idx val="4"/>
          <c:order val="1"/>
          <c:tx>
            <c:v>Scenario 1B</c:v>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c:spPr>
          <c:invertIfNegative val="0"/>
          <c:cat>
            <c:strRef>
              <c:f>'Comparación 1-2 (flue gas) OK'!$B$22:$B$25</c:f>
              <c:strCache>
                <c:ptCount val="4"/>
                <c:pt idx="0">
                  <c:v>Human health</c:v>
                </c:pt>
                <c:pt idx="1">
                  <c:v>Ecosystem quality</c:v>
                </c:pt>
                <c:pt idx="2">
                  <c:v>Climate change</c:v>
                </c:pt>
                <c:pt idx="3">
                  <c:v>Resources</c:v>
                </c:pt>
              </c:strCache>
            </c:strRef>
          </c:cat>
          <c:val>
            <c:numRef>
              <c:f>'Comparación 1-2 (flue gas) OK'!$N$22:$N$25</c:f>
              <c:numCache>
                <c:formatCode>0%</c:formatCode>
                <c:ptCount val="4"/>
                <c:pt idx="0">
                  <c:v>0.15819508086062176</c:v>
                </c:pt>
                <c:pt idx="1">
                  <c:v>9.5406480996226825E-2</c:v>
                </c:pt>
                <c:pt idx="2">
                  <c:v>0.13306378181893397</c:v>
                </c:pt>
                <c:pt idx="3">
                  <c:v>0.10387897328490679</c:v>
                </c:pt>
              </c:numCache>
            </c:numRef>
          </c:val>
          <c:extLst>
            <c:ext xmlns:c16="http://schemas.microsoft.com/office/drawing/2014/chart" uri="{C3380CC4-5D6E-409C-BE32-E72D297353CC}">
              <c16:uniqueId val="{00000001-247E-428F-A10A-8457D00F9399}"/>
            </c:ext>
          </c:extLst>
        </c:ser>
        <c:ser>
          <c:idx val="1"/>
          <c:order val="2"/>
          <c:tx>
            <c:v>Scenario 1C</c:v>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strRef>
              <c:f>'Comparación 1-2 (flue gas) OK'!$B$22:$B$25</c:f>
              <c:strCache>
                <c:ptCount val="4"/>
                <c:pt idx="0">
                  <c:v>Human health</c:v>
                </c:pt>
                <c:pt idx="1">
                  <c:v>Ecosystem quality</c:v>
                </c:pt>
                <c:pt idx="2">
                  <c:v>Climate change</c:v>
                </c:pt>
                <c:pt idx="3">
                  <c:v>Resources</c:v>
                </c:pt>
              </c:strCache>
            </c:strRef>
          </c:cat>
          <c:val>
            <c:numRef>
              <c:f>'Comparación 1-2 (flue gas) OK'!$O$22:$O$25</c:f>
              <c:numCache>
                <c:formatCode>0%</c:formatCode>
                <c:ptCount val="4"/>
                <c:pt idx="0">
                  <c:v>0.17782059400358807</c:v>
                </c:pt>
                <c:pt idx="1">
                  <c:v>0.11018540728941241</c:v>
                </c:pt>
                <c:pt idx="2">
                  <c:v>0.16287093115300086</c:v>
                </c:pt>
                <c:pt idx="3">
                  <c:v>0.12139014042886619</c:v>
                </c:pt>
              </c:numCache>
            </c:numRef>
          </c:val>
          <c:extLst>
            <c:ext xmlns:c16="http://schemas.microsoft.com/office/drawing/2014/chart" uri="{C3380CC4-5D6E-409C-BE32-E72D297353CC}">
              <c16:uniqueId val="{00000002-247E-428F-A10A-8457D00F9399}"/>
            </c:ext>
          </c:extLst>
        </c:ser>
        <c:ser>
          <c:idx val="2"/>
          <c:order val="3"/>
          <c:tx>
            <c:v>Scenario 2A</c:v>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1-2 (flue gas) OK'!$B$22:$B$25</c:f>
              <c:strCache>
                <c:ptCount val="4"/>
                <c:pt idx="0">
                  <c:v>Human health</c:v>
                </c:pt>
                <c:pt idx="1">
                  <c:v>Ecosystem quality</c:v>
                </c:pt>
                <c:pt idx="2">
                  <c:v>Climate change</c:v>
                </c:pt>
                <c:pt idx="3">
                  <c:v>Resources</c:v>
                </c:pt>
              </c:strCache>
            </c:strRef>
          </c:cat>
          <c:val>
            <c:numRef>
              <c:f>'Comparación 1-2 (flue gas) OK'!$P$22:$P$25</c:f>
              <c:numCache>
                <c:formatCode>0%</c:formatCode>
                <c:ptCount val="4"/>
                <c:pt idx="0">
                  <c:v>1</c:v>
                </c:pt>
                <c:pt idx="1">
                  <c:v>1</c:v>
                </c:pt>
                <c:pt idx="2">
                  <c:v>0.92896885077293989</c:v>
                </c:pt>
                <c:pt idx="3">
                  <c:v>1</c:v>
                </c:pt>
              </c:numCache>
            </c:numRef>
          </c:val>
          <c:extLst>
            <c:ext xmlns:c16="http://schemas.microsoft.com/office/drawing/2014/chart" uri="{C3380CC4-5D6E-409C-BE32-E72D297353CC}">
              <c16:uniqueId val="{00000003-247E-428F-A10A-8457D00F9399}"/>
            </c:ext>
          </c:extLst>
        </c:ser>
        <c:ser>
          <c:idx val="5"/>
          <c:order val="4"/>
          <c:tx>
            <c:v>Scenario 2B</c:v>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invertIfNegative val="0"/>
          <c:cat>
            <c:strRef>
              <c:f>'Comparación 1-2 (flue gas) OK'!$B$22:$B$25</c:f>
              <c:strCache>
                <c:ptCount val="4"/>
                <c:pt idx="0">
                  <c:v>Human health</c:v>
                </c:pt>
                <c:pt idx="1">
                  <c:v>Ecosystem quality</c:v>
                </c:pt>
                <c:pt idx="2">
                  <c:v>Climate change</c:v>
                </c:pt>
                <c:pt idx="3">
                  <c:v>Resources</c:v>
                </c:pt>
              </c:strCache>
            </c:strRef>
          </c:cat>
          <c:val>
            <c:numRef>
              <c:f>'Comparación 1-2 (flue gas) OK'!$Q$22:$Q$25</c:f>
              <c:numCache>
                <c:formatCode>0%</c:formatCode>
                <c:ptCount val="4"/>
                <c:pt idx="0">
                  <c:v>0.87628863664185985</c:v>
                </c:pt>
                <c:pt idx="1">
                  <c:v>0.91424602535716537</c:v>
                </c:pt>
                <c:pt idx="2">
                  <c:v>0.84826756209863408</c:v>
                </c:pt>
                <c:pt idx="3">
                  <c:v>0.6657537821135916</c:v>
                </c:pt>
              </c:numCache>
            </c:numRef>
          </c:val>
          <c:extLst>
            <c:ext xmlns:c16="http://schemas.microsoft.com/office/drawing/2014/chart" uri="{C3380CC4-5D6E-409C-BE32-E72D297353CC}">
              <c16:uniqueId val="{00000004-247E-428F-A10A-8457D00F9399}"/>
            </c:ext>
          </c:extLst>
        </c:ser>
        <c:ser>
          <c:idx val="3"/>
          <c:order val="5"/>
          <c:tx>
            <c:v>Scenario 2C</c:v>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invertIfNegative val="0"/>
          <c:cat>
            <c:strRef>
              <c:f>'Comparación 1-2 (flue gas) OK'!$B$22:$B$25</c:f>
              <c:strCache>
                <c:ptCount val="4"/>
                <c:pt idx="0">
                  <c:v>Human health</c:v>
                </c:pt>
                <c:pt idx="1">
                  <c:v>Ecosystem quality</c:v>
                </c:pt>
                <c:pt idx="2">
                  <c:v>Climate change</c:v>
                </c:pt>
                <c:pt idx="3">
                  <c:v>Resources</c:v>
                </c:pt>
              </c:strCache>
            </c:strRef>
          </c:cat>
          <c:val>
            <c:numRef>
              <c:f>'Comparación 1-2 (flue gas) OK'!$R$22:$R$25</c:f>
              <c:numCache>
                <c:formatCode>0%</c:formatCode>
                <c:ptCount val="4"/>
                <c:pt idx="0">
                  <c:v>0.98151565225880111</c:v>
                </c:pt>
                <c:pt idx="1">
                  <c:v>0.98505196220006741</c:v>
                </c:pt>
                <c:pt idx="2">
                  <c:v>1</c:v>
                </c:pt>
                <c:pt idx="3">
                  <c:v>0.7656758003497055</c:v>
                </c:pt>
              </c:numCache>
            </c:numRef>
          </c:val>
          <c:extLst>
            <c:ext xmlns:c16="http://schemas.microsoft.com/office/drawing/2014/chart" uri="{C3380CC4-5D6E-409C-BE32-E72D297353CC}">
              <c16:uniqueId val="{00000005-247E-428F-A10A-8457D00F9399}"/>
            </c:ext>
          </c:extLst>
        </c:ser>
        <c:dLbls>
          <c:showLegendKey val="0"/>
          <c:showVal val="0"/>
          <c:showCatName val="0"/>
          <c:showSerName val="0"/>
          <c:showPercent val="0"/>
          <c:showBubbleSize val="0"/>
        </c:dLbls>
        <c:gapWidth val="100"/>
        <c:overlap val="-24"/>
        <c:axId val="82765791"/>
        <c:axId val="839409279"/>
      </c:barChart>
      <c:catAx>
        <c:axId val="8276579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39409279"/>
        <c:crosses val="autoZero"/>
        <c:auto val="1"/>
        <c:lblAlgn val="ctr"/>
        <c:lblOffset val="100"/>
        <c:noMultiLvlLbl val="0"/>
      </c:catAx>
      <c:valAx>
        <c:axId val="839409279"/>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2765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Scenario 1A</c:v>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'Comparación 1-2 (flue gas) OK'!$B$44:$B$58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(flue gas) OK'!$M$44:$M$58</c:f>
              <c:numCache>
                <c:formatCode>0%</c:formatCode>
                <c:ptCount val="15"/>
                <c:pt idx="0">
                  <c:v>0.73140138476379624</c:v>
                </c:pt>
                <c:pt idx="1">
                  <c:v>0.7663410973203858</c:v>
                </c:pt>
                <c:pt idx="2">
                  <c:v>0.75048796515700955</c:v>
                </c:pt>
                <c:pt idx="3">
                  <c:v>0.73326273872446512</c:v>
                </c:pt>
                <c:pt idx="4">
                  <c:v>0.68652674339884423</c:v>
                </c:pt>
                <c:pt idx="5">
                  <c:v>0.69023715893948134</c:v>
                </c:pt>
                <c:pt idx="6">
                  <c:v>0.67874791755935693</c:v>
                </c:pt>
                <c:pt idx="7">
                  <c:v>0.60721579474059073</c:v>
                </c:pt>
                <c:pt idx="8">
                  <c:v>0.75987395191591289</c:v>
                </c:pt>
                <c:pt idx="9">
                  <c:v>0.72970338392981482</c:v>
                </c:pt>
                <c:pt idx="10">
                  <c:v>0.77797534781123523</c:v>
                </c:pt>
                <c:pt idx="11">
                  <c:v>0.8090781469349555</c:v>
                </c:pt>
                <c:pt idx="12">
                  <c:v>0.67952013710995529</c:v>
                </c:pt>
                <c:pt idx="13">
                  <c:v>0.7376041887131759</c:v>
                </c:pt>
                <c:pt idx="14">
                  <c:v>0.51163504635598944</c:v>
                </c:pt>
              </c:numCache>
            </c:numRef>
          </c:val>
          <c:extLst>
            <c:ext xmlns:c16="http://schemas.microsoft.com/office/drawing/2014/chart" uri="{C3380CC4-5D6E-409C-BE32-E72D297353CC}">
              <c16:uniqueId val="{00000000-1A61-4B57-8836-546B38511228}"/>
            </c:ext>
          </c:extLst>
        </c:ser>
        <c:ser>
          <c:idx val="1"/>
          <c:order val="1"/>
          <c:tx>
            <c:v>Scenario 1B</c:v>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1-2 (flue gas) OK'!$B$44:$B$58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(flue gas) OK'!$N$44:$N$58</c:f>
              <c:numCache>
                <c:formatCode>0%</c:formatCode>
                <c:ptCount val="15"/>
                <c:pt idx="0">
                  <c:v>0.63408304727349618</c:v>
                </c:pt>
                <c:pt idx="1">
                  <c:v>0.73127974714515587</c:v>
                </c:pt>
                <c:pt idx="2">
                  <c:v>0.65289525906409995</c:v>
                </c:pt>
                <c:pt idx="3">
                  <c:v>0.59694072188566671</c:v>
                </c:pt>
                <c:pt idx="4">
                  <c:v>0.39539607312146902</c:v>
                </c:pt>
                <c:pt idx="5">
                  <c:v>0.5009910153046071</c:v>
                </c:pt>
                <c:pt idx="6">
                  <c:v>0.5303194716727796</c:v>
                </c:pt>
                <c:pt idx="7">
                  <c:v>0.54254595195682409</c:v>
                </c:pt>
                <c:pt idx="8">
                  <c:v>0.65273111615660484</c:v>
                </c:pt>
                <c:pt idx="9">
                  <c:v>0.71299261941233816</c:v>
                </c:pt>
                <c:pt idx="10">
                  <c:v>0.65794512229520852</c:v>
                </c:pt>
                <c:pt idx="11">
                  <c:v>0.73186710341600369</c:v>
                </c:pt>
                <c:pt idx="12">
                  <c:v>0.61953727507459855</c:v>
                </c:pt>
                <c:pt idx="13">
                  <c:v>0.48551569621584173</c:v>
                </c:pt>
                <c:pt idx="14">
                  <c:v>0.48891754159759321</c:v>
                </c:pt>
              </c:numCache>
            </c:numRef>
          </c:val>
          <c:extLst>
            <c:ext xmlns:c16="http://schemas.microsoft.com/office/drawing/2014/chart" uri="{C3380CC4-5D6E-409C-BE32-E72D297353CC}">
              <c16:uniqueId val="{00000001-1A61-4B57-8836-546B38511228}"/>
            </c:ext>
          </c:extLst>
        </c:ser>
        <c:ser>
          <c:idx val="2"/>
          <c:order val="2"/>
          <c:tx>
            <c:v>Scenario 1C</c:v>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f>'Comparación 1-2 (flue gas) OK'!$B$44:$B$58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(flue gas) OK'!$O$44:$O$58</c:f>
              <c:numCache>
                <c:formatCode>0%</c:formatCode>
                <c:ptCount val="15"/>
                <c:pt idx="0">
                  <c:v>0.74005190365182294</c:v>
                </c:pt>
                <c:pt idx="1">
                  <c:v>0.7988980653402421</c:v>
                </c:pt>
                <c:pt idx="2">
                  <c:v>0.71470397292294263</c:v>
                </c:pt>
                <c:pt idx="3">
                  <c:v>0.65146952862118601</c:v>
                </c:pt>
                <c:pt idx="4">
                  <c:v>0.42383209207879408</c:v>
                </c:pt>
                <c:pt idx="5">
                  <c:v>0.54573525856711613</c:v>
                </c:pt>
                <c:pt idx="6">
                  <c:v>0.59861049372388087</c:v>
                </c:pt>
                <c:pt idx="7">
                  <c:v>0.58951667987345457</c:v>
                </c:pt>
                <c:pt idx="8">
                  <c:v>0.70315127416098511</c:v>
                </c:pt>
                <c:pt idx="9">
                  <c:v>0.75964350369029388</c:v>
                </c:pt>
                <c:pt idx="10">
                  <c:v>0.71510237254093545</c:v>
                </c:pt>
                <c:pt idx="11">
                  <c:v>0.84807362345967874</c:v>
                </c:pt>
                <c:pt idx="12">
                  <c:v>0.71950871180019316</c:v>
                </c:pt>
                <c:pt idx="13">
                  <c:v>0.5434825688221806</c:v>
                </c:pt>
                <c:pt idx="14">
                  <c:v>0.79652483575858046</c:v>
                </c:pt>
              </c:numCache>
            </c:numRef>
          </c:val>
          <c:extLst>
            <c:ext xmlns:c16="http://schemas.microsoft.com/office/drawing/2014/chart" uri="{C3380CC4-5D6E-409C-BE32-E72D297353CC}">
              <c16:uniqueId val="{00000002-1A61-4B57-8836-546B38511228}"/>
            </c:ext>
          </c:extLst>
        </c:ser>
        <c:ser>
          <c:idx val="3"/>
          <c:order val="3"/>
          <c:tx>
            <c:v>Scenario 2A</c:v>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invertIfNegative val="0"/>
          <c:cat>
            <c:strRef>
              <c:f>'Comparación 1-2 (flue gas) OK'!$B$44:$B$58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(flue gas) OK'!$P$44:$P$58</c:f>
              <c:numCache>
                <c:formatCode>0%</c:formatCode>
                <c:ptCount val="15"/>
                <c:pt idx="0">
                  <c:v>0.98053633250193983</c:v>
                </c:pt>
                <c:pt idx="1">
                  <c:v>0.98246932491238503</c:v>
                </c:pt>
                <c:pt idx="2">
                  <c:v>1</c:v>
                </c:pt>
                <c:pt idx="3">
                  <c:v>1</c:v>
                </c:pt>
                <c:pt idx="4">
                  <c:v>1</c:v>
                </c:pt>
                <c:pt idx="5">
                  <c:v>1</c:v>
                </c:pt>
                <c:pt idx="6">
                  <c:v>1</c:v>
                </c:pt>
                <c:pt idx="7">
                  <c:v>1</c:v>
                </c:pt>
                <c:pt idx="8">
                  <c:v>1</c:v>
                </c:pt>
                <c:pt idx="9">
                  <c:v>0.95822308870630835</c:v>
                </c:pt>
                <c:pt idx="10">
                  <c:v>1</c:v>
                </c:pt>
                <c:pt idx="11">
                  <c:v>0.94540633286538756</c:v>
                </c:pt>
                <c:pt idx="12">
                  <c:v>0.93430448443746639</c:v>
                </c:pt>
                <c:pt idx="13">
                  <c:v>1</c:v>
                </c:pt>
                <c:pt idx="14">
                  <c:v>0.63160803094492535</c:v>
                </c:pt>
              </c:numCache>
            </c:numRef>
          </c:val>
          <c:extLst>
            <c:ext xmlns:c16="http://schemas.microsoft.com/office/drawing/2014/chart" uri="{C3380CC4-5D6E-409C-BE32-E72D297353CC}">
              <c16:uniqueId val="{00000003-1A61-4B57-8836-546B38511228}"/>
            </c:ext>
          </c:extLst>
        </c:ser>
        <c:ser>
          <c:idx val="4"/>
          <c:order val="4"/>
          <c:tx>
            <c:v>Scenario 2B</c:v>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invertIfNegative val="0"/>
          <c:cat>
            <c:strRef>
              <c:f>'Comparación 1-2 (flue gas) OK'!$B$44:$B$58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(flue gas) OK'!$Q$44:$Q$58</c:f>
              <c:numCache>
                <c:formatCode>0%</c:formatCode>
                <c:ptCount val="15"/>
                <c:pt idx="0">
                  <c:v>0.85726643834755989</c:v>
                </c:pt>
                <c:pt idx="1">
                  <c:v>0.93739044611566091</c:v>
                </c:pt>
                <c:pt idx="2">
                  <c:v>0.87312948207921737</c:v>
                </c:pt>
                <c:pt idx="3">
                  <c:v>0.82581075626153533</c:v>
                </c:pt>
                <c:pt idx="4">
                  <c:v>0.62762356127312469</c:v>
                </c:pt>
                <c:pt idx="5">
                  <c:v>0.75867449125630382</c:v>
                </c:pt>
                <c:pt idx="6">
                  <c:v>0.81185126577757794</c:v>
                </c:pt>
                <c:pt idx="7">
                  <c:v>0.91831177753629467</c:v>
                </c:pt>
                <c:pt idx="8">
                  <c:v>0.86344540540480352</c:v>
                </c:pt>
                <c:pt idx="9">
                  <c:v>0.93037181451051387</c:v>
                </c:pt>
                <c:pt idx="10">
                  <c:v>0.84758066601139481</c:v>
                </c:pt>
                <c:pt idx="11">
                  <c:v>0.84401809390110749</c:v>
                </c:pt>
                <c:pt idx="12">
                  <c:v>0.85718366182057915</c:v>
                </c:pt>
                <c:pt idx="13">
                  <c:v>0.67916010045793829</c:v>
                </c:pt>
                <c:pt idx="14">
                  <c:v>0.60459261988088653</c:v>
                </c:pt>
              </c:numCache>
            </c:numRef>
          </c:val>
          <c:extLst>
            <c:ext xmlns:c16="http://schemas.microsoft.com/office/drawing/2014/chart" uri="{C3380CC4-5D6E-409C-BE32-E72D297353CC}">
              <c16:uniqueId val="{00000004-1A61-4B57-8836-546B38511228}"/>
            </c:ext>
          </c:extLst>
        </c:ser>
        <c:ser>
          <c:idx val="5"/>
          <c:order val="5"/>
          <c:tx>
            <c:v>Scenario 2C</c:v>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invertIfNegative val="0"/>
          <c:cat>
            <c:strRef>
              <c:f>'Comparación 1-2 (flue gas) OK'!$B$44:$B$58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(flue gas) OK'!$R$44:$R$58</c:f>
              <c:numCache>
                <c:formatCode>0%</c:formatCode>
                <c:ptCount val="15"/>
                <c:pt idx="0">
                  <c:v>1</c:v>
                </c:pt>
                <c:pt idx="1">
                  <c:v>1</c:v>
                </c:pt>
                <c:pt idx="2">
                  <c:v>0.97722836857832107</c:v>
                </c:pt>
                <c:pt idx="3">
                  <c:v>0.94244181511250735</c:v>
                </c:pt>
                <c:pt idx="4">
                  <c:v>0.67637102234282465</c:v>
                </c:pt>
                <c:pt idx="5">
                  <c:v>0.82395707568848908</c:v>
                </c:pt>
                <c:pt idx="6">
                  <c:v>0.91289410452665642</c:v>
                </c:pt>
                <c:pt idx="7">
                  <c:v>0.97957794438407364</c:v>
                </c:pt>
                <c:pt idx="8">
                  <c:v>0.95168068191246902</c:v>
                </c:pt>
                <c:pt idx="9">
                  <c:v>1</c:v>
                </c:pt>
                <c:pt idx="10">
                  <c:v>0.94919355533713157</c:v>
                </c:pt>
                <c:pt idx="11">
                  <c:v>1</c:v>
                </c:pt>
                <c:pt idx="12">
                  <c:v>1</c:v>
                </c:pt>
                <c:pt idx="13">
                  <c:v>0.7735247767938388</c:v>
                </c:pt>
                <c:pt idx="14">
                  <c:v>1</c:v>
                </c:pt>
              </c:numCache>
            </c:numRef>
          </c:val>
          <c:extLst>
            <c:ext xmlns:c16="http://schemas.microsoft.com/office/drawing/2014/chart" uri="{C3380CC4-5D6E-409C-BE32-E72D297353CC}">
              <c16:uniqueId val="{00000005-1A61-4B57-8836-546B38511228}"/>
            </c:ext>
          </c:extLst>
        </c:ser>
        <c:dLbls>
          <c:showLegendKey val="0"/>
          <c:showVal val="0"/>
          <c:showCatName val="0"/>
          <c:showSerName val="0"/>
          <c:showPercent val="0"/>
          <c:showBubbleSize val="0"/>
        </c:dLbls>
        <c:gapWidth val="100"/>
        <c:overlap val="-24"/>
        <c:axId val="82765791"/>
        <c:axId val="839409279"/>
      </c:barChart>
      <c:catAx>
        <c:axId val="8276579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39409279"/>
        <c:crosses val="autoZero"/>
        <c:auto val="1"/>
        <c:lblAlgn val="ctr"/>
        <c:lblOffset val="100"/>
        <c:noMultiLvlLbl val="0"/>
      </c:catAx>
      <c:valAx>
        <c:axId val="839409279"/>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2765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Scenario 1A</c:v>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f>'Comparación 1-2 (flue gas) OK'!$B$62:$B$65</c:f>
              <c:strCache>
                <c:ptCount val="4"/>
                <c:pt idx="0">
                  <c:v>Human health</c:v>
                </c:pt>
                <c:pt idx="1">
                  <c:v>Ecosystem quality</c:v>
                </c:pt>
                <c:pt idx="2">
                  <c:v>Climate change</c:v>
                </c:pt>
                <c:pt idx="3">
                  <c:v>Resources</c:v>
                </c:pt>
              </c:strCache>
            </c:strRef>
          </c:cat>
          <c:val>
            <c:numRef>
              <c:f>'Comparación 1-2 (flue gas) OK'!$M$62:$M$65</c:f>
              <c:numCache>
                <c:formatCode>0%</c:formatCode>
                <c:ptCount val="4"/>
                <c:pt idx="0">
                  <c:v>0.75395878274129646</c:v>
                </c:pt>
                <c:pt idx="1">
                  <c:v>0.63173220669259045</c:v>
                </c:pt>
                <c:pt idx="2">
                  <c:v>0.67952013710995529</c:v>
                </c:pt>
                <c:pt idx="3">
                  <c:v>0.7378583014207547</c:v>
                </c:pt>
              </c:numCache>
            </c:numRef>
          </c:val>
          <c:extLst>
            <c:ext xmlns:c16="http://schemas.microsoft.com/office/drawing/2014/chart" uri="{C3380CC4-5D6E-409C-BE32-E72D297353CC}">
              <c16:uniqueId val="{00000000-181D-4D55-81DC-A8952A533927}"/>
            </c:ext>
          </c:extLst>
        </c:ser>
        <c:ser>
          <c:idx val="4"/>
          <c:order val="1"/>
          <c:tx>
            <c:v>Scenario 1B</c:v>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c:spPr>
          <c:invertIfNegative val="0"/>
          <c:cat>
            <c:strRef>
              <c:f>'Comparación 1-2 (flue gas) OK'!$B$62:$B$65</c:f>
              <c:strCache>
                <c:ptCount val="4"/>
                <c:pt idx="0">
                  <c:v>Human health</c:v>
                </c:pt>
                <c:pt idx="1">
                  <c:v>Ecosystem quality</c:v>
                </c:pt>
                <c:pt idx="2">
                  <c:v>Climate change</c:v>
                </c:pt>
                <c:pt idx="3">
                  <c:v>Resources</c:v>
                </c:pt>
              </c:strCache>
            </c:strRef>
          </c:cat>
          <c:val>
            <c:numRef>
              <c:f>'Comparación 1-2 (flue gas) OK'!$N$62:$N$65</c:f>
              <c:numCache>
                <c:formatCode>0%</c:formatCode>
                <c:ptCount val="4"/>
                <c:pt idx="0">
                  <c:v>0.66244928252059909</c:v>
                </c:pt>
                <c:pt idx="1">
                  <c:v>0.56986905022468237</c:v>
                </c:pt>
                <c:pt idx="2">
                  <c:v>0.61953727507459855</c:v>
                </c:pt>
                <c:pt idx="3">
                  <c:v>0.48614713661724424</c:v>
                </c:pt>
              </c:numCache>
            </c:numRef>
          </c:val>
          <c:extLst>
            <c:ext xmlns:c16="http://schemas.microsoft.com/office/drawing/2014/chart" uri="{C3380CC4-5D6E-409C-BE32-E72D297353CC}">
              <c16:uniqueId val="{00000001-181D-4D55-81DC-A8952A533927}"/>
            </c:ext>
          </c:extLst>
        </c:ser>
        <c:ser>
          <c:idx val="1"/>
          <c:order val="2"/>
          <c:tx>
            <c:v>Scenario 1C</c:v>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strRef>
              <c:f>'Comparación 1-2 (flue gas) OK'!$B$62:$B$65</c:f>
              <c:strCache>
                <c:ptCount val="4"/>
                <c:pt idx="0">
                  <c:v>Human health</c:v>
                </c:pt>
                <c:pt idx="1">
                  <c:v>Ecosystem quality</c:v>
                </c:pt>
                <c:pt idx="2">
                  <c:v>Climate change</c:v>
                </c:pt>
                <c:pt idx="3">
                  <c:v>Resources</c:v>
                </c:pt>
              </c:strCache>
            </c:strRef>
          </c:cat>
          <c:val>
            <c:numRef>
              <c:f>'Comparación 1-2 (flue gas) OK'!$O$62:$O$65</c:f>
              <c:numCache>
                <c:formatCode>0%</c:formatCode>
                <c:ptCount val="4"/>
                <c:pt idx="0">
                  <c:v>0.72610806528282335</c:v>
                </c:pt>
                <c:pt idx="1">
                  <c:v>0.61717616987661206</c:v>
                </c:pt>
                <c:pt idx="2">
                  <c:v>0.71950871180019316</c:v>
                </c:pt>
                <c:pt idx="3">
                  <c:v>0.54402724403195524</c:v>
                </c:pt>
              </c:numCache>
            </c:numRef>
          </c:val>
          <c:extLst>
            <c:ext xmlns:c16="http://schemas.microsoft.com/office/drawing/2014/chart" uri="{C3380CC4-5D6E-409C-BE32-E72D297353CC}">
              <c16:uniqueId val="{00000002-181D-4D55-81DC-A8952A533927}"/>
            </c:ext>
          </c:extLst>
        </c:ser>
        <c:ser>
          <c:idx val="2"/>
          <c:order val="3"/>
          <c:tx>
            <c:v>Scenario 2A</c:v>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1-2 (flue gas) OK'!$B$62:$B$65</c:f>
              <c:strCache>
                <c:ptCount val="4"/>
                <c:pt idx="0">
                  <c:v>Human health</c:v>
                </c:pt>
                <c:pt idx="1">
                  <c:v>Ecosystem quality</c:v>
                </c:pt>
                <c:pt idx="2">
                  <c:v>Climate change</c:v>
                </c:pt>
                <c:pt idx="3">
                  <c:v>Resources</c:v>
                </c:pt>
              </c:strCache>
            </c:strRef>
          </c:cat>
          <c:val>
            <c:numRef>
              <c:f>'Comparación 1-2 (flue gas) OK'!$P$62:$P$65</c:f>
              <c:numCache>
                <c:formatCode>0%</c:formatCode>
                <c:ptCount val="4"/>
                <c:pt idx="0">
                  <c:v>1</c:v>
                </c:pt>
                <c:pt idx="1">
                  <c:v>1</c:v>
                </c:pt>
                <c:pt idx="2">
                  <c:v>0.93430448443746639</c:v>
                </c:pt>
                <c:pt idx="3">
                  <c:v>1</c:v>
                </c:pt>
              </c:numCache>
            </c:numRef>
          </c:val>
          <c:extLst>
            <c:ext xmlns:c16="http://schemas.microsoft.com/office/drawing/2014/chart" uri="{C3380CC4-5D6E-409C-BE32-E72D297353CC}">
              <c16:uniqueId val="{00000003-181D-4D55-81DC-A8952A533927}"/>
            </c:ext>
          </c:extLst>
        </c:ser>
        <c:ser>
          <c:idx val="5"/>
          <c:order val="4"/>
          <c:tx>
            <c:v>Scenario 2B</c:v>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invertIfNegative val="0"/>
          <c:cat>
            <c:strRef>
              <c:f>'Comparación 1-2 (flue gas) OK'!$B$62:$B$65</c:f>
              <c:strCache>
                <c:ptCount val="4"/>
                <c:pt idx="0">
                  <c:v>Human health</c:v>
                </c:pt>
                <c:pt idx="1">
                  <c:v>Ecosystem quality</c:v>
                </c:pt>
                <c:pt idx="2">
                  <c:v>Climate change</c:v>
                </c:pt>
                <c:pt idx="3">
                  <c:v>Resources</c:v>
                </c:pt>
              </c:strCache>
            </c:strRef>
          </c:cat>
          <c:val>
            <c:numRef>
              <c:f>'Comparación 1-2 (flue gas) OK'!$Q$62:$Q$65</c:f>
              <c:numCache>
                <c:formatCode>0%</c:formatCode>
                <c:ptCount val="4"/>
                <c:pt idx="0">
                  <c:v>0.8806397823208294</c:v>
                </c:pt>
                <c:pt idx="1">
                  <c:v>0.91994179751211891</c:v>
                </c:pt>
                <c:pt idx="2">
                  <c:v>0.85718366182057915</c:v>
                </c:pt>
                <c:pt idx="3">
                  <c:v>0.67964033570462301</c:v>
                </c:pt>
              </c:numCache>
            </c:numRef>
          </c:val>
          <c:extLst>
            <c:ext xmlns:c16="http://schemas.microsoft.com/office/drawing/2014/chart" uri="{C3380CC4-5D6E-409C-BE32-E72D297353CC}">
              <c16:uniqueId val="{00000004-181D-4D55-81DC-A8952A533927}"/>
            </c:ext>
          </c:extLst>
        </c:ser>
        <c:ser>
          <c:idx val="3"/>
          <c:order val="5"/>
          <c:tx>
            <c:v>Scenario 2C</c:v>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invertIfNegative val="0"/>
          <c:cat>
            <c:strRef>
              <c:f>'Comparación 1-2 (flue gas) OK'!$B$62:$B$65</c:f>
              <c:strCache>
                <c:ptCount val="4"/>
                <c:pt idx="0">
                  <c:v>Human health</c:v>
                </c:pt>
                <c:pt idx="1">
                  <c:v>Ecosystem quality</c:v>
                </c:pt>
                <c:pt idx="2">
                  <c:v>Climate change</c:v>
                </c:pt>
                <c:pt idx="3">
                  <c:v>Resources</c:v>
                </c:pt>
              </c:strCache>
            </c:strRef>
          </c:cat>
          <c:val>
            <c:numRef>
              <c:f>'Comparación 1-2 (flue gas) OK'!$R$62:$R$65</c:f>
              <c:numCache>
                <c:formatCode>0%</c:formatCode>
                <c:ptCount val="4"/>
                <c:pt idx="0">
                  <c:v>0.98408530430944396</c:v>
                </c:pt>
                <c:pt idx="1">
                  <c:v>0.98544396318402161</c:v>
                </c:pt>
                <c:pt idx="2">
                  <c:v>1</c:v>
                </c:pt>
                <c:pt idx="3">
                  <c:v>0.77520981538937828</c:v>
                </c:pt>
              </c:numCache>
            </c:numRef>
          </c:val>
          <c:extLst>
            <c:ext xmlns:c16="http://schemas.microsoft.com/office/drawing/2014/chart" uri="{C3380CC4-5D6E-409C-BE32-E72D297353CC}">
              <c16:uniqueId val="{00000005-181D-4D55-81DC-A8952A533927}"/>
            </c:ext>
          </c:extLst>
        </c:ser>
        <c:dLbls>
          <c:showLegendKey val="0"/>
          <c:showVal val="0"/>
          <c:showCatName val="0"/>
          <c:showSerName val="0"/>
          <c:showPercent val="0"/>
          <c:showBubbleSize val="0"/>
        </c:dLbls>
        <c:gapWidth val="100"/>
        <c:overlap val="-24"/>
        <c:axId val="82765791"/>
        <c:axId val="839409279"/>
      </c:barChart>
      <c:catAx>
        <c:axId val="8276579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39409279"/>
        <c:crosses val="autoZero"/>
        <c:auto val="1"/>
        <c:lblAlgn val="ctr"/>
        <c:lblOffset val="100"/>
        <c:noMultiLvlLbl val="0"/>
      </c:catAx>
      <c:valAx>
        <c:axId val="839409279"/>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2765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s-ES"/>
              <a:t>Resources</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radarChart>
        <c:radarStyle val="marker"/>
        <c:varyColors val="0"/>
        <c:ser>
          <c:idx val="0"/>
          <c:order val="0"/>
          <c:tx>
            <c:v>Scenario 1</c:v>
          </c:tx>
          <c:spPr>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cat>
            <c:strRef>
              <c:f>'Comparación 1-2 (flue gas) OK'!$D$61:$F$61</c:f>
              <c:strCache>
                <c:ptCount val="3"/>
                <c:pt idx="0">
                  <c:v>MEA</c:v>
                </c:pt>
                <c:pt idx="1">
                  <c:v>Membrane</c:v>
                </c:pt>
                <c:pt idx="2">
                  <c:v>Ecoinvent</c:v>
                </c:pt>
              </c:strCache>
            </c:strRef>
          </c:cat>
          <c:val>
            <c:numRef>
              <c:f>'Comparación 1-2 (flue gas) OK'!$D$65:$F$65</c:f>
              <c:numCache>
                <c:formatCode>0.00</c:formatCode>
                <c:ptCount val="3"/>
                <c:pt idx="0">
                  <c:v>5481.66</c:v>
                </c:pt>
                <c:pt idx="1">
                  <c:v>3611.66</c:v>
                </c:pt>
                <c:pt idx="2">
                  <c:v>4041.66</c:v>
                </c:pt>
              </c:numCache>
            </c:numRef>
          </c:val>
          <c:extLst>
            <c:ext xmlns:c16="http://schemas.microsoft.com/office/drawing/2014/chart" uri="{C3380CC4-5D6E-409C-BE32-E72D297353CC}">
              <c16:uniqueId val="{00000000-C40D-44AD-AA39-829DEAED3646}"/>
            </c:ext>
          </c:extLst>
        </c:ser>
        <c:ser>
          <c:idx val="1"/>
          <c:order val="1"/>
          <c:tx>
            <c:v>Scenario 2</c:v>
          </c:tx>
          <c:spPr>
            <a:ln w="31750" cap="rnd">
              <a:solidFill>
                <a:schemeClr val="accent2"/>
              </a:solidFill>
              <a:round/>
            </a:ln>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12700">
                <a:solidFill>
                  <a:schemeClr val="lt2"/>
                </a:solidFill>
                <a:round/>
              </a:ln>
              <a:effectLst/>
            </c:spPr>
          </c:marker>
          <c:cat>
            <c:strRef>
              <c:f>'Comparación 1-2 (flue gas) OK'!$D$61:$F$61</c:f>
              <c:strCache>
                <c:ptCount val="3"/>
                <c:pt idx="0">
                  <c:v>MEA</c:v>
                </c:pt>
                <c:pt idx="1">
                  <c:v>Membrane</c:v>
                </c:pt>
                <c:pt idx="2">
                  <c:v>Ecoinvent</c:v>
                </c:pt>
              </c:strCache>
            </c:strRef>
          </c:cat>
          <c:val>
            <c:numRef>
              <c:f>'Comparación 1-2 (flue gas) OK'!$G$65:$I$65</c:f>
              <c:numCache>
                <c:formatCode>0.00</c:formatCode>
                <c:ptCount val="3"/>
                <c:pt idx="0">
                  <c:v>7429.15</c:v>
                </c:pt>
                <c:pt idx="1">
                  <c:v>5049.1499999999996</c:v>
                </c:pt>
                <c:pt idx="2">
                  <c:v>5759.15</c:v>
                </c:pt>
              </c:numCache>
            </c:numRef>
          </c:val>
          <c:extLst>
            <c:ext xmlns:c16="http://schemas.microsoft.com/office/drawing/2014/chart" uri="{C3380CC4-5D6E-409C-BE32-E72D297353CC}">
              <c16:uniqueId val="{00000001-C40D-44AD-AA39-829DEAED3646}"/>
            </c:ext>
          </c:extLst>
        </c:ser>
        <c:dLbls>
          <c:showLegendKey val="0"/>
          <c:showVal val="0"/>
          <c:showCatName val="0"/>
          <c:showSerName val="0"/>
          <c:showPercent val="0"/>
          <c:showBubbleSize val="0"/>
        </c:dLbls>
        <c:axId val="391992127"/>
        <c:axId val="391991647"/>
      </c:radarChart>
      <c:catAx>
        <c:axId val="391992127"/>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391991647"/>
        <c:crosses val="autoZero"/>
        <c:auto val="1"/>
        <c:lblAlgn val="ctr"/>
        <c:lblOffset val="100"/>
        <c:noMultiLvlLbl val="0"/>
      </c:catAx>
      <c:valAx>
        <c:axId val="391991647"/>
        <c:scaling>
          <c:orientation val="minMax"/>
        </c:scaling>
        <c:delete val="0"/>
        <c:axPos val="l"/>
        <c:majorGridlines>
          <c:spPr>
            <a:ln w="9525" cap="flat" cmpd="sng" algn="ctr">
              <a:solidFill>
                <a:schemeClr val="tx2">
                  <a:lumMod val="15000"/>
                  <a:lumOff val="85000"/>
                </a:schemeClr>
              </a:solidFill>
              <a:round/>
            </a:ln>
            <a:effectLst/>
          </c:spPr>
        </c:majorGridlines>
        <c:numFmt formatCode="0.E+0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391992127"/>
        <c:crosses val="autoZero"/>
        <c:crossBetween val="between"/>
        <c:majorUnit val="2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Scenario 1A</c:v>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f>'Comparación 1-2 (MEA)'!$B$22:$B$25</c:f>
              <c:strCache>
                <c:ptCount val="4"/>
                <c:pt idx="0">
                  <c:v>Human health</c:v>
                </c:pt>
                <c:pt idx="1">
                  <c:v>Ecosystem quality</c:v>
                </c:pt>
                <c:pt idx="2">
                  <c:v>Climate change</c:v>
                </c:pt>
                <c:pt idx="3">
                  <c:v>Resources</c:v>
                </c:pt>
              </c:strCache>
            </c:strRef>
          </c:cat>
          <c:val>
            <c:numRef>
              <c:f>'Comparación 1-2 (MEA)'!$M$22:$M$25</c:f>
              <c:numCache>
                <c:formatCode>0%</c:formatCode>
                <c:ptCount val="4"/>
                <c:pt idx="0">
                  <c:v>0.1833329480141255</c:v>
                </c:pt>
                <c:pt idx="1">
                  <c:v>0.11467194559572989</c:v>
                </c:pt>
                <c:pt idx="2">
                  <c:v>0.15012393278482666</c:v>
                </c:pt>
                <c:pt idx="3">
                  <c:v>0.17909048507851266</c:v>
                </c:pt>
              </c:numCache>
            </c:numRef>
          </c:val>
          <c:extLst>
            <c:ext xmlns:c16="http://schemas.microsoft.com/office/drawing/2014/chart" uri="{C3380CC4-5D6E-409C-BE32-E72D297353CC}">
              <c16:uniqueId val="{00000000-459E-4A67-9734-62FAFC45CDEB}"/>
            </c:ext>
          </c:extLst>
        </c:ser>
        <c:ser>
          <c:idx val="4"/>
          <c:order val="1"/>
          <c:tx>
            <c:v>Scenario 1B</c:v>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c:spPr>
          <c:invertIfNegative val="0"/>
          <c:cat>
            <c:strRef>
              <c:f>'Comparación 1-2 (MEA)'!$B$22:$B$25</c:f>
              <c:strCache>
                <c:ptCount val="4"/>
                <c:pt idx="0">
                  <c:v>Human health</c:v>
                </c:pt>
                <c:pt idx="1">
                  <c:v>Ecosystem quality</c:v>
                </c:pt>
                <c:pt idx="2">
                  <c:v>Climate change</c:v>
                </c:pt>
                <c:pt idx="3">
                  <c:v>Resources</c:v>
                </c:pt>
              </c:strCache>
            </c:strRef>
          </c:cat>
          <c:val>
            <c:numRef>
              <c:f>'Comparación 1-2 (MEA)'!$N$22:$N$25</c:f>
              <c:numCache>
                <c:formatCode>0%</c:formatCode>
                <c:ptCount val="4"/>
                <c:pt idx="0">
                  <c:v>0.18652142285797632</c:v>
                </c:pt>
                <c:pt idx="1">
                  <c:v>0.10766881876340877</c:v>
                </c:pt>
                <c:pt idx="2">
                  <c:v>0.16756072317202003</c:v>
                </c:pt>
                <c:pt idx="3">
                  <c:v>0.13813493167984886</c:v>
                </c:pt>
              </c:numCache>
            </c:numRef>
          </c:val>
          <c:extLst>
            <c:ext xmlns:c16="http://schemas.microsoft.com/office/drawing/2014/chart" uri="{C3380CC4-5D6E-409C-BE32-E72D297353CC}">
              <c16:uniqueId val="{00000000-D813-45F5-9E2E-D2248044D58F}"/>
            </c:ext>
          </c:extLst>
        </c:ser>
        <c:ser>
          <c:idx val="1"/>
          <c:order val="2"/>
          <c:tx>
            <c:v>Scenario 1C</c:v>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strRef>
              <c:f>'Comparación 1-2 (MEA)'!$B$22:$B$25</c:f>
              <c:strCache>
                <c:ptCount val="4"/>
                <c:pt idx="0">
                  <c:v>Human health</c:v>
                </c:pt>
                <c:pt idx="1">
                  <c:v>Ecosystem quality</c:v>
                </c:pt>
                <c:pt idx="2">
                  <c:v>Climate change</c:v>
                </c:pt>
                <c:pt idx="3">
                  <c:v>Resources</c:v>
                </c:pt>
              </c:strCache>
            </c:strRef>
          </c:cat>
          <c:val>
            <c:numRef>
              <c:f>'Comparación 1-2 (MEA)'!$O$22:$O$25</c:f>
              <c:numCache>
                <c:formatCode>0%</c:formatCode>
                <c:ptCount val="4"/>
                <c:pt idx="0">
                  <c:v>0.17517470371365915</c:v>
                </c:pt>
                <c:pt idx="1">
                  <c:v>0.11018540728941241</c:v>
                </c:pt>
                <c:pt idx="2">
                  <c:v>0.16177282521253275</c:v>
                </c:pt>
                <c:pt idx="3">
                  <c:v>0.12139014042886619</c:v>
                </c:pt>
              </c:numCache>
            </c:numRef>
          </c:val>
          <c:extLst>
            <c:ext xmlns:c16="http://schemas.microsoft.com/office/drawing/2014/chart" uri="{C3380CC4-5D6E-409C-BE32-E72D297353CC}">
              <c16:uniqueId val="{00000001-459E-4A67-9734-62FAFC45CDEB}"/>
            </c:ext>
          </c:extLst>
        </c:ser>
        <c:ser>
          <c:idx val="2"/>
          <c:order val="3"/>
          <c:tx>
            <c:v>Scenario 2A</c:v>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1-2 (MEA)'!$B$22:$B$25</c:f>
              <c:strCache>
                <c:ptCount val="4"/>
                <c:pt idx="0">
                  <c:v>Human health</c:v>
                </c:pt>
                <c:pt idx="1">
                  <c:v>Ecosystem quality</c:v>
                </c:pt>
                <c:pt idx="2">
                  <c:v>Climate change</c:v>
                </c:pt>
                <c:pt idx="3">
                  <c:v>Resources</c:v>
                </c:pt>
              </c:strCache>
            </c:strRef>
          </c:cat>
          <c:val>
            <c:numRef>
              <c:f>'Comparación 1-2 (MEA)'!$P$22:$P$25</c:f>
              <c:numCache>
                <c:formatCode>0%</c:formatCode>
                <c:ptCount val="4"/>
                <c:pt idx="0">
                  <c:v>0.98512045072869603</c:v>
                </c:pt>
                <c:pt idx="1">
                  <c:v>1</c:v>
                </c:pt>
                <c:pt idx="2">
                  <c:v>0.92270557097020278</c:v>
                </c:pt>
                <c:pt idx="3">
                  <c:v>1</c:v>
                </c:pt>
              </c:numCache>
            </c:numRef>
          </c:val>
          <c:extLst>
            <c:ext xmlns:c16="http://schemas.microsoft.com/office/drawing/2014/chart" uri="{C3380CC4-5D6E-409C-BE32-E72D297353CC}">
              <c16:uniqueId val="{00000002-459E-4A67-9734-62FAFC45CDEB}"/>
            </c:ext>
          </c:extLst>
        </c:ser>
        <c:ser>
          <c:idx val="5"/>
          <c:order val="4"/>
          <c:tx>
            <c:v>Scenario 2B</c:v>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invertIfNegative val="0"/>
          <c:cat>
            <c:strRef>
              <c:f>'Comparación 1-2 (MEA)'!$B$22:$B$25</c:f>
              <c:strCache>
                <c:ptCount val="4"/>
                <c:pt idx="0">
                  <c:v>Human health</c:v>
                </c:pt>
                <c:pt idx="1">
                  <c:v>Ecosystem quality</c:v>
                </c:pt>
                <c:pt idx="2">
                  <c:v>Climate change</c:v>
                </c:pt>
                <c:pt idx="3">
                  <c:v>Resources</c:v>
                </c:pt>
              </c:strCache>
            </c:strRef>
          </c:cat>
          <c:val>
            <c:numRef>
              <c:f>'Comparación 1-2 (MEA)'!$Q$22:$Q$25</c:f>
              <c:numCache>
                <c:formatCode>0%</c:formatCode>
                <c:ptCount val="4"/>
                <c:pt idx="0">
                  <c:v>1</c:v>
                </c:pt>
                <c:pt idx="1">
                  <c:v>0.96841727114835563</c:v>
                </c:pt>
                <c:pt idx="2">
                  <c:v>1</c:v>
                </c:pt>
                <c:pt idx="3">
                  <c:v>0.8178394789134058</c:v>
                </c:pt>
              </c:numCache>
            </c:numRef>
          </c:val>
          <c:extLst>
            <c:ext xmlns:c16="http://schemas.microsoft.com/office/drawing/2014/chart" uri="{C3380CC4-5D6E-409C-BE32-E72D297353CC}">
              <c16:uniqueId val="{00000001-D813-45F5-9E2E-D2248044D58F}"/>
            </c:ext>
          </c:extLst>
        </c:ser>
        <c:ser>
          <c:idx val="3"/>
          <c:order val="5"/>
          <c:tx>
            <c:v>Scenario 2C</c:v>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invertIfNegative val="0"/>
          <c:cat>
            <c:strRef>
              <c:f>'Comparación 1-2 (MEA)'!$B$22:$B$25</c:f>
              <c:strCache>
                <c:ptCount val="4"/>
                <c:pt idx="0">
                  <c:v>Human health</c:v>
                </c:pt>
                <c:pt idx="1">
                  <c:v>Ecosystem quality</c:v>
                </c:pt>
                <c:pt idx="2">
                  <c:v>Climate change</c:v>
                </c:pt>
                <c:pt idx="3">
                  <c:v>Resources</c:v>
                </c:pt>
              </c:strCache>
            </c:strRef>
          </c:cat>
          <c:val>
            <c:numRef>
              <c:f>'Comparación 1-2 (MEA)'!$R$22:$R$25</c:f>
              <c:numCache>
                <c:formatCode>0%</c:formatCode>
                <c:ptCount val="4"/>
                <c:pt idx="0">
                  <c:v>0.96691114175046033</c:v>
                </c:pt>
                <c:pt idx="1">
                  <c:v>0.98505196220006741</c:v>
                </c:pt>
                <c:pt idx="2">
                  <c:v>0.99325781505211308</c:v>
                </c:pt>
                <c:pt idx="3">
                  <c:v>0.7656758003497055</c:v>
                </c:pt>
              </c:numCache>
            </c:numRef>
          </c:val>
          <c:extLst>
            <c:ext xmlns:c16="http://schemas.microsoft.com/office/drawing/2014/chart" uri="{C3380CC4-5D6E-409C-BE32-E72D297353CC}">
              <c16:uniqueId val="{00000003-459E-4A67-9734-62FAFC45CDEB}"/>
            </c:ext>
          </c:extLst>
        </c:ser>
        <c:dLbls>
          <c:showLegendKey val="0"/>
          <c:showVal val="0"/>
          <c:showCatName val="0"/>
          <c:showSerName val="0"/>
          <c:showPercent val="0"/>
          <c:showBubbleSize val="0"/>
        </c:dLbls>
        <c:gapWidth val="100"/>
        <c:overlap val="-24"/>
        <c:axId val="82765791"/>
        <c:axId val="839409279"/>
      </c:barChart>
      <c:catAx>
        <c:axId val="8276579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39409279"/>
        <c:crosses val="autoZero"/>
        <c:auto val="1"/>
        <c:lblAlgn val="ctr"/>
        <c:lblOffset val="100"/>
        <c:noMultiLvlLbl val="0"/>
      </c:catAx>
      <c:valAx>
        <c:axId val="839409279"/>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2765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s-ES"/>
              <a:t>Human health</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radarChart>
        <c:radarStyle val="marker"/>
        <c:varyColors val="0"/>
        <c:ser>
          <c:idx val="0"/>
          <c:order val="0"/>
          <c:tx>
            <c:v>Scenario 1</c:v>
          </c:tx>
          <c:spPr>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cat>
            <c:strRef>
              <c:f>'Comparación 1-2 (flue gas) OK'!$D$61:$F$61</c:f>
              <c:strCache>
                <c:ptCount val="3"/>
                <c:pt idx="0">
                  <c:v>MEA</c:v>
                </c:pt>
                <c:pt idx="1">
                  <c:v>Membrane</c:v>
                </c:pt>
                <c:pt idx="2">
                  <c:v>Ecoinvent</c:v>
                </c:pt>
              </c:strCache>
            </c:strRef>
          </c:cat>
          <c:val>
            <c:numRef>
              <c:f>'Comparación 1-2 (flue gas) OK'!$D$62:$F$62</c:f>
              <c:numCache>
                <c:formatCode>0.00E+00</c:formatCode>
                <c:ptCount val="3"/>
                <c:pt idx="0">
                  <c:v>1.8950001869999999E-4</c:v>
                </c:pt>
                <c:pt idx="1">
                  <c:v>1.665000187E-4</c:v>
                </c:pt>
                <c:pt idx="2">
                  <c:v>1.8250001869999998E-4</c:v>
                </c:pt>
              </c:numCache>
            </c:numRef>
          </c:val>
          <c:extLst>
            <c:ext xmlns:c16="http://schemas.microsoft.com/office/drawing/2014/chart" uri="{C3380CC4-5D6E-409C-BE32-E72D297353CC}">
              <c16:uniqueId val="{00000000-DDE9-44AE-89BC-CCC8B50207E6}"/>
            </c:ext>
          </c:extLst>
        </c:ser>
        <c:ser>
          <c:idx val="1"/>
          <c:order val="1"/>
          <c:tx>
            <c:v>Scenario 2</c:v>
          </c:tx>
          <c:spPr>
            <a:ln w="31750" cap="rnd">
              <a:solidFill>
                <a:schemeClr val="accent2"/>
              </a:solidFill>
              <a:round/>
            </a:ln>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12700">
                <a:solidFill>
                  <a:schemeClr val="lt2"/>
                </a:solidFill>
                <a:round/>
              </a:ln>
              <a:effectLst/>
            </c:spPr>
          </c:marker>
          <c:cat>
            <c:strRef>
              <c:f>'Comparación 1-2 (flue gas) OK'!$D$61:$F$61</c:f>
              <c:strCache>
                <c:ptCount val="3"/>
                <c:pt idx="0">
                  <c:v>MEA</c:v>
                </c:pt>
                <c:pt idx="1">
                  <c:v>Membrane</c:v>
                </c:pt>
                <c:pt idx="2">
                  <c:v>Ecoinvent</c:v>
                </c:pt>
              </c:strCache>
            </c:strRef>
          </c:cat>
          <c:val>
            <c:numRef>
              <c:f>'Comparación 1-2 (flue gas) OK'!$G$62:$I$62</c:f>
              <c:numCache>
                <c:formatCode>0.00E+00</c:formatCode>
                <c:ptCount val="3"/>
                <c:pt idx="0">
                  <c:v>2.5134002419999998E-4</c:v>
                </c:pt>
                <c:pt idx="1">
                  <c:v>2.2134002419999999E-4</c:v>
                </c:pt>
                <c:pt idx="2">
                  <c:v>2.473400242E-4</c:v>
                </c:pt>
              </c:numCache>
            </c:numRef>
          </c:val>
          <c:extLst>
            <c:ext xmlns:c16="http://schemas.microsoft.com/office/drawing/2014/chart" uri="{C3380CC4-5D6E-409C-BE32-E72D297353CC}">
              <c16:uniqueId val="{00000001-DDE9-44AE-89BC-CCC8B50207E6}"/>
            </c:ext>
          </c:extLst>
        </c:ser>
        <c:dLbls>
          <c:showLegendKey val="0"/>
          <c:showVal val="0"/>
          <c:showCatName val="0"/>
          <c:showSerName val="0"/>
          <c:showPercent val="0"/>
          <c:showBubbleSize val="0"/>
        </c:dLbls>
        <c:axId val="391992127"/>
        <c:axId val="391991647"/>
      </c:radarChart>
      <c:catAx>
        <c:axId val="391992127"/>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391991647"/>
        <c:crosses val="autoZero"/>
        <c:auto val="1"/>
        <c:lblAlgn val="ctr"/>
        <c:lblOffset val="100"/>
        <c:noMultiLvlLbl val="0"/>
      </c:catAx>
      <c:valAx>
        <c:axId val="391991647"/>
        <c:scaling>
          <c:orientation val="minMax"/>
          <c:max val="3.0000000000000008E-4"/>
          <c:min val="0"/>
        </c:scaling>
        <c:delete val="0"/>
        <c:axPos val="l"/>
        <c:majorGridlines>
          <c:spPr>
            <a:ln w="9525" cap="flat" cmpd="sng" algn="ctr">
              <a:solidFill>
                <a:schemeClr val="tx2">
                  <a:lumMod val="15000"/>
                  <a:lumOff val="85000"/>
                </a:schemeClr>
              </a:solidFill>
              <a:round/>
            </a:ln>
            <a:effectLst/>
          </c:spPr>
        </c:majorGridlines>
        <c:numFmt formatCode="0.E+0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391992127"/>
        <c:crosses val="autoZero"/>
        <c:crossBetween val="between"/>
        <c:majorUnit val="1.0000000000000003E-4"/>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s-ES"/>
              <a:t>Ecosystem quality</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radarChart>
        <c:radarStyle val="marker"/>
        <c:varyColors val="0"/>
        <c:ser>
          <c:idx val="0"/>
          <c:order val="0"/>
          <c:tx>
            <c:v>Scenario 1</c:v>
          </c:tx>
          <c:spPr>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cat>
            <c:strRef>
              <c:f>'Comparación 1-2 (flue gas) OK'!$D$61:$F$61</c:f>
              <c:strCache>
                <c:ptCount val="3"/>
                <c:pt idx="0">
                  <c:v>MEA</c:v>
                </c:pt>
                <c:pt idx="1">
                  <c:v>Membrane</c:v>
                </c:pt>
                <c:pt idx="2">
                  <c:v>Ecoinvent</c:v>
                </c:pt>
              </c:strCache>
            </c:strRef>
          </c:cat>
          <c:val>
            <c:numRef>
              <c:f>'Comparación 1-2 (flue gas) OK'!$D$63:$F$63</c:f>
              <c:numCache>
                <c:formatCode>0.00</c:formatCode>
                <c:ptCount val="3"/>
                <c:pt idx="0">
                  <c:v>86.800028700000013</c:v>
                </c:pt>
                <c:pt idx="1">
                  <c:v>78.300028700000013</c:v>
                </c:pt>
                <c:pt idx="2">
                  <c:v>84.800028700000013</c:v>
                </c:pt>
              </c:numCache>
            </c:numRef>
          </c:val>
          <c:extLst>
            <c:ext xmlns:c16="http://schemas.microsoft.com/office/drawing/2014/chart" uri="{C3380CC4-5D6E-409C-BE32-E72D297353CC}">
              <c16:uniqueId val="{00000000-E8D2-4DFA-935C-20621FC992DE}"/>
            </c:ext>
          </c:extLst>
        </c:ser>
        <c:ser>
          <c:idx val="1"/>
          <c:order val="1"/>
          <c:tx>
            <c:v>Scenario 2</c:v>
          </c:tx>
          <c:spPr>
            <a:ln w="31750" cap="rnd">
              <a:solidFill>
                <a:schemeClr val="accent2"/>
              </a:solidFill>
              <a:round/>
            </a:ln>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12700">
                <a:solidFill>
                  <a:schemeClr val="lt2"/>
                </a:solidFill>
                <a:round/>
              </a:ln>
              <a:effectLst/>
            </c:spPr>
          </c:marker>
          <c:cat>
            <c:strRef>
              <c:f>'Comparación 1-2 (flue gas) OK'!$D$61:$F$61</c:f>
              <c:strCache>
                <c:ptCount val="3"/>
                <c:pt idx="0">
                  <c:v>MEA</c:v>
                </c:pt>
                <c:pt idx="1">
                  <c:v>Membrane</c:v>
                </c:pt>
                <c:pt idx="2">
                  <c:v>Ecoinvent</c:v>
                </c:pt>
              </c:strCache>
            </c:strRef>
          </c:cat>
          <c:val>
            <c:numRef>
              <c:f>'Comparación 1-2 (flue gas) OK'!$G$63:$I$63</c:f>
              <c:numCache>
                <c:formatCode>0.00</c:formatCode>
                <c:ptCount val="3"/>
                <c:pt idx="0">
                  <c:v>137.40003719999999</c:v>
                </c:pt>
                <c:pt idx="1">
                  <c:v>126.4000372</c:v>
                </c:pt>
                <c:pt idx="2">
                  <c:v>135.40003719999999</c:v>
                </c:pt>
              </c:numCache>
            </c:numRef>
          </c:val>
          <c:extLst>
            <c:ext xmlns:c16="http://schemas.microsoft.com/office/drawing/2014/chart" uri="{C3380CC4-5D6E-409C-BE32-E72D297353CC}">
              <c16:uniqueId val="{00000001-E8D2-4DFA-935C-20621FC992DE}"/>
            </c:ext>
          </c:extLst>
        </c:ser>
        <c:dLbls>
          <c:showLegendKey val="0"/>
          <c:showVal val="0"/>
          <c:showCatName val="0"/>
          <c:showSerName val="0"/>
          <c:showPercent val="0"/>
          <c:showBubbleSize val="0"/>
        </c:dLbls>
        <c:axId val="391992127"/>
        <c:axId val="391991647"/>
      </c:radarChart>
      <c:catAx>
        <c:axId val="391992127"/>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391991647"/>
        <c:crosses val="autoZero"/>
        <c:auto val="1"/>
        <c:lblAlgn val="ctr"/>
        <c:lblOffset val="100"/>
        <c:noMultiLvlLbl val="0"/>
      </c:catAx>
      <c:valAx>
        <c:axId val="391991647"/>
        <c:scaling>
          <c:orientation val="minMax"/>
          <c:max val="200"/>
          <c:min val="0"/>
        </c:scaling>
        <c:delete val="0"/>
        <c:axPos val="l"/>
        <c:majorGridlines>
          <c:spPr>
            <a:ln w="9525" cap="flat" cmpd="sng" algn="ctr">
              <a:solidFill>
                <a:schemeClr val="tx2">
                  <a:lumMod val="15000"/>
                  <a:lumOff val="85000"/>
                </a:schemeClr>
              </a:solidFill>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391992127"/>
        <c:crosses val="autoZero"/>
        <c:crossBetween val="between"/>
        <c:majorUnit val="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s-ES"/>
              <a:t>Climate change</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radarChart>
        <c:radarStyle val="marker"/>
        <c:varyColors val="0"/>
        <c:ser>
          <c:idx val="0"/>
          <c:order val="0"/>
          <c:tx>
            <c:v>Scenario 1</c:v>
          </c:tx>
          <c:spPr>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cat>
            <c:strRef>
              <c:f>'Comparación 1-2 (flue gas) OK'!$D$61:$F$61</c:f>
              <c:strCache>
                <c:ptCount val="3"/>
                <c:pt idx="0">
                  <c:v>MEA</c:v>
                </c:pt>
                <c:pt idx="1">
                  <c:v>Membrane</c:v>
                </c:pt>
                <c:pt idx="2">
                  <c:v>Ecoinvent</c:v>
                </c:pt>
              </c:strCache>
            </c:strRef>
          </c:cat>
          <c:val>
            <c:numRef>
              <c:f>'Comparación 1-2 (flue gas) OK'!$D$64:$F$64</c:f>
              <c:numCache>
                <c:formatCode>0.00</c:formatCode>
                <c:ptCount val="3"/>
                <c:pt idx="0">
                  <c:v>237.90000001830001</c:v>
                </c:pt>
                <c:pt idx="1">
                  <c:v>216.90000001830001</c:v>
                </c:pt>
                <c:pt idx="2">
                  <c:v>251.90000001830001</c:v>
                </c:pt>
              </c:numCache>
            </c:numRef>
          </c:val>
          <c:extLst>
            <c:ext xmlns:c16="http://schemas.microsoft.com/office/drawing/2014/chart" uri="{C3380CC4-5D6E-409C-BE32-E72D297353CC}">
              <c16:uniqueId val="{00000000-ED81-42A5-8A54-3B54094D7D6D}"/>
            </c:ext>
          </c:extLst>
        </c:ser>
        <c:ser>
          <c:idx val="1"/>
          <c:order val="1"/>
          <c:tx>
            <c:v>Scenario 2</c:v>
          </c:tx>
          <c:spPr>
            <a:ln w="31750" cap="rnd">
              <a:solidFill>
                <a:schemeClr val="accent2"/>
              </a:solidFill>
              <a:round/>
            </a:ln>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12700">
                <a:solidFill>
                  <a:schemeClr val="lt2"/>
                </a:solidFill>
                <a:round/>
              </a:ln>
              <a:effectLst/>
            </c:spPr>
          </c:marker>
          <c:cat>
            <c:strRef>
              <c:f>'Comparación 1-2 (flue gas) OK'!$D$61:$F$61</c:f>
              <c:strCache>
                <c:ptCount val="3"/>
                <c:pt idx="0">
                  <c:v>MEA</c:v>
                </c:pt>
                <c:pt idx="1">
                  <c:v>Membrane</c:v>
                </c:pt>
                <c:pt idx="2">
                  <c:v>Ecoinvent</c:v>
                </c:pt>
              </c:strCache>
            </c:strRef>
          </c:cat>
          <c:val>
            <c:numRef>
              <c:f>'Comparación 1-2 (flue gas) OK'!$G$64:$I$64</c:f>
              <c:numCache>
                <c:formatCode>0.00</c:formatCode>
                <c:ptCount val="3"/>
                <c:pt idx="0">
                  <c:v>327.10000002370003</c:v>
                </c:pt>
                <c:pt idx="1">
                  <c:v>300.10000002370003</c:v>
                </c:pt>
                <c:pt idx="2">
                  <c:v>350.10000002370003</c:v>
                </c:pt>
              </c:numCache>
            </c:numRef>
          </c:val>
          <c:extLst>
            <c:ext xmlns:c16="http://schemas.microsoft.com/office/drawing/2014/chart" uri="{C3380CC4-5D6E-409C-BE32-E72D297353CC}">
              <c16:uniqueId val="{00000001-ED81-42A5-8A54-3B54094D7D6D}"/>
            </c:ext>
          </c:extLst>
        </c:ser>
        <c:dLbls>
          <c:showLegendKey val="0"/>
          <c:showVal val="0"/>
          <c:showCatName val="0"/>
          <c:showSerName val="0"/>
          <c:showPercent val="0"/>
          <c:showBubbleSize val="0"/>
        </c:dLbls>
        <c:axId val="391992127"/>
        <c:axId val="391991647"/>
      </c:radarChart>
      <c:catAx>
        <c:axId val="391992127"/>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391991647"/>
        <c:crosses val="autoZero"/>
        <c:auto val="1"/>
        <c:lblAlgn val="ctr"/>
        <c:lblOffset val="100"/>
        <c:noMultiLvlLbl val="0"/>
      </c:catAx>
      <c:valAx>
        <c:axId val="391991647"/>
        <c:scaling>
          <c:orientation val="minMax"/>
          <c:max val="400"/>
          <c:min val="0"/>
        </c:scaling>
        <c:delete val="0"/>
        <c:axPos val="l"/>
        <c:majorGridlines>
          <c:spPr>
            <a:ln w="9525" cap="flat" cmpd="sng" algn="ctr">
              <a:solidFill>
                <a:schemeClr val="tx2">
                  <a:lumMod val="15000"/>
                  <a:lumOff val="85000"/>
                </a:schemeClr>
              </a:solidFill>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391992127"/>
        <c:crosses val="autoZero"/>
        <c:crossBetween val="between"/>
        <c:majorUnit val="7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s-ES"/>
              <a:t>Climate change</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radarChart>
        <c:radarStyle val="marker"/>
        <c:varyColors val="0"/>
        <c:ser>
          <c:idx val="0"/>
          <c:order val="0"/>
          <c:tx>
            <c:v>Scenario 1</c:v>
          </c:tx>
          <c:spPr>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cat>
            <c:strRef>
              <c:f>'Comparación 1-2 (flue gas) OK'!$L$104:$N$104</c:f>
              <c:strCache>
                <c:ptCount val="3"/>
                <c:pt idx="0">
                  <c:v>A</c:v>
                </c:pt>
                <c:pt idx="1">
                  <c:v>B</c:v>
                </c:pt>
                <c:pt idx="2">
                  <c:v>C</c:v>
                </c:pt>
              </c:strCache>
            </c:strRef>
          </c:cat>
          <c:val>
            <c:numRef>
              <c:f>'Comparación 1-2 (flue gas) OK'!$D$64:$F$64</c:f>
              <c:numCache>
                <c:formatCode>0.00</c:formatCode>
                <c:ptCount val="3"/>
                <c:pt idx="0">
                  <c:v>237.90000001830001</c:v>
                </c:pt>
                <c:pt idx="1">
                  <c:v>216.90000001830001</c:v>
                </c:pt>
                <c:pt idx="2">
                  <c:v>251.90000001830001</c:v>
                </c:pt>
              </c:numCache>
            </c:numRef>
          </c:val>
          <c:extLst>
            <c:ext xmlns:c16="http://schemas.microsoft.com/office/drawing/2014/chart" uri="{C3380CC4-5D6E-409C-BE32-E72D297353CC}">
              <c16:uniqueId val="{00000000-2C2C-4152-A81C-42F8DB56998B}"/>
            </c:ext>
          </c:extLst>
        </c:ser>
        <c:ser>
          <c:idx val="1"/>
          <c:order val="1"/>
          <c:tx>
            <c:v>Scenario 2</c:v>
          </c:tx>
          <c:spPr>
            <a:ln w="31750" cap="rnd">
              <a:solidFill>
                <a:schemeClr val="accent2"/>
              </a:solidFill>
              <a:round/>
            </a:ln>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12700">
                <a:solidFill>
                  <a:schemeClr val="lt2"/>
                </a:solidFill>
                <a:round/>
              </a:ln>
              <a:effectLst/>
            </c:spPr>
          </c:marker>
          <c:cat>
            <c:strRef>
              <c:f>'Comparación 1-2 (flue gas) OK'!$L$104:$N$104</c:f>
              <c:strCache>
                <c:ptCount val="3"/>
                <c:pt idx="0">
                  <c:v>A</c:v>
                </c:pt>
                <c:pt idx="1">
                  <c:v>B</c:v>
                </c:pt>
                <c:pt idx="2">
                  <c:v>C</c:v>
                </c:pt>
              </c:strCache>
            </c:strRef>
          </c:cat>
          <c:val>
            <c:numRef>
              <c:f>'Comparación 1-2 (flue gas) OK'!$G$64:$I$64</c:f>
              <c:numCache>
                <c:formatCode>0.00</c:formatCode>
                <c:ptCount val="3"/>
                <c:pt idx="0">
                  <c:v>327.10000002370003</c:v>
                </c:pt>
                <c:pt idx="1">
                  <c:v>300.10000002370003</c:v>
                </c:pt>
                <c:pt idx="2">
                  <c:v>350.10000002370003</c:v>
                </c:pt>
              </c:numCache>
            </c:numRef>
          </c:val>
          <c:extLst>
            <c:ext xmlns:c16="http://schemas.microsoft.com/office/drawing/2014/chart" uri="{C3380CC4-5D6E-409C-BE32-E72D297353CC}">
              <c16:uniqueId val="{00000001-2C2C-4152-A81C-42F8DB56998B}"/>
            </c:ext>
          </c:extLst>
        </c:ser>
        <c:dLbls>
          <c:showLegendKey val="0"/>
          <c:showVal val="0"/>
          <c:showCatName val="0"/>
          <c:showSerName val="0"/>
          <c:showPercent val="0"/>
          <c:showBubbleSize val="0"/>
        </c:dLbls>
        <c:axId val="391992127"/>
        <c:axId val="391991647"/>
      </c:radarChart>
      <c:catAx>
        <c:axId val="391992127"/>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391991647"/>
        <c:crosses val="autoZero"/>
        <c:auto val="1"/>
        <c:lblAlgn val="ctr"/>
        <c:lblOffset val="100"/>
        <c:noMultiLvlLbl val="0"/>
      </c:catAx>
      <c:valAx>
        <c:axId val="391991647"/>
        <c:scaling>
          <c:orientation val="minMax"/>
          <c:max val="400"/>
          <c:min val="0"/>
        </c:scaling>
        <c:delete val="0"/>
        <c:axPos val="l"/>
        <c:majorGridlines>
          <c:spPr>
            <a:ln w="9525" cap="flat" cmpd="sng" algn="ctr">
              <a:solidFill>
                <a:schemeClr val="tx2">
                  <a:lumMod val="15000"/>
                  <a:lumOff val="85000"/>
                </a:schemeClr>
              </a:solidFill>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391992127"/>
        <c:crosses val="autoZero"/>
        <c:crossBetween val="between"/>
        <c:majorUnit val="75"/>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'Comparación 1-2 (flue gas) OK'!$C$121</c:f>
              <c:strCache>
                <c:ptCount val="1"/>
                <c:pt idx="0">
                  <c:v>Membrane</c:v>
                </c:pt>
              </c:strCache>
            </c:strRef>
          </c:tx>
          <c:spPr>
            <a:solidFill>
              <a:schemeClr val="accent1"/>
            </a:solidFill>
            <a:ln>
              <a:noFill/>
            </a:ln>
            <a:effectLst/>
          </c:spPr>
          <c:invertIfNegative val="0"/>
          <c:cat>
            <c:strRef>
              <c:f>'Comparación 1-2 (flue gas) OK'!$B$122:$B$125</c:f>
              <c:strCache>
                <c:ptCount val="4"/>
                <c:pt idx="0">
                  <c:v>Salud humana</c:v>
                </c:pt>
                <c:pt idx="1">
                  <c:v>Ecosistema</c:v>
                </c:pt>
                <c:pt idx="2">
                  <c:v>Cambio climático</c:v>
                </c:pt>
                <c:pt idx="3">
                  <c:v>Recursos</c:v>
                </c:pt>
              </c:strCache>
            </c:strRef>
          </c:cat>
          <c:val>
            <c:numRef>
              <c:f>'Comparación 1-2 (flue gas) OK'!$C$122:$C$125</c:f>
              <c:numCache>
                <c:formatCode>0.####</c:formatCode>
                <c:ptCount val="4"/>
                <c:pt idx="0">
                  <c:v>2.341539373471831E-2</c:v>
                </c:pt>
                <c:pt idx="1">
                  <c:v>5.7126171938136835E-3</c:v>
                </c:pt>
                <c:pt idx="2">
                  <c:v>2.1922924341583817E-2</c:v>
                </c:pt>
                <c:pt idx="3">
                  <c:v>2.3777444326673544E-2</c:v>
                </c:pt>
              </c:numCache>
            </c:numRef>
          </c:val>
          <c:extLst>
            <c:ext xmlns:c16="http://schemas.microsoft.com/office/drawing/2014/chart" uri="{C3380CC4-5D6E-409C-BE32-E72D297353CC}">
              <c16:uniqueId val="{00000000-4938-44D1-B9BB-8737A852EC6D}"/>
            </c:ext>
          </c:extLst>
        </c:ser>
        <c:ser>
          <c:idx val="1"/>
          <c:order val="1"/>
          <c:tx>
            <c:strRef>
              <c:f>'Comparación 1-2 (flue gas) OK'!$D$121</c:f>
              <c:strCache>
                <c:ptCount val="1"/>
                <c:pt idx="0">
                  <c:v>Centrifuge</c:v>
                </c:pt>
              </c:strCache>
            </c:strRef>
          </c:tx>
          <c:spPr>
            <a:solidFill>
              <a:schemeClr val="accent2"/>
            </a:solidFill>
            <a:ln>
              <a:noFill/>
            </a:ln>
            <a:effectLst/>
          </c:spPr>
          <c:invertIfNegative val="0"/>
          <c:cat>
            <c:strRef>
              <c:f>'Comparación 1-2 (flue gas) OK'!$B$122:$B$125</c:f>
              <c:strCache>
                <c:ptCount val="4"/>
                <c:pt idx="0">
                  <c:v>Salud humana</c:v>
                </c:pt>
                <c:pt idx="1">
                  <c:v>Ecosistema</c:v>
                </c:pt>
                <c:pt idx="2">
                  <c:v>Cambio climático</c:v>
                </c:pt>
                <c:pt idx="3">
                  <c:v>Recursos</c:v>
                </c:pt>
              </c:strCache>
            </c:strRef>
          </c:cat>
          <c:val>
            <c:numRef>
              <c:f>'Comparación 1-2 (flue gas) OK'!$D$122:$D$125</c:f>
              <c:numCache>
                <c:formatCode>0.####</c:formatCode>
                <c:ptCount val="4"/>
                <c:pt idx="0">
                  <c:v>3.1254500618036939E-2</c:v>
                </c:pt>
                <c:pt idx="1">
                  <c:v>9.2266300304127639E-3</c:v>
                </c:pt>
                <c:pt idx="2">
                  <c:v>3.0296380783325225E-2</c:v>
                </c:pt>
                <c:pt idx="3">
                  <c:v>3.3193891401377004E-2</c:v>
                </c:pt>
              </c:numCache>
            </c:numRef>
          </c:val>
          <c:extLst>
            <c:ext xmlns:c16="http://schemas.microsoft.com/office/drawing/2014/chart" uri="{C3380CC4-5D6E-409C-BE32-E72D297353CC}">
              <c16:uniqueId val="{00000001-4938-44D1-B9BB-8737A852EC6D}"/>
            </c:ext>
          </c:extLst>
        </c:ser>
        <c:dLbls>
          <c:showLegendKey val="0"/>
          <c:showVal val="0"/>
          <c:showCatName val="0"/>
          <c:showSerName val="0"/>
          <c:showPercent val="0"/>
          <c:showBubbleSize val="0"/>
        </c:dLbls>
        <c:gapWidth val="219"/>
        <c:overlap val="-27"/>
        <c:axId val="560422783"/>
        <c:axId val="129137871"/>
      </c:barChart>
      <c:catAx>
        <c:axId val="5604227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9137871"/>
        <c:crosses val="autoZero"/>
        <c:auto val="1"/>
        <c:lblAlgn val="ctr"/>
        <c:lblOffset val="100"/>
        <c:noMultiLvlLbl val="0"/>
      </c:catAx>
      <c:valAx>
        <c:axId val="1291378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604227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'Comparación 1-2 (flue gas) OK'!$C$121</c:f>
              <c:strCache>
                <c:ptCount val="1"/>
                <c:pt idx="0">
                  <c:v>Membrane</c:v>
                </c:pt>
              </c:strCache>
            </c:strRef>
          </c:tx>
          <c:spPr>
            <a:solidFill>
              <a:schemeClr val="accent1"/>
            </a:solidFill>
            <a:ln>
              <a:noFill/>
            </a:ln>
            <a:effectLst/>
          </c:spPr>
          <c:invertIfNegative val="0"/>
          <c:cat>
            <c:strRef>
              <c:f>'Comparación 1-2 (flue gas) OK'!$B$129:$B$132</c:f>
              <c:strCache>
                <c:ptCount val="4"/>
                <c:pt idx="0">
                  <c:v>Human health</c:v>
                </c:pt>
                <c:pt idx="1">
                  <c:v>Ecosystem</c:v>
                </c:pt>
                <c:pt idx="2">
                  <c:v>Climate change</c:v>
                </c:pt>
                <c:pt idx="3">
                  <c:v>Resources</c:v>
                </c:pt>
              </c:strCache>
            </c:strRef>
          </c:cat>
          <c:val>
            <c:numRef>
              <c:f>'Comparación 1-2 (flue gas) OK'!$C$129:$C$132</c:f>
              <c:numCache>
                <c:formatCode>0.####</c:formatCode>
                <c:ptCount val="4"/>
                <c:pt idx="0">
                  <c:v>74.918470209712353</c:v>
                </c:pt>
                <c:pt idx="1">
                  <c:v>61.914449533402504</c:v>
                </c:pt>
                <c:pt idx="2">
                  <c:v>72.361528917836267</c:v>
                </c:pt>
                <c:pt idx="3">
                  <c:v>71.631988064186956</c:v>
                </c:pt>
              </c:numCache>
            </c:numRef>
          </c:val>
          <c:extLst>
            <c:ext xmlns:c16="http://schemas.microsoft.com/office/drawing/2014/chart" uri="{C3380CC4-5D6E-409C-BE32-E72D297353CC}">
              <c16:uniqueId val="{00000000-40AE-4882-A36D-559D40AFD332}"/>
            </c:ext>
          </c:extLst>
        </c:ser>
        <c:ser>
          <c:idx val="1"/>
          <c:order val="1"/>
          <c:tx>
            <c:strRef>
              <c:f>'Comparación 1-2 (flue gas) OK'!$D$121</c:f>
              <c:strCache>
                <c:ptCount val="1"/>
                <c:pt idx="0">
                  <c:v>Centrifuge</c:v>
                </c:pt>
              </c:strCache>
            </c:strRef>
          </c:tx>
          <c:spPr>
            <a:solidFill>
              <a:schemeClr val="accent2"/>
            </a:solidFill>
            <a:ln>
              <a:noFill/>
            </a:ln>
            <a:effectLst/>
          </c:spPr>
          <c:invertIfNegative val="0"/>
          <c:cat>
            <c:strRef>
              <c:f>'Comparación 1-2 (flue gas) OK'!$B$129:$B$132</c:f>
              <c:strCache>
                <c:ptCount val="4"/>
                <c:pt idx="0">
                  <c:v>Human health</c:v>
                </c:pt>
                <c:pt idx="1">
                  <c:v>Ecosystem</c:v>
                </c:pt>
                <c:pt idx="2">
                  <c:v>Climate change</c:v>
                </c:pt>
                <c:pt idx="3">
                  <c:v>Resources</c:v>
                </c:pt>
              </c:strCache>
            </c:strRef>
          </c:cat>
          <c:val>
            <c:numRef>
              <c:f>'Comparación 1-2 (flue gas) OK'!$D$129:$D$132</c:f>
              <c:numCache>
                <c:formatCode>#</c:formatCode>
                <c:ptCount val="4"/>
                <c:pt idx="0">
                  <c:v>100</c:v>
                </c:pt>
                <c:pt idx="1">
                  <c:v>100</c:v>
                </c:pt>
                <c:pt idx="2">
                  <c:v>100</c:v>
                </c:pt>
                <c:pt idx="3">
                  <c:v>100</c:v>
                </c:pt>
              </c:numCache>
            </c:numRef>
          </c:val>
          <c:extLst>
            <c:ext xmlns:c16="http://schemas.microsoft.com/office/drawing/2014/chart" uri="{C3380CC4-5D6E-409C-BE32-E72D297353CC}">
              <c16:uniqueId val="{00000001-40AE-4882-A36D-559D40AFD332}"/>
            </c:ext>
          </c:extLst>
        </c:ser>
        <c:ser>
          <c:idx val="2"/>
          <c:order val="2"/>
          <c:tx>
            <c:strRef>
              <c:f>'Comparación 1-2 (flue gas) OK'!$E$121</c:f>
              <c:strCache>
                <c:ptCount val="1"/>
              </c:strCache>
            </c:strRef>
          </c:tx>
          <c:spPr>
            <a:solidFill>
              <a:schemeClr val="accent3"/>
            </a:solidFill>
            <a:ln>
              <a:noFill/>
            </a:ln>
            <a:effectLst/>
          </c:spPr>
          <c:invertIfNegative val="0"/>
          <c:cat>
            <c:strRef>
              <c:f>'Comparación 1-2 (flue gas) OK'!$B$129:$B$132</c:f>
              <c:strCache>
                <c:ptCount val="4"/>
                <c:pt idx="0">
                  <c:v>Human health</c:v>
                </c:pt>
                <c:pt idx="1">
                  <c:v>Ecosystem</c:v>
                </c:pt>
                <c:pt idx="2">
                  <c:v>Climate change</c:v>
                </c:pt>
                <c:pt idx="3">
                  <c:v>Resources</c:v>
                </c:pt>
              </c:strCache>
            </c:strRef>
          </c:cat>
          <c:val>
            <c:numRef>
              <c:f>'Comparación 1-2 (flue gas) OK'!$E$129:$E$132</c:f>
              <c:numCache>
                <c:formatCode>General</c:formatCode>
                <c:ptCount val="4"/>
                <c:pt idx="0">
                  <c:v>16.153846153846153</c:v>
                </c:pt>
                <c:pt idx="1">
                  <c:v>2.9430379746835444</c:v>
                </c:pt>
                <c:pt idx="2">
                  <c:v>24.291902699100302</c:v>
                </c:pt>
                <c:pt idx="3">
                  <c:v>2.4356435643564356</c:v>
                </c:pt>
              </c:numCache>
            </c:numRef>
          </c:val>
          <c:extLst>
            <c:ext xmlns:c16="http://schemas.microsoft.com/office/drawing/2014/chart" uri="{C3380CC4-5D6E-409C-BE32-E72D297353CC}">
              <c16:uniqueId val="{00000000-4CB8-4F7D-928F-E0DFB5D8264A}"/>
            </c:ext>
          </c:extLst>
        </c:ser>
        <c:dLbls>
          <c:showLegendKey val="0"/>
          <c:showVal val="0"/>
          <c:showCatName val="0"/>
          <c:showSerName val="0"/>
          <c:showPercent val="0"/>
          <c:showBubbleSize val="0"/>
        </c:dLbls>
        <c:gapWidth val="219"/>
        <c:overlap val="-27"/>
        <c:axId val="560422783"/>
        <c:axId val="129137871"/>
      </c:barChart>
      <c:catAx>
        <c:axId val="5604227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9137871"/>
        <c:crosses val="autoZero"/>
        <c:auto val="1"/>
        <c:lblAlgn val="ctr"/>
        <c:lblOffset val="100"/>
        <c:noMultiLvlLbl val="0"/>
      </c:catAx>
      <c:valAx>
        <c:axId val="1291378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604227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'Grafica (flue gas) OK'!$C$56</c:f>
              <c:strCache>
                <c:ptCount val="1"/>
                <c:pt idx="0">
                  <c:v>Delivery</c:v>
                </c:pt>
              </c:strCache>
            </c:strRef>
          </c:tx>
          <c:spPr>
            <a:solidFill>
              <a:schemeClr val="accent3"/>
            </a:solidFill>
            <a:ln>
              <a:solidFill>
                <a:schemeClr val="tx1"/>
              </a:solidFill>
            </a:ln>
            <a:effectLst/>
          </c:spPr>
          <c:invertIfNegative val="0"/>
          <c:cat>
            <c:strRef>
              <c:f>'Grafica (flue gas) OK'!$B$57:$B$85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OK'!$C$57:$C$85</c:f>
              <c:numCache>
                <c:formatCode>0%</c:formatCode>
                <c:ptCount val="29"/>
                <c:pt idx="1">
                  <c:v>0.12892947389586282</c:v>
                </c:pt>
                <c:pt idx="8">
                  <c:v>0.26272018961060278</c:v>
                </c:pt>
                <c:pt idx="15">
                  <c:v>0.17933811620612919</c:v>
                </c:pt>
                <c:pt idx="22">
                  <c:v>0.13927114686502104</c:v>
                </c:pt>
              </c:numCache>
            </c:numRef>
          </c:val>
          <c:extLst>
            <c:ext xmlns:c16="http://schemas.microsoft.com/office/drawing/2014/chart" uri="{C3380CC4-5D6E-409C-BE32-E72D297353CC}">
              <c16:uniqueId val="{00000000-2595-4E7A-8F74-BEDBB21346DD}"/>
            </c:ext>
          </c:extLst>
        </c:ser>
        <c:ser>
          <c:idx val="1"/>
          <c:order val="1"/>
          <c:tx>
            <c:strRef>
              <c:f>'Grafica (flue gas) OK'!$D$56</c:f>
              <c:strCache>
                <c:ptCount val="1"/>
                <c:pt idx="0">
                  <c:v>Production</c:v>
                </c:pt>
              </c:strCache>
            </c:strRef>
          </c:tx>
          <c:spPr>
            <a:solidFill>
              <a:schemeClr val="accent1"/>
            </a:solidFill>
            <a:ln>
              <a:solidFill>
                <a:schemeClr val="tx1"/>
              </a:solidFill>
            </a:ln>
            <a:effectLst/>
          </c:spPr>
          <c:invertIfNegative val="0"/>
          <c:cat>
            <c:strRef>
              <c:f>'Grafica (flue gas) OK'!$B$57:$B$85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OK'!$D$57:$D$85</c:f>
              <c:numCache>
                <c:formatCode>0%</c:formatCode>
                <c:ptCount val="29"/>
                <c:pt idx="1">
                  <c:v>0.2578904486469018</c:v>
                </c:pt>
                <c:pt idx="8">
                  <c:v>0.13052348390714849</c:v>
                </c:pt>
                <c:pt idx="15">
                  <c:v>0.19854488195307896</c:v>
                </c:pt>
                <c:pt idx="22">
                  <c:v>0.12956415099993648</c:v>
                </c:pt>
              </c:numCache>
            </c:numRef>
          </c:val>
          <c:extLst>
            <c:ext xmlns:c16="http://schemas.microsoft.com/office/drawing/2014/chart" uri="{C3380CC4-5D6E-409C-BE32-E72D297353CC}">
              <c16:uniqueId val="{00000001-2595-4E7A-8F74-BEDBB21346DD}"/>
            </c:ext>
          </c:extLst>
        </c:ser>
        <c:ser>
          <c:idx val="2"/>
          <c:order val="2"/>
          <c:tx>
            <c:strRef>
              <c:f>'Grafica (flue gas) OK'!$E$56</c:f>
              <c:strCache>
                <c:ptCount val="1"/>
                <c:pt idx="0">
                  <c:v>Pretreatment</c:v>
                </c:pt>
              </c:strCache>
            </c:strRef>
          </c:tx>
          <c:spPr>
            <a:solidFill>
              <a:schemeClr val="accent2"/>
            </a:solidFill>
            <a:ln>
              <a:solidFill>
                <a:schemeClr val="tx1"/>
              </a:solidFill>
            </a:ln>
            <a:effectLst/>
          </c:spPr>
          <c:invertIfNegative val="0"/>
          <c:cat>
            <c:strRef>
              <c:f>'Grafica (flue gas) OK'!$B$57:$B$85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OK'!$E$57:$E$85</c:f>
              <c:numCache>
                <c:formatCode>0%</c:formatCode>
                <c:ptCount val="29"/>
                <c:pt idx="1">
                  <c:v>1.1182674087479572E-2</c:v>
                </c:pt>
                <c:pt idx="8">
                  <c:v>2.9480345758033663E-3</c:v>
                </c:pt>
                <c:pt idx="15">
                  <c:v>8.3145047490727469E-3</c:v>
                </c:pt>
                <c:pt idx="22">
                  <c:v>7.9838357260455101E-3</c:v>
                </c:pt>
              </c:numCache>
            </c:numRef>
          </c:val>
          <c:extLst>
            <c:ext xmlns:c16="http://schemas.microsoft.com/office/drawing/2014/chart" uri="{C3380CC4-5D6E-409C-BE32-E72D297353CC}">
              <c16:uniqueId val="{00000002-2595-4E7A-8F74-BEDBB21346DD}"/>
            </c:ext>
          </c:extLst>
        </c:ser>
        <c:ser>
          <c:idx val="3"/>
          <c:order val="3"/>
          <c:tx>
            <c:strRef>
              <c:f>'Grafica (flue gas) OK'!$F$56</c:f>
              <c:strCache>
                <c:ptCount val="1"/>
                <c:pt idx="0">
                  <c:v>Harvesting</c:v>
                </c:pt>
              </c:strCache>
            </c:strRef>
          </c:tx>
          <c:spPr>
            <a:solidFill>
              <a:schemeClr val="accent4"/>
            </a:solidFill>
            <a:ln>
              <a:solidFill>
                <a:schemeClr val="tx1"/>
              </a:solidFill>
            </a:ln>
            <a:effectLst/>
          </c:spPr>
          <c:invertIfNegative val="0"/>
          <c:cat>
            <c:strRef>
              <c:f>'Grafica (flue gas) OK'!$B$57:$B$85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OK'!$F$57:$F$85</c:f>
              <c:numCache>
                <c:formatCode>0%</c:formatCode>
                <c:ptCount val="29"/>
                <c:pt idx="1">
                  <c:v>-1.9494251618962833E-2</c:v>
                </c:pt>
                <c:pt idx="8">
                  <c:v>-2.1410671958783901E-4</c:v>
                </c:pt>
                <c:pt idx="15">
                  <c:v>-3.7138272966831718E-3</c:v>
                </c:pt>
                <c:pt idx="22">
                  <c:v>4.0904696543276155E-4</c:v>
                </c:pt>
              </c:numCache>
            </c:numRef>
          </c:val>
          <c:extLst>
            <c:ext xmlns:c16="http://schemas.microsoft.com/office/drawing/2014/chart" uri="{C3380CC4-5D6E-409C-BE32-E72D297353CC}">
              <c16:uniqueId val="{00000003-2595-4E7A-8F74-BEDBB21346DD}"/>
            </c:ext>
          </c:extLst>
        </c:ser>
        <c:ser>
          <c:idx val="4"/>
          <c:order val="4"/>
          <c:tx>
            <c:strRef>
              <c:f>'Grafica (flue gas) OK'!$G$56</c:f>
              <c:strCache>
                <c:ptCount val="1"/>
                <c:pt idx="0">
                  <c:v>Cultivation</c:v>
                </c:pt>
              </c:strCache>
            </c:strRef>
          </c:tx>
          <c:spPr>
            <a:solidFill>
              <a:schemeClr val="accent6"/>
            </a:solidFill>
            <a:ln>
              <a:solidFill>
                <a:schemeClr val="tx1"/>
              </a:solidFill>
            </a:ln>
            <a:effectLst/>
          </c:spPr>
          <c:invertIfNegative val="0"/>
          <c:cat>
            <c:strRef>
              <c:f>'Grafica (flue gas) OK'!$B$57:$B$85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OK'!$G$57:$G$85</c:f>
              <c:numCache>
                <c:formatCode>0%</c:formatCode>
                <c:ptCount val="29"/>
                <c:pt idx="1">
                  <c:v>0.37545043773001507</c:v>
                </c:pt>
                <c:pt idx="8">
                  <c:v>0.23575460531862366</c:v>
                </c:pt>
                <c:pt idx="15">
                  <c:v>0.29703646149835755</c:v>
                </c:pt>
                <c:pt idx="22">
                  <c:v>0.46063012086431893</c:v>
                </c:pt>
              </c:numCache>
            </c:numRef>
          </c:val>
          <c:extLst>
            <c:ext xmlns:c16="http://schemas.microsoft.com/office/drawing/2014/chart" uri="{C3380CC4-5D6E-409C-BE32-E72D297353CC}">
              <c16:uniqueId val="{00000004-2595-4E7A-8F74-BEDBB21346DD}"/>
            </c:ext>
          </c:extLst>
        </c:ser>
        <c:ser>
          <c:idx val="5"/>
          <c:order val="5"/>
          <c:tx>
            <c:strRef>
              <c:f>'Grafica (flue gas) OK'!$M$56</c:f>
              <c:strCache>
                <c:ptCount val="1"/>
                <c:pt idx="0">
                  <c:v>Delivery</c:v>
                </c:pt>
              </c:strCache>
            </c:strRef>
          </c:tx>
          <c:spPr>
            <a:solidFill>
              <a:schemeClr val="accent3"/>
            </a:solidFill>
            <a:ln>
              <a:solidFill>
                <a:schemeClr val="tx1"/>
              </a:solidFill>
            </a:ln>
            <a:effectLst/>
          </c:spPr>
          <c:invertIfNegative val="0"/>
          <c:cat>
            <c:strRef>
              <c:f>'Grafica (flue gas) OK'!$B$57:$B$85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OK'!$M$57:$M$85</c:f>
              <c:numCache>
                <c:formatCode>0%</c:formatCode>
                <c:ptCount val="29"/>
                <c:pt idx="3">
                  <c:v>0.128892315602542</c:v>
                </c:pt>
                <c:pt idx="10">
                  <c:v>0.26260174292644706</c:v>
                </c:pt>
                <c:pt idx="17">
                  <c:v>0.18051498081325484</c:v>
                </c:pt>
                <c:pt idx="24">
                  <c:v>0.1382961482756345</c:v>
                </c:pt>
              </c:numCache>
            </c:numRef>
          </c:val>
          <c:extLst>
            <c:ext xmlns:c16="http://schemas.microsoft.com/office/drawing/2014/chart" uri="{C3380CC4-5D6E-409C-BE32-E72D297353CC}">
              <c16:uniqueId val="{00000005-2595-4E7A-8F74-BEDBB21346DD}"/>
            </c:ext>
          </c:extLst>
        </c:ser>
        <c:ser>
          <c:idx val="6"/>
          <c:order val="6"/>
          <c:tx>
            <c:strRef>
              <c:f>'Grafica (flue gas) OK'!$N$56</c:f>
              <c:strCache>
                <c:ptCount val="1"/>
                <c:pt idx="0">
                  <c:v>Production</c:v>
                </c:pt>
              </c:strCache>
            </c:strRef>
          </c:tx>
          <c:spPr>
            <a:solidFill>
              <a:schemeClr val="accent1"/>
            </a:solidFill>
            <a:ln>
              <a:solidFill>
                <a:schemeClr val="tx1"/>
              </a:solidFill>
            </a:ln>
            <a:effectLst/>
          </c:spPr>
          <c:invertIfNegative val="0"/>
          <c:cat>
            <c:strRef>
              <c:f>'Grafica (flue gas) OK'!$B$57:$B$85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OK'!$N$57:$N$85</c:f>
              <c:numCache>
                <c:formatCode>0%</c:formatCode>
                <c:ptCount val="29"/>
                <c:pt idx="3">
                  <c:v>0.25789044864690186</c:v>
                </c:pt>
                <c:pt idx="10">
                  <c:v>0.13052348412808898</c:v>
                </c:pt>
                <c:pt idx="17">
                  <c:v>0.19854488195307896</c:v>
                </c:pt>
                <c:pt idx="24">
                  <c:v>0.1295641509590742</c:v>
                </c:pt>
              </c:numCache>
            </c:numRef>
          </c:val>
          <c:extLst>
            <c:ext xmlns:c16="http://schemas.microsoft.com/office/drawing/2014/chart" uri="{C3380CC4-5D6E-409C-BE32-E72D297353CC}">
              <c16:uniqueId val="{00000006-2595-4E7A-8F74-BEDBB21346DD}"/>
            </c:ext>
          </c:extLst>
        </c:ser>
        <c:ser>
          <c:idx val="7"/>
          <c:order val="7"/>
          <c:tx>
            <c:strRef>
              <c:f>'Grafica (flue gas) OK'!$O$56</c:f>
              <c:strCache>
                <c:ptCount val="1"/>
                <c:pt idx="0">
                  <c:v>Pretreatment</c:v>
                </c:pt>
              </c:strCache>
            </c:strRef>
          </c:tx>
          <c:spPr>
            <a:solidFill>
              <a:schemeClr val="accent2"/>
            </a:solidFill>
            <a:ln>
              <a:solidFill>
                <a:schemeClr val="tx1"/>
              </a:solidFill>
            </a:ln>
            <a:effectLst/>
          </c:spPr>
          <c:invertIfNegative val="0"/>
          <c:cat>
            <c:strRef>
              <c:f>'Grafica (flue gas) OK'!$B$57:$B$85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OK'!$O$57:$O$85</c:f>
              <c:numCache>
                <c:formatCode>0%</c:formatCode>
                <c:ptCount val="29"/>
                <c:pt idx="3">
                  <c:v>1.1182674087479626E-2</c:v>
                </c:pt>
                <c:pt idx="10">
                  <c:v>2.9480345758033659E-3</c:v>
                </c:pt>
                <c:pt idx="17">
                  <c:v>8.3145046623626668E-3</c:v>
                </c:pt>
                <c:pt idx="24">
                  <c:v>7.9838356443208795E-3</c:v>
                </c:pt>
              </c:numCache>
            </c:numRef>
          </c:val>
          <c:extLst>
            <c:ext xmlns:c16="http://schemas.microsoft.com/office/drawing/2014/chart" uri="{C3380CC4-5D6E-409C-BE32-E72D297353CC}">
              <c16:uniqueId val="{00000007-2595-4E7A-8F74-BEDBB21346DD}"/>
            </c:ext>
          </c:extLst>
        </c:ser>
        <c:ser>
          <c:idx val="8"/>
          <c:order val="8"/>
          <c:tx>
            <c:strRef>
              <c:f>'Grafica (flue gas) OK'!$P$56</c:f>
              <c:strCache>
                <c:ptCount val="1"/>
                <c:pt idx="0">
                  <c:v>Harvesting</c:v>
                </c:pt>
              </c:strCache>
            </c:strRef>
          </c:tx>
          <c:spPr>
            <a:solidFill>
              <a:schemeClr val="accent4"/>
            </a:solidFill>
            <a:ln>
              <a:solidFill>
                <a:schemeClr val="tx1"/>
              </a:solidFill>
            </a:ln>
            <a:effectLst/>
          </c:spPr>
          <c:invertIfNegative val="0"/>
          <c:cat>
            <c:strRef>
              <c:f>'Grafica (flue gas) OK'!$B$57:$B$85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OK'!$P$57:$P$85</c:f>
              <c:numCache>
                <c:formatCode>0%</c:formatCode>
                <c:ptCount val="29"/>
                <c:pt idx="3">
                  <c:v>-1.9494251618962836E-2</c:v>
                </c:pt>
                <c:pt idx="10">
                  <c:v>-2.1410671958786487E-4</c:v>
                </c:pt>
                <c:pt idx="17">
                  <c:v>-3.7138272966831722E-3</c:v>
                </c:pt>
                <c:pt idx="24">
                  <c:v>4.0904696543266983E-4</c:v>
                </c:pt>
              </c:numCache>
            </c:numRef>
          </c:val>
          <c:extLst>
            <c:ext xmlns:c16="http://schemas.microsoft.com/office/drawing/2014/chart" uri="{C3380CC4-5D6E-409C-BE32-E72D297353CC}">
              <c16:uniqueId val="{00000008-2595-4E7A-8F74-BEDBB21346DD}"/>
            </c:ext>
          </c:extLst>
        </c:ser>
        <c:ser>
          <c:idx val="9"/>
          <c:order val="9"/>
          <c:tx>
            <c:strRef>
              <c:f>'Grafica (flue gas) OK'!$Q$56</c:f>
              <c:strCache>
                <c:ptCount val="1"/>
                <c:pt idx="0">
                  <c:v>Cultivation</c:v>
                </c:pt>
              </c:strCache>
            </c:strRef>
          </c:tx>
          <c:spPr>
            <a:solidFill>
              <a:schemeClr val="accent6"/>
            </a:solidFill>
            <a:ln>
              <a:solidFill>
                <a:schemeClr val="tx1"/>
              </a:solidFill>
            </a:ln>
            <a:effectLst/>
          </c:spPr>
          <c:invertIfNegative val="0"/>
          <c:cat>
            <c:strRef>
              <c:f>'Grafica (flue gas) OK'!$B$57:$B$85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OK'!$Q$57:$Q$85</c:f>
              <c:numCache>
                <c:formatCode>0%</c:formatCode>
                <c:ptCount val="29"/>
                <c:pt idx="3">
                  <c:v>0.34763687856486275</c:v>
                </c:pt>
                <c:pt idx="10">
                  <c:v>0.22131701496586054</c:v>
                </c:pt>
                <c:pt idx="17">
                  <c:v>0.33584817166817987</c:v>
                </c:pt>
                <c:pt idx="24">
                  <c:v>0.267774062187493</c:v>
                </c:pt>
              </c:numCache>
            </c:numRef>
          </c:val>
          <c:extLst>
            <c:ext xmlns:c16="http://schemas.microsoft.com/office/drawing/2014/chart" uri="{C3380CC4-5D6E-409C-BE32-E72D297353CC}">
              <c16:uniqueId val="{00000009-2595-4E7A-8F74-BEDBB21346DD}"/>
            </c:ext>
          </c:extLst>
        </c:ser>
        <c:ser>
          <c:idx val="10"/>
          <c:order val="10"/>
          <c:tx>
            <c:strRef>
              <c:f>'Grafica (flue gas) OK'!$R$56</c:f>
              <c:strCache>
                <c:ptCount val="1"/>
                <c:pt idx="0">
                  <c:v>Delivery</c:v>
                </c:pt>
              </c:strCache>
            </c:strRef>
          </c:tx>
          <c:spPr>
            <a:solidFill>
              <a:schemeClr val="accent3"/>
            </a:solidFill>
            <a:ln>
              <a:solidFill>
                <a:schemeClr val="tx1"/>
              </a:solidFill>
            </a:ln>
            <a:effectLst/>
          </c:spPr>
          <c:invertIfNegative val="0"/>
          <c:cat>
            <c:strRef>
              <c:f>'Grafica (flue gas) OK'!$B$57:$B$85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OK'!$R$57:$R$85</c:f>
              <c:numCache>
                <c:formatCode>General</c:formatCode>
                <c:ptCount val="29"/>
                <c:pt idx="4" formatCode="0%">
                  <c:v>3.5864542966094544E-2</c:v>
                </c:pt>
                <c:pt idx="11" formatCode="0%">
                  <c:v>7.6212274489354484E-2</c:v>
                </c:pt>
                <c:pt idx="18" formatCode="0%">
                  <c:v>5.1773126401568427E-2</c:v>
                </c:pt>
                <c:pt idx="25" formatCode="0%">
                  <c:v>4.0502739475112688E-2</c:v>
                </c:pt>
              </c:numCache>
            </c:numRef>
          </c:val>
          <c:extLst>
            <c:ext xmlns:c16="http://schemas.microsoft.com/office/drawing/2014/chart" uri="{C3380CC4-5D6E-409C-BE32-E72D297353CC}">
              <c16:uniqueId val="{0000000A-2595-4E7A-8F74-BEDBB21346DD}"/>
            </c:ext>
          </c:extLst>
        </c:ser>
        <c:ser>
          <c:idx val="11"/>
          <c:order val="11"/>
          <c:tx>
            <c:strRef>
              <c:f>'Grafica (flue gas) OK'!$S$56</c:f>
              <c:strCache>
                <c:ptCount val="1"/>
                <c:pt idx="0">
                  <c:v>Production</c:v>
                </c:pt>
              </c:strCache>
            </c:strRef>
          </c:tx>
          <c:spPr>
            <a:solidFill>
              <a:schemeClr val="accent1"/>
            </a:solidFill>
            <a:ln>
              <a:solidFill>
                <a:schemeClr val="tx1"/>
              </a:solidFill>
            </a:ln>
            <a:effectLst/>
          </c:spPr>
          <c:invertIfNegative val="0"/>
          <c:cat>
            <c:strRef>
              <c:f>'Grafica (flue gas) OK'!$B$57:$B$85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OK'!$S$57:$S$85</c:f>
              <c:numCache>
                <c:formatCode>General</c:formatCode>
                <c:ptCount val="29"/>
                <c:pt idx="4" formatCode="0%">
                  <c:v>0.23497187925138349</c:v>
                </c:pt>
                <c:pt idx="11" formatCode="0%">
                  <c:v>0.12544759911491141</c:v>
                </c:pt>
                <c:pt idx="18" formatCode="0%">
                  <c:v>0.14540183906151255</c:v>
                </c:pt>
                <c:pt idx="25" formatCode="0%">
                  <c:v>8.493176931532441E-2</c:v>
                </c:pt>
              </c:numCache>
            </c:numRef>
          </c:val>
          <c:extLst>
            <c:ext xmlns:c16="http://schemas.microsoft.com/office/drawing/2014/chart" uri="{C3380CC4-5D6E-409C-BE32-E72D297353CC}">
              <c16:uniqueId val="{0000000B-2595-4E7A-8F74-BEDBB21346DD}"/>
            </c:ext>
          </c:extLst>
        </c:ser>
        <c:ser>
          <c:idx val="12"/>
          <c:order val="12"/>
          <c:tx>
            <c:strRef>
              <c:f>'Grafica (flue gas) OK'!$T$56</c:f>
              <c:strCache>
                <c:ptCount val="1"/>
                <c:pt idx="0">
                  <c:v>Pretreatment</c:v>
                </c:pt>
              </c:strCache>
            </c:strRef>
          </c:tx>
          <c:spPr>
            <a:solidFill>
              <a:schemeClr val="accent2"/>
            </a:solidFill>
            <a:ln>
              <a:solidFill>
                <a:schemeClr val="tx1"/>
              </a:solidFill>
            </a:ln>
            <a:effectLst/>
          </c:spPr>
          <c:invertIfNegative val="0"/>
          <c:cat>
            <c:strRef>
              <c:f>'Grafica (flue gas) OK'!$B$57:$B$85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OK'!$T$57:$T$85</c:f>
              <c:numCache>
                <c:formatCode>General</c:formatCode>
                <c:ptCount val="29"/>
                <c:pt idx="4" formatCode="0%">
                  <c:v>9.7007624784410263E-3</c:v>
                </c:pt>
                <c:pt idx="11" formatCode="0%">
                  <c:v>2.5573700095981823E-3</c:v>
                </c:pt>
                <c:pt idx="18" formatCode="0%">
                  <c:v>7.2126918704907604E-3</c:v>
                </c:pt>
                <c:pt idx="25" formatCode="0%">
                  <c:v>6.9258421097114229E-3</c:v>
                </c:pt>
              </c:numCache>
            </c:numRef>
          </c:val>
          <c:extLst>
            <c:ext xmlns:c16="http://schemas.microsoft.com/office/drawing/2014/chart" uri="{C3380CC4-5D6E-409C-BE32-E72D297353CC}">
              <c16:uniqueId val="{0000000C-2595-4E7A-8F74-BEDBB21346DD}"/>
            </c:ext>
          </c:extLst>
        </c:ser>
        <c:ser>
          <c:idx val="13"/>
          <c:order val="13"/>
          <c:tx>
            <c:strRef>
              <c:f>'Grafica (flue gas) OK'!$U$56</c:f>
              <c:strCache>
                <c:ptCount val="1"/>
                <c:pt idx="0">
                  <c:v>Harvesting</c:v>
                </c:pt>
              </c:strCache>
            </c:strRef>
          </c:tx>
          <c:spPr>
            <a:solidFill>
              <a:schemeClr val="accent4"/>
            </a:solidFill>
            <a:ln>
              <a:solidFill>
                <a:schemeClr val="tx1"/>
              </a:solidFill>
            </a:ln>
            <a:effectLst/>
          </c:spPr>
          <c:invertIfNegative val="0"/>
          <c:cat>
            <c:strRef>
              <c:f>'Grafica (flue gas) OK'!$B$57:$B$85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OK'!$U$57:$U$85</c:f>
              <c:numCache>
                <c:formatCode>General</c:formatCode>
                <c:ptCount val="29"/>
                <c:pt idx="4" formatCode="0%">
                  <c:v>2.6698073873763535E-4</c:v>
                </c:pt>
                <c:pt idx="11" formatCode="0%">
                  <c:v>7.5063369781362271E-3</c:v>
                </c:pt>
                <c:pt idx="18" formatCode="0%">
                  <c:v>1.6475270378664801E-2</c:v>
                </c:pt>
                <c:pt idx="25" formatCode="0%">
                  <c:v>2.1821551324576732E-2</c:v>
                </c:pt>
              </c:numCache>
            </c:numRef>
          </c:val>
          <c:extLst>
            <c:ext xmlns:c16="http://schemas.microsoft.com/office/drawing/2014/chart" uri="{C3380CC4-5D6E-409C-BE32-E72D297353CC}">
              <c16:uniqueId val="{0000000D-2595-4E7A-8F74-BEDBB21346DD}"/>
            </c:ext>
          </c:extLst>
        </c:ser>
        <c:ser>
          <c:idx val="14"/>
          <c:order val="14"/>
          <c:tx>
            <c:strRef>
              <c:f>'Grafica (flue gas) OK'!$V$56</c:f>
              <c:strCache>
                <c:ptCount val="1"/>
                <c:pt idx="0">
                  <c:v>Cultivation</c:v>
                </c:pt>
              </c:strCache>
            </c:strRef>
          </c:tx>
          <c:spPr>
            <a:solidFill>
              <a:schemeClr val="accent6"/>
            </a:solidFill>
            <a:ln>
              <a:solidFill>
                <a:schemeClr val="tx1"/>
              </a:solidFill>
            </a:ln>
            <a:effectLst/>
          </c:spPr>
          <c:invertIfNegative val="0"/>
          <c:cat>
            <c:strRef>
              <c:f>'Grafica (flue gas) OK'!$B$57:$B$85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OK'!$V$57:$V$85</c:f>
              <c:numCache>
                <c:formatCode>General</c:formatCode>
                <c:ptCount val="29"/>
                <c:pt idx="4" formatCode="0%">
                  <c:v>0.71919583456534331</c:v>
                </c:pt>
                <c:pt idx="11" formatCode="0%">
                  <c:v>0.78827641940799964</c:v>
                </c:pt>
                <c:pt idx="18" formatCode="0%">
                  <c:v>0.71344155672522991</c:v>
                </c:pt>
                <c:pt idx="25" formatCode="0%">
                  <c:v>0.84581809777527472</c:v>
                </c:pt>
              </c:numCache>
            </c:numRef>
          </c:val>
          <c:extLst>
            <c:ext xmlns:c16="http://schemas.microsoft.com/office/drawing/2014/chart" uri="{C3380CC4-5D6E-409C-BE32-E72D297353CC}">
              <c16:uniqueId val="{0000000E-2595-4E7A-8F74-BEDBB21346DD}"/>
            </c:ext>
          </c:extLst>
        </c:ser>
        <c:ser>
          <c:idx val="15"/>
          <c:order val="15"/>
          <c:tx>
            <c:strRef>
              <c:f>'Grafica (flue gas) OK'!$AB$56</c:f>
              <c:strCache>
                <c:ptCount val="1"/>
                <c:pt idx="0">
                  <c:v>Delivery</c:v>
                </c:pt>
              </c:strCache>
            </c:strRef>
          </c:tx>
          <c:spPr>
            <a:solidFill>
              <a:schemeClr val="accent3"/>
            </a:solidFill>
            <a:ln>
              <a:solidFill>
                <a:schemeClr val="tx1"/>
              </a:solidFill>
            </a:ln>
            <a:effectLst/>
          </c:spPr>
          <c:invertIfNegative val="0"/>
          <c:cat>
            <c:strRef>
              <c:f>'Grafica (flue gas) OK'!$B$57:$B$85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OK'!$AB$57:$AB$85</c:f>
              <c:numCache>
                <c:formatCode>General</c:formatCode>
                <c:ptCount val="29"/>
                <c:pt idx="6" formatCode="0%">
                  <c:v>3.7771262332972941E-2</c:v>
                </c:pt>
                <c:pt idx="13" formatCode="0%">
                  <c:v>7.5465051513422865E-2</c:v>
                </c:pt>
                <c:pt idx="20" formatCode="0%">
                  <c:v>4.9988212950740039E-2</c:v>
                </c:pt>
                <c:pt idx="27" formatCode="0%">
                  <c:v>4.0545982503635419E-2</c:v>
                </c:pt>
              </c:numCache>
            </c:numRef>
          </c:val>
          <c:extLst>
            <c:ext xmlns:c16="http://schemas.microsoft.com/office/drawing/2014/chart" uri="{C3380CC4-5D6E-409C-BE32-E72D297353CC}">
              <c16:uniqueId val="{0000000F-2595-4E7A-8F74-BEDBB21346DD}"/>
            </c:ext>
          </c:extLst>
        </c:ser>
        <c:ser>
          <c:idx val="16"/>
          <c:order val="16"/>
          <c:tx>
            <c:strRef>
              <c:f>'Grafica (flue gas) OK'!$AC$56</c:f>
              <c:strCache>
                <c:ptCount val="1"/>
                <c:pt idx="0">
                  <c:v>Production</c:v>
                </c:pt>
              </c:strCache>
            </c:strRef>
          </c:tx>
          <c:spPr>
            <a:solidFill>
              <a:schemeClr val="accent1"/>
            </a:solidFill>
            <a:ln>
              <a:solidFill>
                <a:schemeClr val="tx1"/>
              </a:solidFill>
            </a:ln>
            <a:effectLst/>
          </c:spPr>
          <c:invertIfNegative val="0"/>
          <c:cat>
            <c:strRef>
              <c:f>'Grafica (flue gas) OK'!$B$57:$B$85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OK'!$AC$57:$AC$85</c:f>
              <c:numCache>
                <c:formatCode>General</c:formatCode>
                <c:ptCount val="29"/>
                <c:pt idx="6" formatCode="0%">
                  <c:v>0.23681855381569017</c:v>
                </c:pt>
                <c:pt idx="13" formatCode="0%">
                  <c:v>0.12593442438845262</c:v>
                </c:pt>
                <c:pt idx="20" formatCode="0%">
                  <c:v>0.14677485776666555</c:v>
                </c:pt>
                <c:pt idx="27" formatCode="0%">
                  <c:v>8.6250182739355238E-2</c:v>
                </c:pt>
              </c:numCache>
            </c:numRef>
          </c:val>
          <c:extLst>
            <c:ext xmlns:c16="http://schemas.microsoft.com/office/drawing/2014/chart" uri="{C3380CC4-5D6E-409C-BE32-E72D297353CC}">
              <c16:uniqueId val="{00000010-2595-4E7A-8F74-BEDBB21346DD}"/>
            </c:ext>
          </c:extLst>
        </c:ser>
        <c:ser>
          <c:idx val="17"/>
          <c:order val="17"/>
          <c:tx>
            <c:strRef>
              <c:f>'Grafica (flue gas) OK'!$AD$56</c:f>
              <c:strCache>
                <c:ptCount val="1"/>
                <c:pt idx="0">
                  <c:v>Pretreatment</c:v>
                </c:pt>
              </c:strCache>
            </c:strRef>
          </c:tx>
          <c:spPr>
            <a:solidFill>
              <a:schemeClr val="accent2"/>
            </a:solidFill>
            <a:ln>
              <a:solidFill>
                <a:schemeClr val="tx1"/>
              </a:solidFill>
            </a:ln>
            <a:effectLst/>
          </c:spPr>
          <c:invertIfNegative val="0"/>
          <c:cat>
            <c:strRef>
              <c:f>'Grafica (flue gas) OK'!$B$57:$B$85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OK'!$AD$57:$AD$85</c:f>
              <c:numCache>
                <c:formatCode>General</c:formatCode>
                <c:ptCount val="29"/>
                <c:pt idx="6" formatCode="0%">
                  <c:v>1.4277575142513588E-2</c:v>
                </c:pt>
                <c:pt idx="13" formatCode="0%">
                  <c:v>3.7639328773269661E-3</c:v>
                </c:pt>
                <c:pt idx="20" formatCode="0%">
                  <c:v>1.0615627654391595E-2</c:v>
                </c:pt>
                <c:pt idx="27" formatCode="0%">
                  <c:v>1.0193442653393257E-2</c:v>
                </c:pt>
              </c:numCache>
            </c:numRef>
          </c:val>
          <c:extLst>
            <c:ext xmlns:c16="http://schemas.microsoft.com/office/drawing/2014/chart" uri="{C3380CC4-5D6E-409C-BE32-E72D297353CC}">
              <c16:uniqueId val="{00000011-2595-4E7A-8F74-BEDBB21346DD}"/>
            </c:ext>
          </c:extLst>
        </c:ser>
        <c:ser>
          <c:idx val="18"/>
          <c:order val="18"/>
          <c:tx>
            <c:strRef>
              <c:f>'Grafica (flue gas) OK'!$AE$56</c:f>
              <c:strCache>
                <c:ptCount val="1"/>
                <c:pt idx="0">
                  <c:v>Harvesting</c:v>
                </c:pt>
              </c:strCache>
            </c:strRef>
          </c:tx>
          <c:spPr>
            <a:solidFill>
              <a:schemeClr val="accent4"/>
            </a:solidFill>
            <a:ln>
              <a:solidFill>
                <a:schemeClr val="tx1"/>
              </a:solidFill>
            </a:ln>
            <a:effectLst/>
          </c:spPr>
          <c:invertIfNegative val="0"/>
          <c:cat>
            <c:strRef>
              <c:f>'Grafica (flue gas) OK'!$B$57:$B$85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OK'!$AE$57:$AE$85</c:f>
              <c:numCache>
                <c:formatCode>General</c:formatCode>
                <c:ptCount val="29"/>
                <c:pt idx="6" formatCode="0%">
                  <c:v>2.1875084164873985E-2</c:v>
                </c:pt>
                <c:pt idx="13" formatCode="0%">
                  <c:v>1.3202581090082875E-2</c:v>
                </c:pt>
                <c:pt idx="20" formatCode="0%">
                  <c:v>3.2540702306905214E-2</c:v>
                </c:pt>
                <c:pt idx="27" formatCode="0%">
                  <c:v>3.7248058891141786E-2</c:v>
                </c:pt>
              </c:numCache>
            </c:numRef>
          </c:val>
          <c:extLst>
            <c:ext xmlns:c16="http://schemas.microsoft.com/office/drawing/2014/chart" uri="{C3380CC4-5D6E-409C-BE32-E72D297353CC}">
              <c16:uniqueId val="{00000012-2595-4E7A-8F74-BEDBB21346DD}"/>
            </c:ext>
          </c:extLst>
        </c:ser>
        <c:ser>
          <c:idx val="19"/>
          <c:order val="19"/>
          <c:tx>
            <c:strRef>
              <c:f>'Grafica (flue gas) OK'!$AF$56</c:f>
              <c:strCache>
                <c:ptCount val="1"/>
                <c:pt idx="0">
                  <c:v>Cultivation</c:v>
                </c:pt>
              </c:strCache>
            </c:strRef>
          </c:tx>
          <c:spPr>
            <a:solidFill>
              <a:schemeClr val="accent6"/>
            </a:solidFill>
            <a:ln>
              <a:solidFill>
                <a:schemeClr val="tx1"/>
              </a:solidFill>
            </a:ln>
            <a:effectLst/>
          </c:spPr>
          <c:invertIfNegative val="0"/>
          <c:cat>
            <c:strRef>
              <c:f>'Grafica (flue gas) OK'!$B$57:$B$85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OK'!$AF$57:$AF$85</c:f>
              <c:numCache>
                <c:formatCode>General</c:formatCode>
                <c:ptCount val="29"/>
                <c:pt idx="6" formatCode="0%">
                  <c:v>0.67334282885339336</c:v>
                </c:pt>
                <c:pt idx="13" formatCode="0%">
                  <c:v>0.76707797331473626</c:v>
                </c:pt>
                <c:pt idx="20" formatCode="0%">
                  <c:v>0.76008059932129757</c:v>
                </c:pt>
                <c:pt idx="27" formatCode="0%">
                  <c:v>0.60097214860185255</c:v>
                </c:pt>
              </c:numCache>
            </c:numRef>
          </c:val>
          <c:extLst>
            <c:ext xmlns:c16="http://schemas.microsoft.com/office/drawing/2014/chart" uri="{C3380CC4-5D6E-409C-BE32-E72D297353CC}">
              <c16:uniqueId val="{00000013-2595-4E7A-8F74-BEDBB21346DD}"/>
            </c:ext>
          </c:extLst>
        </c:ser>
        <c:ser>
          <c:idx val="21"/>
          <c:order val="21"/>
          <c:tx>
            <c:strRef>
              <c:f>'Grafica (flue gas) OK'!$H$56</c:f>
              <c:strCache>
                <c:ptCount val="1"/>
                <c:pt idx="0">
                  <c:v>Delivery</c:v>
                </c:pt>
              </c:strCache>
            </c:strRef>
          </c:tx>
          <c:spPr>
            <a:solidFill>
              <a:schemeClr val="accent3"/>
            </a:solidFill>
            <a:ln w="9525">
              <a:solidFill>
                <a:schemeClr val="tx1"/>
              </a:solidFill>
            </a:ln>
            <a:effectLst/>
          </c:spPr>
          <c:invertIfNegative val="0"/>
          <c:val>
            <c:numRef>
              <c:f>'Grafica (flue gas) OK'!$H$57:$H$85</c:f>
              <c:numCache>
                <c:formatCode>0%</c:formatCode>
                <c:ptCount val="29"/>
                <c:pt idx="2">
                  <c:v>0.11243737600911513</c:v>
                </c:pt>
                <c:pt idx="9">
                  <c:v>0.24574624341879753</c:v>
                </c:pt>
                <c:pt idx="16">
                  <c:v>0.15001242810078561</c:v>
                </c:pt>
                <c:pt idx="23">
                  <c:v>0.11240782212781125</c:v>
                </c:pt>
              </c:numCache>
            </c:numRef>
          </c:val>
          <c:extLst>
            <c:ext xmlns:c16="http://schemas.microsoft.com/office/drawing/2014/chart" uri="{C3380CC4-5D6E-409C-BE32-E72D297353CC}">
              <c16:uniqueId val="{00000014-2595-4E7A-8F74-BEDBB21346DD}"/>
            </c:ext>
          </c:extLst>
        </c:ser>
        <c:ser>
          <c:idx val="22"/>
          <c:order val="22"/>
          <c:tx>
            <c:strRef>
              <c:f>'Grafica (flue gas) OK'!$I$56</c:f>
              <c:strCache>
                <c:ptCount val="1"/>
                <c:pt idx="0">
                  <c:v>Production</c:v>
                </c:pt>
              </c:strCache>
            </c:strRef>
          </c:tx>
          <c:spPr>
            <a:solidFill>
              <a:schemeClr val="accent1"/>
            </a:solidFill>
            <a:ln w="9525">
              <a:solidFill>
                <a:schemeClr val="tx1"/>
              </a:solidFill>
            </a:ln>
            <a:effectLst/>
          </c:spPr>
          <c:invertIfNegative val="0"/>
          <c:val>
            <c:numRef>
              <c:f>'Grafica (flue gas) OK'!$I$57:$I$85</c:f>
              <c:numCache>
                <c:formatCode>0%</c:formatCode>
                <c:ptCount val="29"/>
                <c:pt idx="2">
                  <c:v>0.22305849533021652</c:v>
                </c:pt>
                <c:pt idx="9">
                  <c:v>0.12210261686509706</c:v>
                </c:pt>
                <c:pt idx="16">
                  <c:v>0.16698094183503767</c:v>
                </c:pt>
                <c:pt idx="23">
                  <c:v>0.10488061878324011</c:v>
                </c:pt>
              </c:numCache>
            </c:numRef>
          </c:val>
          <c:extLst>
            <c:ext xmlns:c16="http://schemas.microsoft.com/office/drawing/2014/chart" uri="{C3380CC4-5D6E-409C-BE32-E72D297353CC}">
              <c16:uniqueId val="{00000015-2595-4E7A-8F74-BEDBB21346DD}"/>
            </c:ext>
          </c:extLst>
        </c:ser>
        <c:ser>
          <c:idx val="23"/>
          <c:order val="23"/>
          <c:tx>
            <c:strRef>
              <c:f>'Grafica (flue gas) OK'!$J$56</c:f>
              <c:strCache>
                <c:ptCount val="1"/>
                <c:pt idx="0">
                  <c:v>Pretreatment</c:v>
                </c:pt>
              </c:strCache>
            </c:strRef>
          </c:tx>
          <c:spPr>
            <a:solidFill>
              <a:schemeClr val="accent2"/>
            </a:solidFill>
            <a:ln w="9525">
              <a:solidFill>
                <a:schemeClr val="tx1"/>
              </a:solidFill>
            </a:ln>
            <a:effectLst/>
          </c:spPr>
          <c:invertIfNegative val="0"/>
          <c:val>
            <c:numRef>
              <c:f>'Grafica (flue gas) OK'!$J$57:$J$85</c:f>
              <c:numCache>
                <c:formatCode>0%</c:formatCode>
                <c:ptCount val="29"/>
                <c:pt idx="2">
                  <c:v>9.6722870847251678E-3</c:v>
                </c:pt>
                <c:pt idx="9">
                  <c:v>2.7578388619357306E-3</c:v>
                </c:pt>
                <c:pt idx="16">
                  <c:v>6.9926951540365823E-3</c:v>
                </c:pt>
                <c:pt idx="23">
                  <c:v>6.4628188024926396E-3</c:v>
                </c:pt>
              </c:numCache>
            </c:numRef>
          </c:val>
          <c:extLst>
            <c:ext xmlns:c16="http://schemas.microsoft.com/office/drawing/2014/chart" uri="{C3380CC4-5D6E-409C-BE32-E72D297353CC}">
              <c16:uniqueId val="{00000016-2595-4E7A-8F74-BEDBB21346DD}"/>
            </c:ext>
          </c:extLst>
        </c:ser>
        <c:ser>
          <c:idx val="24"/>
          <c:order val="24"/>
          <c:tx>
            <c:strRef>
              <c:f>'Grafica (flue gas) OK'!$K$56</c:f>
              <c:strCache>
                <c:ptCount val="1"/>
                <c:pt idx="0">
                  <c:v>Harvesting</c:v>
                </c:pt>
              </c:strCache>
            </c:strRef>
          </c:tx>
          <c:spPr>
            <a:solidFill>
              <a:schemeClr val="accent4"/>
            </a:solidFill>
            <a:ln w="9525">
              <a:solidFill>
                <a:schemeClr val="tx1"/>
              </a:solidFill>
            </a:ln>
            <a:effectLst/>
          </c:spPr>
          <c:invertIfNegative val="0"/>
          <c:val>
            <c:numRef>
              <c:f>'Grafica (flue gas) OK'!$K$57:$K$85</c:f>
              <c:numCache>
                <c:formatCode>0%</c:formatCode>
                <c:ptCount val="29"/>
                <c:pt idx="2">
                  <c:v>-1.6861262045684288E-2</c:v>
                </c:pt>
                <c:pt idx="9">
                  <c:v>-2.0029338757673182E-4</c:v>
                </c:pt>
                <c:pt idx="16">
                  <c:v>-3.1234165983658134E-3</c:v>
                </c:pt>
                <c:pt idx="23">
                  <c:v>3.3111858886034941E-4</c:v>
                </c:pt>
              </c:numCache>
            </c:numRef>
          </c:val>
          <c:extLst>
            <c:ext xmlns:c16="http://schemas.microsoft.com/office/drawing/2014/chart" uri="{C3380CC4-5D6E-409C-BE32-E72D297353CC}">
              <c16:uniqueId val="{00000017-2595-4E7A-8F74-BEDBB21346DD}"/>
            </c:ext>
          </c:extLst>
        </c:ser>
        <c:ser>
          <c:idx val="25"/>
          <c:order val="25"/>
          <c:tx>
            <c:strRef>
              <c:f>'Grafica (flue gas) OK'!$L$56</c:f>
              <c:strCache>
                <c:ptCount val="1"/>
                <c:pt idx="0">
                  <c:v>Cultivation</c:v>
                </c:pt>
              </c:strCache>
            </c:strRef>
          </c:tx>
          <c:spPr>
            <a:solidFill>
              <a:schemeClr val="accent6"/>
            </a:solidFill>
            <a:ln w="9525">
              <a:solidFill>
                <a:schemeClr val="tx1"/>
              </a:solidFill>
            </a:ln>
            <a:effectLst/>
          </c:spPr>
          <c:invertIfNegative val="0"/>
          <c:val>
            <c:numRef>
              <c:f>'Grafica (flue gas) OK'!$L$57:$L$85</c:f>
              <c:numCache>
                <c:formatCode>0%</c:formatCode>
                <c:ptCount val="29"/>
                <c:pt idx="2">
                  <c:v>0.33414238614222658</c:v>
                </c:pt>
                <c:pt idx="9">
                  <c:v>0.19946264446642878</c:v>
                </c:pt>
                <c:pt idx="16">
                  <c:v>0.29867462658310451</c:v>
                </c:pt>
                <c:pt idx="23">
                  <c:v>0.26206475831483994</c:v>
                </c:pt>
              </c:numCache>
            </c:numRef>
          </c:val>
          <c:extLst>
            <c:ext xmlns:c16="http://schemas.microsoft.com/office/drawing/2014/chart" uri="{C3380CC4-5D6E-409C-BE32-E72D297353CC}">
              <c16:uniqueId val="{00000018-2595-4E7A-8F74-BEDBB21346DD}"/>
            </c:ext>
          </c:extLst>
        </c:ser>
        <c:ser>
          <c:idx val="26"/>
          <c:order val="26"/>
          <c:tx>
            <c:strRef>
              <c:f>'Grafica (flue gas) OK'!$W$56</c:f>
              <c:strCache>
                <c:ptCount val="1"/>
                <c:pt idx="0">
                  <c:v>Delivery</c:v>
                </c:pt>
              </c:strCache>
            </c:strRef>
          </c:tx>
          <c:spPr>
            <a:solidFill>
              <a:schemeClr val="accent3"/>
            </a:solidFill>
            <a:ln w="9525">
              <a:solidFill>
                <a:schemeClr val="tx1"/>
              </a:solidFill>
            </a:ln>
            <a:effectLst/>
          </c:spPr>
          <c:invertIfNegative val="0"/>
          <c:val>
            <c:numRef>
              <c:f>'Grafica (flue gas) OK'!$W$57:$W$85</c:f>
              <c:numCache>
                <c:formatCode>0%</c:formatCode>
                <c:ptCount val="29"/>
                <c:pt idx="5">
                  <c:v>3.1583743310697535E-2</c:v>
                </c:pt>
                <c:pt idx="12">
                  <c:v>7.0110856786223766E-2</c:v>
                </c:pt>
                <c:pt idx="19">
                  <c:v>4.7499587995145122E-2</c:v>
                </c:pt>
                <c:pt idx="26">
                  <c:v>2.7527295453822473E-2</c:v>
                </c:pt>
              </c:numCache>
            </c:numRef>
          </c:val>
          <c:extLst>
            <c:ext xmlns:c16="http://schemas.microsoft.com/office/drawing/2014/chart" uri="{C3380CC4-5D6E-409C-BE32-E72D297353CC}">
              <c16:uniqueId val="{00000019-2595-4E7A-8F74-BEDBB21346DD}"/>
            </c:ext>
          </c:extLst>
        </c:ser>
        <c:ser>
          <c:idx val="27"/>
          <c:order val="27"/>
          <c:tx>
            <c:strRef>
              <c:f>'Grafica (flue gas) OK'!$X$56</c:f>
              <c:strCache>
                <c:ptCount val="1"/>
                <c:pt idx="0">
                  <c:v>Production</c:v>
                </c:pt>
              </c:strCache>
            </c:strRef>
          </c:tx>
          <c:spPr>
            <a:solidFill>
              <a:schemeClr val="accent1"/>
            </a:solidFill>
            <a:ln w="9525">
              <a:solidFill>
                <a:schemeClr val="tx1"/>
              </a:solidFill>
            </a:ln>
            <a:effectLst/>
          </c:spPr>
          <c:invertIfNegative val="0"/>
          <c:val>
            <c:numRef>
              <c:f>'Grafica (flue gas) OK'!$X$57:$X$85</c:f>
              <c:numCache>
                <c:formatCode>0%</c:formatCode>
                <c:ptCount val="29"/>
                <c:pt idx="5">
                  <c:v>0.20692558459545457</c:v>
                </c:pt>
                <c:pt idx="12">
                  <c:v>0.1154044898233513</c:v>
                </c:pt>
                <c:pt idx="19">
                  <c:v>0.13339985295825241</c:v>
                </c:pt>
                <c:pt idx="26">
                  <c:v>5.7723056209454685E-2</c:v>
                </c:pt>
              </c:numCache>
            </c:numRef>
          </c:val>
          <c:extLst>
            <c:ext xmlns:c16="http://schemas.microsoft.com/office/drawing/2014/chart" uri="{C3380CC4-5D6E-409C-BE32-E72D297353CC}">
              <c16:uniqueId val="{0000001A-2595-4E7A-8F74-BEDBB21346DD}"/>
            </c:ext>
          </c:extLst>
        </c:ser>
        <c:ser>
          <c:idx val="28"/>
          <c:order val="28"/>
          <c:tx>
            <c:strRef>
              <c:f>'Grafica (flue gas) OK'!$Y$56</c:f>
              <c:strCache>
                <c:ptCount val="1"/>
                <c:pt idx="0">
                  <c:v>Pretreatment</c:v>
                </c:pt>
              </c:strCache>
            </c:strRef>
          </c:tx>
          <c:spPr>
            <a:solidFill>
              <a:schemeClr val="accent2"/>
            </a:solidFill>
            <a:ln w="9525">
              <a:solidFill>
                <a:schemeClr val="tx1"/>
              </a:solidFill>
            </a:ln>
            <a:effectLst/>
          </c:spPr>
          <c:invertIfNegative val="0"/>
          <c:val>
            <c:numRef>
              <c:f>'Grafica (flue gas) OK'!$Y$57:$Y$85</c:f>
              <c:numCache>
                <c:formatCode>0%</c:formatCode>
                <c:ptCount val="29"/>
                <c:pt idx="5">
                  <c:v>8.5428773573603747E-3</c:v>
                </c:pt>
                <c:pt idx="12">
                  <c:v>2.3526315635333367E-3</c:v>
                </c:pt>
                <c:pt idx="19">
                  <c:v>6.6173305727556938E-3</c:v>
                </c:pt>
                <c:pt idx="26">
                  <c:v>4.7070816564814856E-3</c:v>
                </c:pt>
              </c:numCache>
            </c:numRef>
          </c:val>
          <c:extLst>
            <c:ext xmlns:c16="http://schemas.microsoft.com/office/drawing/2014/chart" uri="{C3380CC4-5D6E-409C-BE32-E72D297353CC}">
              <c16:uniqueId val="{0000001B-2595-4E7A-8F74-BEDBB21346DD}"/>
            </c:ext>
          </c:extLst>
        </c:ser>
        <c:ser>
          <c:idx val="29"/>
          <c:order val="29"/>
          <c:tx>
            <c:strRef>
              <c:f>'Grafica (flue gas) OK'!$Z$56</c:f>
              <c:strCache>
                <c:ptCount val="1"/>
                <c:pt idx="0">
                  <c:v>Harvesting</c:v>
                </c:pt>
              </c:strCache>
            </c:strRef>
          </c:tx>
          <c:spPr>
            <a:solidFill>
              <a:schemeClr val="accent4"/>
            </a:solidFill>
            <a:ln w="9525">
              <a:solidFill>
                <a:schemeClr val="tx1"/>
              </a:solidFill>
            </a:ln>
            <a:effectLst/>
          </c:spPr>
          <c:invertIfNegative val="0"/>
          <c:val>
            <c:numRef>
              <c:f>'Grafica (flue gas) OK'!$Z$57:$Z$85</c:f>
              <c:numCache>
                <c:formatCode>0%</c:formatCode>
                <c:ptCount val="29"/>
                <c:pt idx="5">
                  <c:v>2.3511385964576542E-4</c:v>
                </c:pt>
                <c:pt idx="12">
                  <c:v>6.9053931323983277E-3</c:v>
                </c:pt>
                <c:pt idx="19">
                  <c:v>1.511534283298544E-2</c:v>
                </c:pt>
                <c:pt idx="26">
                  <c:v>1.4830806467830991E-2</c:v>
                </c:pt>
              </c:numCache>
            </c:numRef>
          </c:val>
          <c:extLst>
            <c:ext xmlns:c16="http://schemas.microsoft.com/office/drawing/2014/chart" uri="{C3380CC4-5D6E-409C-BE32-E72D297353CC}">
              <c16:uniqueId val="{0000001C-2595-4E7A-8F74-BEDBB21346DD}"/>
            </c:ext>
          </c:extLst>
        </c:ser>
        <c:ser>
          <c:idx val="30"/>
          <c:order val="30"/>
          <c:tx>
            <c:strRef>
              <c:f>'Grafica (flue gas) OK'!$AA$56</c:f>
              <c:strCache>
                <c:ptCount val="1"/>
                <c:pt idx="0">
                  <c:v>Cultivation</c:v>
                </c:pt>
              </c:strCache>
            </c:strRef>
          </c:tx>
          <c:spPr>
            <a:solidFill>
              <a:schemeClr val="accent6"/>
            </a:solidFill>
            <a:ln w="9525">
              <a:solidFill>
                <a:schemeClr val="tx1"/>
              </a:solidFill>
            </a:ln>
            <a:effectLst/>
          </c:spPr>
          <c:invertIfNegative val="0"/>
          <c:val>
            <c:numRef>
              <c:f>'Grafica (flue gas) OK'!$AA$57:$AA$85</c:f>
              <c:numCache>
                <c:formatCode>0%</c:formatCode>
                <c:ptCount val="29"/>
                <c:pt idx="5">
                  <c:v>0.63335246319767113</c:v>
                </c:pt>
                <c:pt idx="12">
                  <c:v>0.72516842620661215</c:v>
                </c:pt>
                <c:pt idx="19">
                  <c:v>0.65455154746144051</c:v>
                </c:pt>
                <c:pt idx="26">
                  <c:v>0.57485209591703335</c:v>
                </c:pt>
              </c:numCache>
            </c:numRef>
          </c:val>
          <c:extLst>
            <c:ext xmlns:c16="http://schemas.microsoft.com/office/drawing/2014/chart" uri="{C3380CC4-5D6E-409C-BE32-E72D297353CC}">
              <c16:uniqueId val="{0000001D-2595-4E7A-8F74-BEDBB21346DD}"/>
            </c:ext>
          </c:extLst>
        </c:ser>
        <c:dLbls>
          <c:showLegendKey val="0"/>
          <c:showVal val="0"/>
          <c:showCatName val="0"/>
          <c:showSerName val="0"/>
          <c:showPercent val="0"/>
          <c:showBubbleSize val="0"/>
        </c:dLbls>
        <c:gapWidth val="150"/>
        <c:overlap val="100"/>
        <c:axId val="497747840"/>
        <c:axId val="497748320"/>
      </c:barChart>
      <c:lineChart>
        <c:grouping val="standard"/>
        <c:varyColors val="0"/>
        <c:ser>
          <c:idx val="20"/>
          <c:order val="20"/>
          <c:tx>
            <c:strRef>
              <c:f>'Grafica (flue gas) OK'!$E$90</c:f>
              <c:strCache>
                <c:ptCount val="1"/>
                <c:pt idx="0">
                  <c:v>AUXILIAR</c:v>
                </c:pt>
              </c:strCache>
            </c:strRef>
          </c:tx>
          <c:spPr>
            <a:ln w="28575" cap="rnd">
              <a:noFill/>
              <a:round/>
            </a:ln>
            <a:effectLst/>
          </c:spPr>
          <c:marker>
            <c:symbol val="none"/>
          </c:marker>
          <c:cat>
            <c:strRef>
              <c:f>'Grafica (flue gas) OK'!$D$91:$D$94</c:f>
              <c:strCache>
                <c:ptCount val="4"/>
                <c:pt idx="0">
                  <c:v>Human health</c:v>
                </c:pt>
                <c:pt idx="1">
                  <c:v>Ecosystem quality</c:v>
                </c:pt>
                <c:pt idx="2">
                  <c:v>Climate change</c:v>
                </c:pt>
                <c:pt idx="3">
                  <c:v>Resources</c:v>
                </c:pt>
              </c:strCache>
            </c:strRef>
          </c:cat>
          <c:val>
            <c:numRef>
              <c:f>'Grafica (flue gas) OK'!$E$91:$E$94</c:f>
              <c:numCache>
                <c:formatCode>General</c:formatCode>
                <c:ptCount val="4"/>
                <c:pt idx="0">
                  <c:v>0</c:v>
                </c:pt>
                <c:pt idx="1">
                  <c:v>0</c:v>
                </c:pt>
                <c:pt idx="2">
                  <c:v>0</c:v>
                </c:pt>
                <c:pt idx="3">
                  <c:v>0</c:v>
                </c:pt>
              </c:numCache>
            </c:numRef>
          </c:val>
          <c:smooth val="0"/>
          <c:extLst>
            <c:ext xmlns:c16="http://schemas.microsoft.com/office/drawing/2014/chart" uri="{C3380CC4-5D6E-409C-BE32-E72D297353CC}">
              <c16:uniqueId val="{0000001E-2595-4E7A-8F74-BEDBB21346DD}"/>
            </c:ext>
          </c:extLst>
        </c:ser>
        <c:dLbls>
          <c:showLegendKey val="0"/>
          <c:showVal val="0"/>
          <c:showCatName val="0"/>
          <c:showSerName val="0"/>
          <c:showPercent val="0"/>
          <c:showBubbleSize val="0"/>
        </c:dLbls>
        <c:marker val="1"/>
        <c:smooth val="0"/>
        <c:axId val="742638288"/>
        <c:axId val="742637328"/>
      </c:lineChart>
      <c:catAx>
        <c:axId val="4977478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97748320"/>
        <c:crosses val="autoZero"/>
        <c:auto val="1"/>
        <c:lblAlgn val="ctr"/>
        <c:lblOffset val="100"/>
        <c:noMultiLvlLbl val="0"/>
      </c:catAx>
      <c:valAx>
        <c:axId val="49774832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97747840"/>
        <c:crosses val="autoZero"/>
        <c:crossBetween val="between"/>
      </c:valAx>
      <c:valAx>
        <c:axId val="742637328"/>
        <c:scaling>
          <c:orientation val="minMax"/>
        </c:scaling>
        <c:delete val="1"/>
        <c:axPos val="r"/>
        <c:numFmt formatCode="General" sourceLinked="1"/>
        <c:majorTickMark val="out"/>
        <c:minorTickMark val="none"/>
        <c:tickLblPos val="nextTo"/>
        <c:crossAx val="742638288"/>
        <c:crosses val="max"/>
        <c:crossBetween val="between"/>
      </c:valAx>
      <c:catAx>
        <c:axId val="742638288"/>
        <c:scaling>
          <c:orientation val="minMax"/>
        </c:scaling>
        <c:delete val="0"/>
        <c:axPos val="t"/>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742637328"/>
        <c:crosses val="max"/>
        <c:auto val="1"/>
        <c:lblAlgn val="ctr"/>
        <c:lblOffset val="100"/>
        <c:noMultiLvlLbl val="0"/>
      </c:catAx>
      <c:spPr>
        <a:noFill/>
        <a:ln>
          <a:noFill/>
        </a:ln>
        <a:effectLst/>
      </c:spPr>
    </c:plotArea>
    <c:legend>
      <c:legendPos val="b"/>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egendEntry>
        <c:idx val="20"/>
        <c:delete val="1"/>
      </c:legendEntry>
      <c:legendEntry>
        <c:idx val="21"/>
        <c:delete val="1"/>
      </c:legendEntry>
      <c:legendEntry>
        <c:idx val="22"/>
        <c:delete val="1"/>
      </c:legendEntry>
      <c:legendEntry>
        <c:idx val="23"/>
        <c:delete val="1"/>
      </c:legendEntry>
      <c:legendEntry>
        <c:idx val="24"/>
        <c:delete val="1"/>
      </c:legendEntry>
      <c:legendEntry>
        <c:idx val="25"/>
        <c:delete val="1"/>
      </c:legendEntry>
      <c:legendEntry>
        <c:idx val="26"/>
        <c:delete val="1"/>
      </c:legendEntry>
      <c:legendEntry>
        <c:idx val="27"/>
        <c:delete val="1"/>
      </c:legendEntry>
      <c:legendEntry>
        <c:idx val="28"/>
        <c:delete val="1"/>
      </c:legendEntry>
      <c:legendEntry>
        <c:idx val="29"/>
        <c:delete val="1"/>
      </c:legendEntry>
      <c:legendEntry>
        <c:idx val="30"/>
        <c:delete val="1"/>
      </c:legendEntry>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50">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'Grafica (flue gas) OK'!$C$3</c:f>
              <c:strCache>
                <c:ptCount val="1"/>
                <c:pt idx="0">
                  <c:v>Production</c:v>
                </c:pt>
              </c:strCache>
            </c:strRef>
          </c:tx>
          <c:spPr>
            <a:solidFill>
              <a:schemeClr val="accent1"/>
            </a:solidFill>
            <a:ln>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OK'!$C$4:$C$32</c:f>
              <c:numCache>
                <c:formatCode>0%</c:formatCode>
                <c:ptCount val="29"/>
                <c:pt idx="1">
                  <c:v>7.6786710314980897E-2</c:v>
                </c:pt>
                <c:pt idx="8">
                  <c:v>4.0560689497112459E-2</c:v>
                </c:pt>
                <c:pt idx="15">
                  <c:v>5.9995484066482113E-2</c:v>
                </c:pt>
                <c:pt idx="22">
                  <c:v>3.8764123945469374E-2</c:v>
                </c:pt>
              </c:numCache>
            </c:numRef>
          </c:val>
          <c:extLst>
            <c:ext xmlns:c16="http://schemas.microsoft.com/office/drawing/2014/chart" uri="{C3380CC4-5D6E-409C-BE32-E72D297353CC}">
              <c16:uniqueId val="{00000000-0E70-4A3D-AD04-DC45A04A2159}"/>
            </c:ext>
          </c:extLst>
        </c:ser>
        <c:ser>
          <c:idx val="1"/>
          <c:order val="1"/>
          <c:tx>
            <c:strRef>
              <c:f>'Grafica (flue gas) OK'!$D$3</c:f>
              <c:strCache>
                <c:ptCount val="1"/>
                <c:pt idx="0">
                  <c:v>Pretreatment</c:v>
                </c:pt>
              </c:strCache>
            </c:strRef>
          </c:tx>
          <c:spPr>
            <a:solidFill>
              <a:schemeClr val="accent2"/>
            </a:solidFill>
            <a:ln>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OK'!$D$4:$D$32</c:f>
              <c:numCache>
                <c:formatCode>0%</c:formatCode>
                <c:ptCount val="29"/>
                <c:pt idx="1">
                  <c:v>3.3296338046153364E-3</c:v>
                </c:pt>
                <c:pt idx="8">
                  <c:v>9.1611341864713299E-4</c:v>
                </c:pt>
                <c:pt idx="15">
                  <c:v>2.5124431931293524E-3</c:v>
                </c:pt>
                <c:pt idx="22">
                  <c:v>2.3886730647032645E-3</c:v>
                </c:pt>
              </c:numCache>
            </c:numRef>
          </c:val>
          <c:extLst>
            <c:ext xmlns:c16="http://schemas.microsoft.com/office/drawing/2014/chart" uri="{C3380CC4-5D6E-409C-BE32-E72D297353CC}">
              <c16:uniqueId val="{00000001-0E70-4A3D-AD04-DC45A04A2159}"/>
            </c:ext>
          </c:extLst>
        </c:ser>
        <c:ser>
          <c:idx val="2"/>
          <c:order val="2"/>
          <c:tx>
            <c:strRef>
              <c:f>'Grafica (flue gas) OK'!$E$3</c:f>
              <c:strCache>
                <c:ptCount val="1"/>
                <c:pt idx="0">
                  <c:v>Harvesting</c:v>
                </c:pt>
              </c:strCache>
            </c:strRef>
          </c:tx>
          <c:spPr>
            <a:solidFill>
              <a:schemeClr val="accent4"/>
            </a:solidFill>
            <a:ln>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OK'!$E$4:$E$32</c:f>
              <c:numCache>
                <c:formatCode>0%</c:formatCode>
                <c:ptCount val="29"/>
                <c:pt idx="1">
                  <c:v>-5.8044005108625488E-3</c:v>
                </c:pt>
                <c:pt idx="8">
                  <c:v>-6.6534510974486095E-5</c:v>
                </c:pt>
                <c:pt idx="15">
                  <c:v>-1.122229211914296E-3</c:v>
                </c:pt>
                <c:pt idx="22">
                  <c:v>1.2238221101421823E-4</c:v>
                </c:pt>
              </c:numCache>
            </c:numRef>
          </c:val>
          <c:extLst>
            <c:ext xmlns:c16="http://schemas.microsoft.com/office/drawing/2014/chart" uri="{C3380CC4-5D6E-409C-BE32-E72D297353CC}">
              <c16:uniqueId val="{00000002-0E70-4A3D-AD04-DC45A04A2159}"/>
            </c:ext>
          </c:extLst>
        </c:ser>
        <c:ser>
          <c:idx val="3"/>
          <c:order val="3"/>
          <c:tx>
            <c:strRef>
              <c:f>'Grafica (flue gas) OK'!$F$3</c:f>
              <c:strCache>
                <c:ptCount val="1"/>
                <c:pt idx="0">
                  <c:v>Cultivation</c:v>
                </c:pt>
              </c:strCache>
            </c:strRef>
          </c:tx>
          <c:spPr>
            <a:solidFill>
              <a:schemeClr val="accent6"/>
            </a:solidFill>
            <a:ln>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OK'!$F$4:$F$32</c:f>
              <c:numCache>
                <c:formatCode>0%</c:formatCode>
                <c:ptCount val="29"/>
                <c:pt idx="1">
                  <c:v>0.11179011921872427</c:v>
                </c:pt>
                <c:pt idx="8">
                  <c:v>7.3261677190944785E-2</c:v>
                </c:pt>
                <c:pt idx="15">
                  <c:v>8.975726857164941E-2</c:v>
                </c:pt>
                <c:pt idx="22">
                  <c:v>0.13781530585732579</c:v>
                </c:pt>
              </c:numCache>
            </c:numRef>
          </c:val>
          <c:extLst>
            <c:ext xmlns:c16="http://schemas.microsoft.com/office/drawing/2014/chart" uri="{C3380CC4-5D6E-409C-BE32-E72D297353CC}">
              <c16:uniqueId val="{00000003-0E70-4A3D-AD04-DC45A04A2159}"/>
            </c:ext>
          </c:extLst>
        </c:ser>
        <c:ser>
          <c:idx val="4"/>
          <c:order val="4"/>
          <c:tx>
            <c:strRef>
              <c:f>'Grafica (flue gas) OK'!$G$3</c:f>
              <c:strCache>
                <c:ptCount val="1"/>
                <c:pt idx="0">
                  <c:v>Production</c:v>
                </c:pt>
              </c:strCache>
            </c:strRef>
          </c:tx>
          <c:spPr>
            <a:solidFill>
              <a:schemeClr val="accent1"/>
            </a:solidFill>
            <a:ln w="9525">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OK'!$G$4:$G$32</c:f>
              <c:numCache>
                <c:formatCode>0%</c:formatCode>
                <c:ptCount val="29"/>
                <c:pt idx="2">
                  <c:v>6.4156350594703815E-2</c:v>
                </c:pt>
                <c:pt idx="9">
                  <c:v>3.5941256680854884E-2</c:v>
                </c:pt>
                <c:pt idx="16">
                  <c:v>4.7322555463176139E-2</c:v>
                </c:pt>
                <c:pt idx="23">
                  <c:v>2.9151043452766669E-2</c:v>
                </c:pt>
              </c:numCache>
            </c:numRef>
          </c:val>
          <c:extLst>
            <c:ext xmlns:c16="http://schemas.microsoft.com/office/drawing/2014/chart" uri="{C3380CC4-5D6E-409C-BE32-E72D297353CC}">
              <c16:uniqueId val="{00000004-0E70-4A3D-AD04-DC45A04A2159}"/>
            </c:ext>
          </c:extLst>
        </c:ser>
        <c:ser>
          <c:idx val="5"/>
          <c:order val="5"/>
          <c:tx>
            <c:strRef>
              <c:f>'Grafica (flue gas) OK'!$H$3</c:f>
              <c:strCache>
                <c:ptCount val="1"/>
                <c:pt idx="0">
                  <c:v>Pretreatment</c:v>
                </c:pt>
              </c:strCache>
            </c:strRef>
          </c:tx>
          <c:spPr>
            <a:solidFill>
              <a:schemeClr val="accent2"/>
            </a:solidFill>
            <a:ln w="9525">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OK'!$H$4:$H$32</c:f>
              <c:numCache>
                <c:formatCode>0%</c:formatCode>
                <c:ptCount val="29"/>
                <c:pt idx="2">
                  <c:v>2.7819547529073251E-3</c:v>
                </c:pt>
                <c:pt idx="9">
                  <c:v>8.1177780596446971E-4</c:v>
                </c:pt>
                <c:pt idx="16">
                  <c:v>1.9817363624100959E-3</c:v>
                </c:pt>
                <c:pt idx="23">
                  <c:v>1.7963081637436609E-3</c:v>
                </c:pt>
              </c:numCache>
            </c:numRef>
          </c:val>
          <c:extLst>
            <c:ext xmlns:c16="http://schemas.microsoft.com/office/drawing/2014/chart" uri="{C3380CC4-5D6E-409C-BE32-E72D297353CC}">
              <c16:uniqueId val="{00000005-0E70-4A3D-AD04-DC45A04A2159}"/>
            </c:ext>
          </c:extLst>
        </c:ser>
        <c:ser>
          <c:idx val="6"/>
          <c:order val="6"/>
          <c:tx>
            <c:strRef>
              <c:f>'Grafica (flue gas) OK'!$I$3</c:f>
              <c:strCache>
                <c:ptCount val="1"/>
                <c:pt idx="0">
                  <c:v>Harvesting</c:v>
                </c:pt>
              </c:strCache>
            </c:strRef>
          </c:tx>
          <c:spPr>
            <a:solidFill>
              <a:schemeClr val="accent4"/>
            </a:solidFill>
            <a:ln w="9525">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OK'!$I$4:$I$32</c:f>
              <c:numCache>
                <c:formatCode>0%</c:formatCode>
                <c:ptCount val="29"/>
                <c:pt idx="2">
                  <c:v>-4.8496563095283872E-3</c:v>
                </c:pt>
                <c:pt idx="9">
                  <c:v>-5.8956935069838992E-5</c:v>
                </c:pt>
                <c:pt idx="16">
                  <c:v>-8.8517919222657053E-4</c:v>
                </c:pt>
                <c:pt idx="23">
                  <c:v>9.2032755754762661E-5</c:v>
                </c:pt>
              </c:numCache>
            </c:numRef>
          </c:val>
          <c:extLst>
            <c:ext xmlns:c16="http://schemas.microsoft.com/office/drawing/2014/chart" uri="{C3380CC4-5D6E-409C-BE32-E72D297353CC}">
              <c16:uniqueId val="{00000006-0E70-4A3D-AD04-DC45A04A2159}"/>
            </c:ext>
          </c:extLst>
        </c:ser>
        <c:ser>
          <c:idx val="7"/>
          <c:order val="7"/>
          <c:tx>
            <c:strRef>
              <c:f>'Grafica (flue gas) OK'!$J$3</c:f>
              <c:strCache>
                <c:ptCount val="1"/>
                <c:pt idx="0">
                  <c:v>Cultivation</c:v>
                </c:pt>
              </c:strCache>
            </c:strRef>
          </c:tx>
          <c:spPr>
            <a:solidFill>
              <a:schemeClr val="accent6"/>
            </a:solidFill>
            <a:ln w="9525">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OK'!$J$4:$J$32</c:f>
              <c:numCache>
                <c:formatCode>0%</c:formatCode>
                <c:ptCount val="29"/>
                <c:pt idx="2">
                  <c:v>9.6106431822539001E-2</c:v>
                </c:pt>
                <c:pt idx="9">
                  <c:v>5.8712403444477305E-2</c:v>
                </c:pt>
                <c:pt idx="16">
                  <c:v>8.4644669185574298E-2</c:v>
                </c:pt>
                <c:pt idx="23">
                  <c:v>7.2839588912641695E-2</c:v>
                </c:pt>
              </c:numCache>
            </c:numRef>
          </c:val>
          <c:extLst>
            <c:ext xmlns:c16="http://schemas.microsoft.com/office/drawing/2014/chart" uri="{C3380CC4-5D6E-409C-BE32-E72D297353CC}">
              <c16:uniqueId val="{00000007-0E70-4A3D-AD04-DC45A04A2159}"/>
            </c:ext>
          </c:extLst>
        </c:ser>
        <c:ser>
          <c:idx val="8"/>
          <c:order val="8"/>
          <c:tx>
            <c:strRef>
              <c:f>'Grafica (flue gas) OK'!$K$3</c:f>
              <c:strCache>
                <c:ptCount val="1"/>
                <c:pt idx="0">
                  <c:v>Production</c:v>
                </c:pt>
              </c:strCache>
            </c:strRef>
          </c:tx>
          <c:spPr>
            <a:solidFill>
              <a:schemeClr val="accent1"/>
            </a:solidFill>
            <a:ln w="9525">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OK'!$K$4:$K$32</c:f>
              <c:numCache>
                <c:formatCode>0%</c:formatCode>
                <c:ptCount val="29"/>
                <c:pt idx="3">
                  <c:v>7.6786710314980897E-2</c:v>
                </c:pt>
                <c:pt idx="10">
                  <c:v>4.056068956577058E-2</c:v>
                </c:pt>
                <c:pt idx="17">
                  <c:v>5.999548406648212E-2</c:v>
                </c:pt>
                <c:pt idx="24">
                  <c:v>3.876412393324382E-2</c:v>
                </c:pt>
              </c:numCache>
            </c:numRef>
          </c:val>
          <c:extLst>
            <c:ext xmlns:c16="http://schemas.microsoft.com/office/drawing/2014/chart" uri="{C3380CC4-5D6E-409C-BE32-E72D297353CC}">
              <c16:uniqueId val="{00000008-0E70-4A3D-AD04-DC45A04A2159}"/>
            </c:ext>
          </c:extLst>
        </c:ser>
        <c:ser>
          <c:idx val="9"/>
          <c:order val="9"/>
          <c:tx>
            <c:strRef>
              <c:f>'Grafica (flue gas) OK'!$L$3</c:f>
              <c:strCache>
                <c:ptCount val="1"/>
                <c:pt idx="0">
                  <c:v>Pretreatment</c:v>
                </c:pt>
              </c:strCache>
            </c:strRef>
          </c:tx>
          <c:spPr>
            <a:solidFill>
              <a:schemeClr val="accent2"/>
            </a:solidFill>
            <a:ln w="9525">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OK'!$L$4:$L$32</c:f>
              <c:numCache>
                <c:formatCode>0%</c:formatCode>
                <c:ptCount val="29"/>
                <c:pt idx="3">
                  <c:v>3.329633804615336E-3</c:v>
                </c:pt>
                <c:pt idx="10">
                  <c:v>9.161134186471331E-4</c:v>
                </c:pt>
                <c:pt idx="17">
                  <c:v>2.5124431669276514E-3</c:v>
                </c:pt>
                <c:pt idx="24">
                  <c:v>2.3886730402521822E-3</c:v>
                </c:pt>
              </c:numCache>
            </c:numRef>
          </c:val>
          <c:extLst>
            <c:ext xmlns:c16="http://schemas.microsoft.com/office/drawing/2014/chart" uri="{C3380CC4-5D6E-409C-BE32-E72D297353CC}">
              <c16:uniqueId val="{00000009-0E70-4A3D-AD04-DC45A04A2159}"/>
            </c:ext>
          </c:extLst>
        </c:ser>
        <c:ser>
          <c:idx val="10"/>
          <c:order val="10"/>
          <c:tx>
            <c:strRef>
              <c:f>'Grafica (flue gas) OK'!$M$3</c:f>
              <c:strCache>
                <c:ptCount val="1"/>
                <c:pt idx="0">
                  <c:v>Harvesting</c:v>
                </c:pt>
              </c:strCache>
            </c:strRef>
          </c:tx>
          <c:spPr>
            <a:solidFill>
              <a:schemeClr val="accent4"/>
            </a:solidFill>
            <a:ln w="9525">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OK'!$M$4:$M$32</c:f>
              <c:numCache>
                <c:formatCode>0%</c:formatCode>
                <c:ptCount val="29"/>
                <c:pt idx="3">
                  <c:v>-5.8044005108625367E-3</c:v>
                </c:pt>
                <c:pt idx="10">
                  <c:v>-6.6534510974486082E-5</c:v>
                </c:pt>
                <c:pt idx="17">
                  <c:v>-1.1222292119142962E-3</c:v>
                </c:pt>
                <c:pt idx="24">
                  <c:v>1.2238221101420433E-4</c:v>
                </c:pt>
              </c:numCache>
            </c:numRef>
          </c:val>
          <c:extLst>
            <c:ext xmlns:c16="http://schemas.microsoft.com/office/drawing/2014/chart" uri="{C3380CC4-5D6E-409C-BE32-E72D297353CC}">
              <c16:uniqueId val="{0000000A-0E70-4A3D-AD04-DC45A04A2159}"/>
            </c:ext>
          </c:extLst>
        </c:ser>
        <c:ser>
          <c:idx val="11"/>
          <c:order val="11"/>
          <c:tx>
            <c:strRef>
              <c:f>'Grafica (flue gas) OK'!$N$3</c:f>
              <c:strCache>
                <c:ptCount val="1"/>
                <c:pt idx="0">
                  <c:v>Cultivation</c:v>
                </c:pt>
              </c:strCache>
            </c:strRef>
          </c:tx>
          <c:spPr>
            <a:solidFill>
              <a:schemeClr val="accent6"/>
            </a:solidFill>
            <a:ln w="9525">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OK'!$N$4:$N$32</c:f>
              <c:numCache>
                <c:formatCode>0%</c:formatCode>
                <c:ptCount val="29"/>
                <c:pt idx="3">
                  <c:v>0.10350865039485437</c:v>
                </c:pt>
                <c:pt idx="10">
                  <c:v>6.8775138815969181E-2</c:v>
                </c:pt>
                <c:pt idx="17">
                  <c:v>0.10148523313150537</c:v>
                </c:pt>
                <c:pt idx="24">
                  <c:v>8.0114961244355978E-2</c:v>
                </c:pt>
              </c:numCache>
            </c:numRef>
          </c:val>
          <c:extLst>
            <c:ext xmlns:c16="http://schemas.microsoft.com/office/drawing/2014/chart" uri="{C3380CC4-5D6E-409C-BE32-E72D297353CC}">
              <c16:uniqueId val="{0000000B-0E70-4A3D-AD04-DC45A04A2159}"/>
            </c:ext>
          </c:extLst>
        </c:ser>
        <c:ser>
          <c:idx val="12"/>
          <c:order val="12"/>
          <c:tx>
            <c:strRef>
              <c:f>'Grafica (flue gas) OK'!$O$3</c:f>
              <c:strCache>
                <c:ptCount val="1"/>
                <c:pt idx="0">
                  <c:v>Production</c:v>
                </c:pt>
              </c:strCache>
            </c:strRef>
          </c:tx>
          <c:spPr>
            <a:solidFill>
              <a:schemeClr val="accent1"/>
            </a:solidFill>
            <a:ln w="9525">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OK'!$O$4:$O$32</c:f>
              <c:numCache>
                <c:formatCode>General</c:formatCode>
                <c:ptCount val="29"/>
                <c:pt idx="4" formatCode="0%">
                  <c:v>0.24371251729944446</c:v>
                </c:pt>
                <c:pt idx="11" formatCode="0%">
                  <c:v>0.1357969971354267</c:v>
                </c:pt>
                <c:pt idx="18" formatCode="0%">
                  <c:v>0.15305266844438967</c:v>
                </c:pt>
                <c:pt idx="25" formatCode="0%">
                  <c:v>8.8516948207713386E-2</c:v>
                </c:pt>
              </c:numCache>
            </c:numRef>
          </c:val>
          <c:extLst>
            <c:ext xmlns:c16="http://schemas.microsoft.com/office/drawing/2014/chart" uri="{C3380CC4-5D6E-409C-BE32-E72D297353CC}">
              <c16:uniqueId val="{0000000C-0E70-4A3D-AD04-DC45A04A2159}"/>
            </c:ext>
          </c:extLst>
        </c:ser>
        <c:ser>
          <c:idx val="13"/>
          <c:order val="13"/>
          <c:tx>
            <c:strRef>
              <c:f>'Grafica (flue gas) OK'!$P$3</c:f>
              <c:strCache>
                <c:ptCount val="1"/>
                <c:pt idx="0">
                  <c:v>Pretreatment</c:v>
                </c:pt>
              </c:strCache>
            </c:strRef>
          </c:tx>
          <c:spPr>
            <a:solidFill>
              <a:schemeClr val="accent2"/>
            </a:solidFill>
            <a:ln w="9525">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OK'!$P$4:$P$32</c:f>
              <c:numCache>
                <c:formatCode>General</c:formatCode>
                <c:ptCount val="29"/>
                <c:pt idx="4" formatCode="0%">
                  <c:v>1.0061617802424512E-2</c:v>
                </c:pt>
                <c:pt idx="11" formatCode="0%">
                  <c:v>2.7683524461039584E-3</c:v>
                </c:pt>
                <c:pt idx="18" formatCode="0%">
                  <c:v>7.5922130323175631E-3</c:v>
                </c:pt>
                <c:pt idx="25" formatCode="0%">
                  <c:v>7.21819894089406E-3</c:v>
                </c:pt>
              </c:numCache>
            </c:numRef>
          </c:val>
          <c:extLst>
            <c:ext xmlns:c16="http://schemas.microsoft.com/office/drawing/2014/chart" uri="{C3380CC4-5D6E-409C-BE32-E72D297353CC}">
              <c16:uniqueId val="{0000000D-0E70-4A3D-AD04-DC45A04A2159}"/>
            </c:ext>
          </c:extLst>
        </c:ser>
        <c:ser>
          <c:idx val="14"/>
          <c:order val="14"/>
          <c:tx>
            <c:strRef>
              <c:f>'Grafica (flue gas) OK'!$Q$3</c:f>
              <c:strCache>
                <c:ptCount val="1"/>
                <c:pt idx="0">
                  <c:v>Harvesting</c:v>
                </c:pt>
              </c:strCache>
            </c:strRef>
          </c:tx>
          <c:spPr>
            <a:solidFill>
              <a:schemeClr val="accent4"/>
            </a:solidFill>
            <a:ln w="9525">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OK'!$Q$4:$Q$32</c:f>
              <c:numCache>
                <c:formatCode>General</c:formatCode>
                <c:ptCount val="29"/>
                <c:pt idx="4" formatCode="0%">
                  <c:v>2.7691206333079117E-4</c:v>
                </c:pt>
                <c:pt idx="11" formatCode="0%">
                  <c:v>8.1256080491725873E-3</c:v>
                </c:pt>
                <c:pt idx="18" formatCode="0%">
                  <c:v>1.7342174700628831E-2</c:v>
                </c:pt>
                <c:pt idx="25" formatCode="0%">
                  <c:v>2.2742692681206121E-2</c:v>
                </c:pt>
              </c:numCache>
            </c:numRef>
          </c:val>
          <c:extLst>
            <c:ext xmlns:c16="http://schemas.microsoft.com/office/drawing/2014/chart" uri="{C3380CC4-5D6E-409C-BE32-E72D297353CC}">
              <c16:uniqueId val="{0000000E-0E70-4A3D-AD04-DC45A04A2159}"/>
            </c:ext>
          </c:extLst>
        </c:ser>
        <c:ser>
          <c:idx val="15"/>
          <c:order val="15"/>
          <c:tx>
            <c:strRef>
              <c:f>'Grafica (flue gas) OK'!$R$3</c:f>
              <c:strCache>
                <c:ptCount val="1"/>
                <c:pt idx="0">
                  <c:v>Cultivation</c:v>
                </c:pt>
              </c:strCache>
            </c:strRef>
          </c:tx>
          <c:spPr>
            <a:solidFill>
              <a:schemeClr val="accent6"/>
            </a:solidFill>
            <a:ln w="9525">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OK'!$R$4:$R$32</c:f>
              <c:numCache>
                <c:formatCode>General</c:formatCode>
                <c:ptCount val="29"/>
                <c:pt idx="4" formatCode="0%">
                  <c:v>0.74594895283480023</c:v>
                </c:pt>
                <c:pt idx="11" formatCode="0%">
                  <c:v>0.85330904236929672</c:v>
                </c:pt>
                <c:pt idx="18" formatCode="0%">
                  <c:v>0.75098179459560388</c:v>
                </c:pt>
                <c:pt idx="25" formatCode="0%">
                  <c:v>0.88152216017018648</c:v>
                </c:pt>
              </c:numCache>
            </c:numRef>
          </c:val>
          <c:extLst>
            <c:ext xmlns:c16="http://schemas.microsoft.com/office/drawing/2014/chart" uri="{C3380CC4-5D6E-409C-BE32-E72D297353CC}">
              <c16:uniqueId val="{0000000F-0E70-4A3D-AD04-DC45A04A2159}"/>
            </c:ext>
          </c:extLst>
        </c:ser>
        <c:ser>
          <c:idx val="16"/>
          <c:order val="16"/>
          <c:tx>
            <c:strRef>
              <c:f>'Grafica (flue gas) OK'!$S$3</c:f>
              <c:strCache>
                <c:ptCount val="1"/>
                <c:pt idx="0">
                  <c:v>Production</c:v>
                </c:pt>
              </c:strCache>
            </c:strRef>
          </c:tx>
          <c:spPr>
            <a:solidFill>
              <a:schemeClr val="accent1"/>
            </a:solidFill>
            <a:ln>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OK'!$S$4:$S$32</c:f>
              <c:numCache>
                <c:formatCode>0%</c:formatCode>
                <c:ptCount val="29"/>
                <c:pt idx="5">
                  <c:v>0.21356250951688588</c:v>
                </c:pt>
                <c:pt idx="12">
                  <c:v>0.12415186488650223</c:v>
                </c:pt>
                <c:pt idx="19">
                  <c:v>0.13975669240792027</c:v>
                </c:pt>
                <c:pt idx="26">
                  <c:v>5.8930493050438092E-2</c:v>
                </c:pt>
              </c:numCache>
            </c:numRef>
          </c:val>
          <c:extLst>
            <c:ext xmlns:c16="http://schemas.microsoft.com/office/drawing/2014/chart" uri="{C3380CC4-5D6E-409C-BE32-E72D297353CC}">
              <c16:uniqueId val="{00000010-0E70-4A3D-AD04-DC45A04A2159}"/>
            </c:ext>
          </c:extLst>
        </c:ser>
        <c:ser>
          <c:idx val="17"/>
          <c:order val="17"/>
          <c:tx>
            <c:strRef>
              <c:f>'Grafica (flue gas) OK'!$T$3</c:f>
              <c:strCache>
                <c:ptCount val="1"/>
                <c:pt idx="0">
                  <c:v>Pretreatment</c:v>
                </c:pt>
              </c:strCache>
            </c:strRef>
          </c:tx>
          <c:spPr>
            <a:solidFill>
              <a:schemeClr val="accent2"/>
            </a:solidFill>
            <a:ln>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OK'!$T$4:$T$32</c:f>
              <c:numCache>
                <c:formatCode>0%</c:formatCode>
                <c:ptCount val="29"/>
                <c:pt idx="5">
                  <c:v>8.8168813464980424E-3</c:v>
                </c:pt>
                <c:pt idx="12">
                  <c:v>2.5309552206383302E-3</c:v>
                </c:pt>
                <c:pt idx="19">
                  <c:v>6.9326630645354416E-3</c:v>
                </c:pt>
                <c:pt idx="26">
                  <c:v>4.8055432449485413E-3</c:v>
                </c:pt>
              </c:numCache>
            </c:numRef>
          </c:val>
          <c:extLst>
            <c:ext xmlns:c16="http://schemas.microsoft.com/office/drawing/2014/chart" uri="{C3380CC4-5D6E-409C-BE32-E72D297353CC}">
              <c16:uniqueId val="{00000011-0E70-4A3D-AD04-DC45A04A2159}"/>
            </c:ext>
          </c:extLst>
        </c:ser>
        <c:ser>
          <c:idx val="18"/>
          <c:order val="18"/>
          <c:tx>
            <c:strRef>
              <c:f>'Grafica (flue gas) OK'!$U$3</c:f>
              <c:strCache>
                <c:ptCount val="1"/>
                <c:pt idx="0">
                  <c:v>Harvesting</c:v>
                </c:pt>
              </c:strCache>
            </c:strRef>
          </c:tx>
          <c:spPr>
            <a:solidFill>
              <a:schemeClr val="accent4"/>
            </a:solidFill>
            <a:ln>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OK'!$U$4:$U$32</c:f>
              <c:numCache>
                <c:formatCode>0%</c:formatCode>
                <c:ptCount val="29"/>
                <c:pt idx="5">
                  <c:v>2.4265489444582334E-4</c:v>
                </c:pt>
                <c:pt idx="12">
                  <c:v>7.4288048625662283E-3</c:v>
                </c:pt>
                <c:pt idx="19">
                  <c:v>1.5835627042339515E-2</c:v>
                </c:pt>
                <c:pt idx="26">
                  <c:v>1.5141033667960074E-2</c:v>
                </c:pt>
              </c:numCache>
            </c:numRef>
          </c:val>
          <c:extLst>
            <c:ext xmlns:c16="http://schemas.microsoft.com/office/drawing/2014/chart" uri="{C3380CC4-5D6E-409C-BE32-E72D297353CC}">
              <c16:uniqueId val="{00000012-0E70-4A3D-AD04-DC45A04A2159}"/>
            </c:ext>
          </c:extLst>
        </c:ser>
        <c:ser>
          <c:idx val="19"/>
          <c:order val="19"/>
          <c:tx>
            <c:strRef>
              <c:f>'Grafica (flue gas) OK'!$V$3</c:f>
              <c:strCache>
                <c:ptCount val="1"/>
                <c:pt idx="0">
                  <c:v>Cultivation</c:v>
                </c:pt>
              </c:strCache>
            </c:strRef>
          </c:tx>
          <c:spPr>
            <a:solidFill>
              <a:schemeClr val="accent6"/>
            </a:solidFill>
            <a:ln>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OK'!$V$4:$V$32</c:f>
              <c:numCache>
                <c:formatCode>0%</c:formatCode>
                <c:ptCount val="29"/>
                <c:pt idx="5">
                  <c:v>0.65366659088403012</c:v>
                </c:pt>
                <c:pt idx="12">
                  <c:v>0.78013440038745852</c:v>
                </c:pt>
                <c:pt idx="19">
                  <c:v>0.68574257958383888</c:v>
                </c:pt>
                <c:pt idx="26">
                  <c:v>0.58687671215024495</c:v>
                </c:pt>
              </c:numCache>
            </c:numRef>
          </c:val>
          <c:extLst>
            <c:ext xmlns:c16="http://schemas.microsoft.com/office/drawing/2014/chart" uri="{C3380CC4-5D6E-409C-BE32-E72D297353CC}">
              <c16:uniqueId val="{00000013-0E70-4A3D-AD04-DC45A04A2159}"/>
            </c:ext>
          </c:extLst>
        </c:ser>
        <c:ser>
          <c:idx val="20"/>
          <c:order val="20"/>
          <c:tx>
            <c:strRef>
              <c:f>'Grafica (flue gas) OK'!$W$3</c:f>
              <c:strCache>
                <c:ptCount val="1"/>
                <c:pt idx="0">
                  <c:v>Production</c:v>
                </c:pt>
              </c:strCache>
            </c:strRef>
          </c:tx>
          <c:spPr>
            <a:solidFill>
              <a:schemeClr val="accent1"/>
            </a:solidFill>
            <a:ln w="9525">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OK'!$W$4:$W$32</c:f>
              <c:numCache>
                <c:formatCode>General</c:formatCode>
                <c:ptCount val="29"/>
                <c:pt idx="6" formatCode="0%">
                  <c:v>0.24562788567515784</c:v>
                </c:pt>
                <c:pt idx="13" formatCode="0%">
                  <c:v>0.13632398538185747</c:v>
                </c:pt>
                <c:pt idx="20" formatCode="0%">
                  <c:v>0.15449793335990997</c:v>
                </c:pt>
                <c:pt idx="27" formatCode="0%">
                  <c:v>8.9891015105319397E-2</c:v>
                </c:pt>
              </c:numCache>
            </c:numRef>
          </c:val>
          <c:extLst>
            <c:ext xmlns:c16="http://schemas.microsoft.com/office/drawing/2014/chart" uri="{C3380CC4-5D6E-409C-BE32-E72D297353CC}">
              <c16:uniqueId val="{00000014-0E70-4A3D-AD04-DC45A04A2159}"/>
            </c:ext>
          </c:extLst>
        </c:ser>
        <c:ser>
          <c:idx val="21"/>
          <c:order val="21"/>
          <c:tx>
            <c:strRef>
              <c:f>'Grafica (flue gas) OK'!$X$3</c:f>
              <c:strCache>
                <c:ptCount val="1"/>
                <c:pt idx="0">
                  <c:v>Pretreatment</c:v>
                </c:pt>
              </c:strCache>
            </c:strRef>
          </c:tx>
          <c:spPr>
            <a:solidFill>
              <a:schemeClr val="accent2"/>
            </a:solidFill>
            <a:ln w="9525">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OK'!$X$4:$X$32</c:f>
              <c:numCache>
                <c:formatCode>General</c:formatCode>
                <c:ptCount val="29"/>
                <c:pt idx="6" formatCode="0%">
                  <c:v>1.4808681745236836E-2</c:v>
                </c:pt>
                <c:pt idx="13" formatCode="0%">
                  <c:v>4.0744564723961081E-3</c:v>
                </c:pt>
                <c:pt idx="20" formatCode="0%">
                  <c:v>1.1174206256286354E-2</c:v>
                </c:pt>
                <c:pt idx="27" formatCode="0%">
                  <c:v>1.0623732940953923E-2</c:v>
                </c:pt>
              </c:numCache>
            </c:numRef>
          </c:val>
          <c:extLst>
            <c:ext xmlns:c16="http://schemas.microsoft.com/office/drawing/2014/chart" uri="{C3380CC4-5D6E-409C-BE32-E72D297353CC}">
              <c16:uniqueId val="{00000015-0E70-4A3D-AD04-DC45A04A2159}"/>
            </c:ext>
          </c:extLst>
        </c:ser>
        <c:ser>
          <c:idx val="22"/>
          <c:order val="22"/>
          <c:tx>
            <c:strRef>
              <c:f>'Grafica (flue gas) OK'!$Y$3</c:f>
              <c:strCache>
                <c:ptCount val="1"/>
                <c:pt idx="0">
                  <c:v>Harvesting</c:v>
                </c:pt>
              </c:strCache>
            </c:strRef>
          </c:tx>
          <c:spPr>
            <a:solidFill>
              <a:schemeClr val="accent4"/>
            </a:solidFill>
            <a:ln w="9525">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OK'!$Y$4:$Y$32</c:f>
              <c:numCache>
                <c:formatCode>General</c:formatCode>
                <c:ptCount val="29"/>
                <c:pt idx="6" formatCode="0%">
                  <c:v>2.2688807890305352E-2</c:v>
                </c:pt>
                <c:pt idx="13" formatCode="0%">
                  <c:v>1.4291790987788738E-2</c:v>
                </c:pt>
                <c:pt idx="20" formatCode="0%">
                  <c:v>3.4252945858678892E-2</c:v>
                </c:pt>
                <c:pt idx="27" formatCode="0%">
                  <c:v>3.8820391077266279E-2</c:v>
                </c:pt>
              </c:numCache>
            </c:numRef>
          </c:val>
          <c:extLst>
            <c:ext xmlns:c16="http://schemas.microsoft.com/office/drawing/2014/chart" uri="{C3380CC4-5D6E-409C-BE32-E72D297353CC}">
              <c16:uniqueId val="{00000016-0E70-4A3D-AD04-DC45A04A2159}"/>
            </c:ext>
          </c:extLst>
        </c:ser>
        <c:ser>
          <c:idx val="23"/>
          <c:order val="23"/>
          <c:tx>
            <c:strRef>
              <c:f>'Grafica (flue gas) OK'!$Z$3</c:f>
              <c:strCache>
                <c:ptCount val="1"/>
                <c:pt idx="0">
                  <c:v>Cultivation</c:v>
                </c:pt>
              </c:strCache>
            </c:strRef>
          </c:tx>
          <c:spPr>
            <a:solidFill>
              <a:schemeClr val="accent6"/>
            </a:solidFill>
            <a:ln w="9525">
              <a:solidFill>
                <a:schemeClr val="tx1"/>
              </a:solidFill>
            </a:ln>
            <a:effectLst/>
          </c:spPr>
          <c:invertIfNegative val="0"/>
          <c:cat>
            <c:strRef>
              <c:f>'Grafica (flue gas) OK'!$B$4:$B$32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(flue gas) OK'!$Z$4:$Z$32</c:f>
              <c:numCache>
                <c:formatCode>General</c:formatCode>
                <c:ptCount val="29"/>
                <c:pt idx="6" formatCode="0%">
                  <c:v>0.69839027694810107</c:v>
                </c:pt>
                <c:pt idx="13" formatCode="0%">
                  <c:v>0.8303617293580251</c:v>
                </c:pt>
                <c:pt idx="20" formatCode="0%">
                  <c:v>0.8000749145251248</c:v>
                </c:pt>
                <c:pt idx="27" formatCode="0%">
                  <c:v>0.62634066122616583</c:v>
                </c:pt>
              </c:numCache>
            </c:numRef>
          </c:val>
          <c:extLst>
            <c:ext xmlns:c16="http://schemas.microsoft.com/office/drawing/2014/chart" uri="{C3380CC4-5D6E-409C-BE32-E72D297353CC}">
              <c16:uniqueId val="{00000017-0E70-4A3D-AD04-DC45A04A2159}"/>
            </c:ext>
          </c:extLst>
        </c:ser>
        <c:dLbls>
          <c:showLegendKey val="0"/>
          <c:showVal val="0"/>
          <c:showCatName val="0"/>
          <c:showSerName val="0"/>
          <c:showPercent val="0"/>
          <c:showBubbleSize val="0"/>
        </c:dLbls>
        <c:gapWidth val="150"/>
        <c:overlap val="100"/>
        <c:axId val="497747840"/>
        <c:axId val="497748320"/>
      </c:barChart>
      <c:lineChart>
        <c:grouping val="standard"/>
        <c:varyColors val="0"/>
        <c:ser>
          <c:idx val="24"/>
          <c:order val="24"/>
          <c:tx>
            <c:strRef>
              <c:f>'Grafica (flue gas) OK'!$E$37</c:f>
              <c:strCache>
                <c:ptCount val="1"/>
                <c:pt idx="0">
                  <c:v>AUXILIAR</c:v>
                </c:pt>
              </c:strCache>
            </c:strRef>
          </c:tx>
          <c:spPr>
            <a:ln w="28575" cap="rnd">
              <a:noFill/>
              <a:round/>
            </a:ln>
            <a:effectLst/>
          </c:spPr>
          <c:marker>
            <c:symbol val="none"/>
          </c:marker>
          <c:cat>
            <c:strRef>
              <c:f>'Grafica (flue gas) OK'!$D$38:$D$41</c:f>
              <c:strCache>
                <c:ptCount val="4"/>
                <c:pt idx="0">
                  <c:v>Human health</c:v>
                </c:pt>
                <c:pt idx="1">
                  <c:v>Ecosystem quality</c:v>
                </c:pt>
                <c:pt idx="2">
                  <c:v>Climate change</c:v>
                </c:pt>
                <c:pt idx="3">
                  <c:v>Resources</c:v>
                </c:pt>
              </c:strCache>
            </c:strRef>
          </c:cat>
          <c:val>
            <c:numRef>
              <c:f>'Grafica (flue gas) OK'!$E$38:$E$41</c:f>
              <c:numCache>
                <c:formatCode>General</c:formatCode>
                <c:ptCount val="4"/>
                <c:pt idx="0">
                  <c:v>0</c:v>
                </c:pt>
                <c:pt idx="1">
                  <c:v>0</c:v>
                </c:pt>
                <c:pt idx="2">
                  <c:v>0</c:v>
                </c:pt>
                <c:pt idx="3">
                  <c:v>0</c:v>
                </c:pt>
              </c:numCache>
            </c:numRef>
          </c:val>
          <c:smooth val="0"/>
          <c:extLst>
            <c:ext xmlns:c16="http://schemas.microsoft.com/office/drawing/2014/chart" uri="{C3380CC4-5D6E-409C-BE32-E72D297353CC}">
              <c16:uniqueId val="{00000018-0E70-4A3D-AD04-DC45A04A2159}"/>
            </c:ext>
          </c:extLst>
        </c:ser>
        <c:dLbls>
          <c:showLegendKey val="0"/>
          <c:showVal val="0"/>
          <c:showCatName val="0"/>
          <c:showSerName val="0"/>
          <c:showPercent val="0"/>
          <c:showBubbleSize val="0"/>
        </c:dLbls>
        <c:marker val="1"/>
        <c:smooth val="0"/>
        <c:axId val="1607501872"/>
        <c:axId val="1607500432"/>
      </c:lineChart>
      <c:catAx>
        <c:axId val="4977478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97748320"/>
        <c:crosses val="autoZero"/>
        <c:auto val="1"/>
        <c:lblAlgn val="ctr"/>
        <c:lblOffset val="100"/>
        <c:noMultiLvlLbl val="0"/>
      </c:catAx>
      <c:valAx>
        <c:axId val="49774832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97747840"/>
        <c:crosses val="autoZero"/>
        <c:crossBetween val="between"/>
      </c:valAx>
      <c:valAx>
        <c:axId val="1607500432"/>
        <c:scaling>
          <c:orientation val="minMax"/>
        </c:scaling>
        <c:delete val="1"/>
        <c:axPos val="r"/>
        <c:numFmt formatCode="General" sourceLinked="1"/>
        <c:majorTickMark val="out"/>
        <c:minorTickMark val="none"/>
        <c:tickLblPos val="nextTo"/>
        <c:crossAx val="1607501872"/>
        <c:crosses val="max"/>
        <c:crossBetween val="between"/>
      </c:valAx>
      <c:catAx>
        <c:axId val="1607501872"/>
        <c:scaling>
          <c:orientation val="minMax"/>
        </c:scaling>
        <c:delete val="0"/>
        <c:axPos val="t"/>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1607500432"/>
        <c:crosses val="max"/>
        <c:auto val="1"/>
        <c:lblAlgn val="ctr"/>
        <c:lblOffset val="100"/>
        <c:noMultiLvlLbl val="0"/>
      </c:cat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egendEntry>
        <c:idx val="20"/>
        <c:delete val="1"/>
      </c:legendEntry>
      <c:legendEntry>
        <c:idx val="21"/>
        <c:delete val="1"/>
      </c:legendEntry>
      <c:legendEntry>
        <c:idx val="22"/>
        <c:delete val="1"/>
      </c:legendEntry>
      <c:legendEntry>
        <c:idx val="23"/>
        <c:delete val="1"/>
      </c:legendEntry>
      <c:legendEntry>
        <c:idx val="24"/>
        <c:delete val="1"/>
      </c:legendEntry>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50">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'Grafica (flue gas) OK (2)'!$C$4</c:f>
              <c:strCache>
                <c:ptCount val="1"/>
                <c:pt idx="0">
                  <c:v>Delivery</c:v>
                </c:pt>
              </c:strCache>
            </c:strRef>
          </c:tx>
          <c:spPr>
            <a:solidFill>
              <a:schemeClr val="accent3"/>
            </a:solidFill>
            <a:ln>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(2)'!$C$5:$C$33</c:f>
              <c:numCache>
                <c:formatCode>0%</c:formatCode>
                <c:ptCount val="29"/>
                <c:pt idx="1">
                  <c:v>0.17100334507291226</c:v>
                </c:pt>
                <c:pt idx="8">
                  <c:v>0.41587271762835104</c:v>
                </c:pt>
                <c:pt idx="15">
                  <c:v>0.26391876621768151</c:v>
                </c:pt>
                <c:pt idx="22">
                  <c:v>0.18875053190680763</c:v>
                </c:pt>
              </c:numCache>
            </c:numRef>
          </c:val>
          <c:extLst>
            <c:ext xmlns:c16="http://schemas.microsoft.com/office/drawing/2014/chart" uri="{C3380CC4-5D6E-409C-BE32-E72D297353CC}">
              <c16:uniqueId val="{00000000-8916-4B43-85E2-3177A94CD6FB}"/>
            </c:ext>
          </c:extLst>
        </c:ser>
        <c:ser>
          <c:idx val="1"/>
          <c:order val="1"/>
          <c:tx>
            <c:strRef>
              <c:f>'Grafica (flue gas) OK (2)'!$D$4</c:f>
              <c:strCache>
                <c:ptCount val="1"/>
                <c:pt idx="0">
                  <c:v>Production</c:v>
                </c:pt>
              </c:strCache>
            </c:strRef>
          </c:tx>
          <c:spPr>
            <a:solidFill>
              <a:schemeClr val="accent1"/>
            </a:solidFill>
            <a:ln>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(2)'!$D$5:$D$33</c:f>
              <c:numCache>
                <c:formatCode>0%</c:formatCode>
                <c:ptCount val="29"/>
                <c:pt idx="1">
                  <c:v>0.34204847075226785</c:v>
                </c:pt>
                <c:pt idx="8">
                  <c:v>0.20661204625057689</c:v>
                </c:pt>
                <c:pt idx="15">
                  <c:v>0.29218395616280579</c:v>
                </c:pt>
                <c:pt idx="22">
                  <c:v>0.17559489505025452</c:v>
                </c:pt>
              </c:numCache>
            </c:numRef>
          </c:val>
          <c:extLst>
            <c:ext xmlns:c16="http://schemas.microsoft.com/office/drawing/2014/chart" uri="{C3380CC4-5D6E-409C-BE32-E72D297353CC}">
              <c16:uniqueId val="{00000001-8916-4B43-85E2-3177A94CD6FB}"/>
            </c:ext>
          </c:extLst>
        </c:ser>
        <c:ser>
          <c:idx val="2"/>
          <c:order val="2"/>
          <c:tx>
            <c:strRef>
              <c:f>'Grafica (flue gas) OK (2)'!$E$4</c:f>
              <c:strCache>
                <c:ptCount val="1"/>
                <c:pt idx="0">
                  <c:v>Pretreatment</c:v>
                </c:pt>
              </c:strCache>
            </c:strRef>
          </c:tx>
          <c:spPr>
            <a:solidFill>
              <a:schemeClr val="accent2"/>
            </a:solidFill>
            <a:ln>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(2)'!$E$5:$E$33</c:f>
              <c:numCache>
                <c:formatCode>0%</c:formatCode>
                <c:ptCount val="29"/>
                <c:pt idx="1">
                  <c:v>1.4831943527232109E-2</c:v>
                </c:pt>
                <c:pt idx="8">
                  <c:v>4.6665890144143313E-3</c:v>
                </c:pt>
                <c:pt idx="15">
                  <c:v>1.2235847467942441E-2</c:v>
                </c:pt>
                <c:pt idx="22">
                  <c:v>1.0820283123023137E-2</c:v>
                </c:pt>
              </c:numCache>
            </c:numRef>
          </c:val>
          <c:extLst>
            <c:ext xmlns:c16="http://schemas.microsoft.com/office/drawing/2014/chart" uri="{C3380CC4-5D6E-409C-BE32-E72D297353CC}">
              <c16:uniqueId val="{00000002-8916-4B43-85E2-3177A94CD6FB}"/>
            </c:ext>
          </c:extLst>
        </c:ser>
        <c:ser>
          <c:idx val="3"/>
          <c:order val="3"/>
          <c:tx>
            <c:strRef>
              <c:f>'Grafica (flue gas) OK (2)'!$F$4</c:f>
              <c:strCache>
                <c:ptCount val="1"/>
                <c:pt idx="0">
                  <c:v>Harvesting</c:v>
                </c:pt>
              </c:strCache>
            </c:strRef>
          </c:tx>
          <c:spPr>
            <a:solidFill>
              <a:schemeClr val="accent4"/>
            </a:solidFill>
            <a:ln>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(2)'!$F$5:$F$33</c:f>
              <c:numCache>
                <c:formatCode>0%</c:formatCode>
                <c:ptCount val="29"/>
                <c:pt idx="1">
                  <c:v>-2.5855858523305821E-2</c:v>
                </c:pt>
                <c:pt idx="8">
                  <c:v>-3.3892006346927675E-4</c:v>
                </c:pt>
                <c:pt idx="15">
                  <c:v>-5.4653675349171085E-3</c:v>
                </c:pt>
                <c:pt idx="22">
                  <c:v>5.5437062190008145E-4</c:v>
                </c:pt>
              </c:numCache>
            </c:numRef>
          </c:val>
          <c:extLst>
            <c:ext xmlns:c16="http://schemas.microsoft.com/office/drawing/2014/chart" uri="{C3380CC4-5D6E-409C-BE32-E72D297353CC}">
              <c16:uniqueId val="{00000003-8916-4B43-85E2-3177A94CD6FB}"/>
            </c:ext>
          </c:extLst>
        </c:ser>
        <c:ser>
          <c:idx val="4"/>
          <c:order val="4"/>
          <c:tx>
            <c:strRef>
              <c:f>'Grafica (flue gas) OK (2)'!$G$4</c:f>
              <c:strCache>
                <c:ptCount val="1"/>
                <c:pt idx="0">
                  <c:v>Cultivation</c:v>
                </c:pt>
              </c:strCache>
            </c:strRef>
          </c:tx>
          <c:spPr>
            <a:solidFill>
              <a:schemeClr val="accent6"/>
            </a:solidFill>
            <a:ln>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(2)'!$G$5:$G$33</c:f>
              <c:numCache>
                <c:formatCode>0%</c:formatCode>
                <c:ptCount val="29"/>
                <c:pt idx="1">
                  <c:v>0.49797209917089358</c:v>
                </c:pt>
                <c:pt idx="8">
                  <c:v>0.37318756717012702</c:v>
                </c:pt>
                <c:pt idx="15">
                  <c:v>0.43712679768648732</c:v>
                </c:pt>
                <c:pt idx="22">
                  <c:v>0.62427991929801463</c:v>
                </c:pt>
              </c:numCache>
            </c:numRef>
          </c:val>
          <c:extLst>
            <c:ext xmlns:c16="http://schemas.microsoft.com/office/drawing/2014/chart" uri="{C3380CC4-5D6E-409C-BE32-E72D297353CC}">
              <c16:uniqueId val="{00000004-8916-4B43-85E2-3177A94CD6FB}"/>
            </c:ext>
          </c:extLst>
        </c:ser>
        <c:ser>
          <c:idx val="5"/>
          <c:order val="5"/>
          <c:tx>
            <c:strRef>
              <c:f>'Grafica (flue gas) OK (2)'!$M$4</c:f>
              <c:strCache>
                <c:ptCount val="1"/>
                <c:pt idx="0">
                  <c:v>Delivery</c:v>
                </c:pt>
              </c:strCache>
            </c:strRef>
          </c:tx>
          <c:spPr>
            <a:solidFill>
              <a:schemeClr val="accent3"/>
            </a:solidFill>
            <a:ln>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(2)'!$M$5:$M$33</c:f>
              <c:numCache>
                <c:formatCode>0%</c:formatCode>
                <c:ptCount val="29"/>
                <c:pt idx="3">
                  <c:v>0.17751120220973951</c:v>
                </c:pt>
                <c:pt idx="10">
                  <c:v>0.42548911598279515</c:v>
                </c:pt>
                <c:pt idx="17">
                  <c:v>0.25088644216914452</c:v>
                </c:pt>
                <c:pt idx="24">
                  <c:v>0.25420812981842361</c:v>
                </c:pt>
              </c:numCache>
            </c:numRef>
          </c:val>
          <c:extLst>
            <c:ext xmlns:c16="http://schemas.microsoft.com/office/drawing/2014/chart" uri="{C3380CC4-5D6E-409C-BE32-E72D297353CC}">
              <c16:uniqueId val="{00000005-8916-4B43-85E2-3177A94CD6FB}"/>
            </c:ext>
          </c:extLst>
        </c:ser>
        <c:ser>
          <c:idx val="6"/>
          <c:order val="6"/>
          <c:tx>
            <c:strRef>
              <c:f>'Grafica (flue gas) OK (2)'!$N$4</c:f>
              <c:strCache>
                <c:ptCount val="1"/>
                <c:pt idx="0">
                  <c:v>Production</c:v>
                </c:pt>
              </c:strCache>
            </c:strRef>
          </c:tx>
          <c:spPr>
            <a:solidFill>
              <a:schemeClr val="accent1"/>
            </a:solidFill>
            <a:ln>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(2)'!$N$5:$N$33</c:f>
              <c:numCache>
                <c:formatCode>0%</c:formatCode>
                <c:ptCount val="29"/>
                <c:pt idx="3">
                  <c:v>0.35516813677927128</c:v>
                </c:pt>
                <c:pt idx="10">
                  <c:v>0.21148497057847143</c:v>
                </c:pt>
                <c:pt idx="17">
                  <c:v>0.27594507015255526</c:v>
                </c:pt>
                <c:pt idx="24">
                  <c:v>0.23815746799523119</c:v>
                </c:pt>
              </c:numCache>
            </c:numRef>
          </c:val>
          <c:extLst>
            <c:ext xmlns:c16="http://schemas.microsoft.com/office/drawing/2014/chart" uri="{C3380CC4-5D6E-409C-BE32-E72D297353CC}">
              <c16:uniqueId val="{00000006-8916-4B43-85E2-3177A94CD6FB}"/>
            </c:ext>
          </c:extLst>
        </c:ser>
        <c:ser>
          <c:idx val="7"/>
          <c:order val="7"/>
          <c:tx>
            <c:strRef>
              <c:f>'Grafica (flue gas) OK (2)'!$O$4</c:f>
              <c:strCache>
                <c:ptCount val="1"/>
                <c:pt idx="0">
                  <c:v>Pretreatment</c:v>
                </c:pt>
              </c:strCache>
            </c:strRef>
          </c:tx>
          <c:spPr>
            <a:solidFill>
              <a:schemeClr val="accent2"/>
            </a:solidFill>
            <a:ln>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(2)'!$O$5:$O$33</c:f>
              <c:numCache>
                <c:formatCode>0%</c:formatCode>
                <c:ptCount val="29"/>
                <c:pt idx="3">
                  <c:v>1.5400839932998003E-2</c:v>
                </c:pt>
                <c:pt idx="10">
                  <c:v>4.7766500388256193E-3</c:v>
                </c:pt>
                <c:pt idx="17">
                  <c:v>1.155580818689461E-2</c:v>
                </c:pt>
                <c:pt idx="24">
                  <c:v>1.4675433504304284E-2</c:v>
                </c:pt>
              </c:numCache>
            </c:numRef>
          </c:val>
          <c:extLst>
            <c:ext xmlns:c16="http://schemas.microsoft.com/office/drawing/2014/chart" uri="{C3380CC4-5D6E-409C-BE32-E72D297353CC}">
              <c16:uniqueId val="{00000007-8916-4B43-85E2-3177A94CD6FB}"/>
            </c:ext>
          </c:extLst>
        </c:ser>
        <c:ser>
          <c:idx val="8"/>
          <c:order val="8"/>
          <c:tx>
            <c:strRef>
              <c:f>'Grafica (flue gas) OK (2)'!$P$4</c:f>
              <c:strCache>
                <c:ptCount val="1"/>
                <c:pt idx="0">
                  <c:v>Harvesting</c:v>
                </c:pt>
              </c:strCache>
            </c:strRef>
          </c:tx>
          <c:spPr>
            <a:solidFill>
              <a:schemeClr val="accent4"/>
            </a:solidFill>
            <a:ln>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(2)'!$P$5:$P$33</c:f>
              <c:numCache>
                <c:formatCode>0%</c:formatCode>
                <c:ptCount val="29"/>
                <c:pt idx="3">
                  <c:v>-2.6847589981485346E-2</c:v>
                </c:pt>
                <c:pt idx="10">
                  <c:v>-3.4691345848733888E-4</c:v>
                </c:pt>
                <c:pt idx="17">
                  <c:v>-5.1616154686873316E-3</c:v>
                </c:pt>
                <c:pt idx="24">
                  <c:v>7.51886913605825E-4</c:v>
                </c:pt>
              </c:numCache>
            </c:numRef>
          </c:val>
          <c:extLst>
            <c:ext xmlns:c16="http://schemas.microsoft.com/office/drawing/2014/chart" uri="{C3380CC4-5D6E-409C-BE32-E72D297353CC}">
              <c16:uniqueId val="{00000008-8916-4B43-85E2-3177A94CD6FB}"/>
            </c:ext>
          </c:extLst>
        </c:ser>
        <c:ser>
          <c:idx val="9"/>
          <c:order val="9"/>
          <c:tx>
            <c:strRef>
              <c:f>'Grafica (flue gas) OK (2)'!$Q$4</c:f>
              <c:strCache>
                <c:ptCount val="1"/>
                <c:pt idx="0">
                  <c:v>Cultivation</c:v>
                </c:pt>
              </c:strCache>
            </c:strRef>
          </c:tx>
          <c:spPr>
            <a:solidFill>
              <a:schemeClr val="accent6"/>
            </a:solidFill>
            <a:ln>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(2)'!$Q$5:$Q$33</c:f>
              <c:numCache>
                <c:formatCode>0%</c:formatCode>
                <c:ptCount val="29"/>
                <c:pt idx="3">
                  <c:v>0.47876741105947657</c:v>
                </c:pt>
                <c:pt idx="10">
                  <c:v>0.35859617685839518</c:v>
                </c:pt>
                <c:pt idx="17">
                  <c:v>0.46677429496009293</c:v>
                </c:pt>
                <c:pt idx="24">
                  <c:v>0.49220708176843508</c:v>
                </c:pt>
              </c:numCache>
            </c:numRef>
          </c:val>
          <c:extLst>
            <c:ext xmlns:c16="http://schemas.microsoft.com/office/drawing/2014/chart" uri="{C3380CC4-5D6E-409C-BE32-E72D297353CC}">
              <c16:uniqueId val="{00000009-8916-4B43-85E2-3177A94CD6FB}"/>
            </c:ext>
          </c:extLst>
        </c:ser>
        <c:ser>
          <c:idx val="10"/>
          <c:order val="10"/>
          <c:tx>
            <c:strRef>
              <c:f>'Grafica (flue gas) OK (2)'!$R$4</c:f>
              <c:strCache>
                <c:ptCount val="1"/>
                <c:pt idx="0">
                  <c:v>Delivery</c:v>
                </c:pt>
              </c:strCache>
            </c:strRef>
          </c:tx>
          <c:spPr>
            <a:solidFill>
              <a:schemeClr val="accent3"/>
            </a:solidFill>
            <a:ln>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(2)'!$R$5:$R$33</c:f>
              <c:numCache>
                <c:formatCode>General</c:formatCode>
                <c:ptCount val="29"/>
                <c:pt idx="4" formatCode="0%">
                  <c:v>3.5864542966094544E-2</c:v>
                </c:pt>
                <c:pt idx="11" formatCode="0%">
                  <c:v>7.6212274489354484E-2</c:v>
                </c:pt>
                <c:pt idx="18" formatCode="0%">
                  <c:v>5.5413548007040139E-2</c:v>
                </c:pt>
                <c:pt idx="25" formatCode="0%">
                  <c:v>4.0502739475112688E-2</c:v>
                </c:pt>
              </c:numCache>
            </c:numRef>
          </c:val>
          <c:extLst>
            <c:ext xmlns:c16="http://schemas.microsoft.com/office/drawing/2014/chart" uri="{C3380CC4-5D6E-409C-BE32-E72D297353CC}">
              <c16:uniqueId val="{0000000A-8916-4B43-85E2-3177A94CD6FB}"/>
            </c:ext>
          </c:extLst>
        </c:ser>
        <c:ser>
          <c:idx val="11"/>
          <c:order val="11"/>
          <c:tx>
            <c:strRef>
              <c:f>'Grafica (flue gas) OK (2)'!$S$4</c:f>
              <c:strCache>
                <c:ptCount val="1"/>
                <c:pt idx="0">
                  <c:v>Production</c:v>
                </c:pt>
              </c:strCache>
            </c:strRef>
          </c:tx>
          <c:spPr>
            <a:solidFill>
              <a:schemeClr val="accent1"/>
            </a:solidFill>
            <a:ln>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(2)'!$S$5:$S$33</c:f>
              <c:numCache>
                <c:formatCode>General</c:formatCode>
                <c:ptCount val="29"/>
                <c:pt idx="4" formatCode="0%">
                  <c:v>0.23497187925138349</c:v>
                </c:pt>
                <c:pt idx="11" formatCode="0%">
                  <c:v>0.12544759911491141</c:v>
                </c:pt>
                <c:pt idx="18" formatCode="0%">
                  <c:v>0.15562575314947488</c:v>
                </c:pt>
                <c:pt idx="25" formatCode="0%">
                  <c:v>8.493176931532441E-2</c:v>
                </c:pt>
              </c:numCache>
            </c:numRef>
          </c:val>
          <c:extLst>
            <c:ext xmlns:c16="http://schemas.microsoft.com/office/drawing/2014/chart" uri="{C3380CC4-5D6E-409C-BE32-E72D297353CC}">
              <c16:uniqueId val="{0000000B-8916-4B43-85E2-3177A94CD6FB}"/>
            </c:ext>
          </c:extLst>
        </c:ser>
        <c:ser>
          <c:idx val="12"/>
          <c:order val="12"/>
          <c:tx>
            <c:strRef>
              <c:f>'Grafica (flue gas) OK (2)'!$T$4</c:f>
              <c:strCache>
                <c:ptCount val="1"/>
                <c:pt idx="0">
                  <c:v>Pretreatment</c:v>
                </c:pt>
              </c:strCache>
            </c:strRef>
          </c:tx>
          <c:spPr>
            <a:solidFill>
              <a:schemeClr val="accent2"/>
            </a:solidFill>
            <a:ln>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(2)'!$T$5:$T$33</c:f>
              <c:numCache>
                <c:formatCode>General</c:formatCode>
                <c:ptCount val="29"/>
                <c:pt idx="4" formatCode="0%">
                  <c:v>9.7007624784410263E-3</c:v>
                </c:pt>
                <c:pt idx="11" formatCode="0%">
                  <c:v>2.5573700095981823E-3</c:v>
                </c:pt>
                <c:pt idx="18" formatCode="0%">
                  <c:v>7.719851494487299E-3</c:v>
                </c:pt>
                <c:pt idx="25" formatCode="0%">
                  <c:v>6.9258421097114229E-3</c:v>
                </c:pt>
              </c:numCache>
            </c:numRef>
          </c:val>
          <c:extLst>
            <c:ext xmlns:c16="http://schemas.microsoft.com/office/drawing/2014/chart" uri="{C3380CC4-5D6E-409C-BE32-E72D297353CC}">
              <c16:uniqueId val="{0000000C-8916-4B43-85E2-3177A94CD6FB}"/>
            </c:ext>
          </c:extLst>
        </c:ser>
        <c:ser>
          <c:idx val="13"/>
          <c:order val="13"/>
          <c:tx>
            <c:strRef>
              <c:f>'Grafica (flue gas) OK (2)'!$U$4</c:f>
              <c:strCache>
                <c:ptCount val="1"/>
                <c:pt idx="0">
                  <c:v>Harvesting</c:v>
                </c:pt>
              </c:strCache>
            </c:strRef>
          </c:tx>
          <c:spPr>
            <a:solidFill>
              <a:schemeClr val="accent4"/>
            </a:solidFill>
            <a:ln>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(2)'!$U$5:$U$33</c:f>
              <c:numCache>
                <c:formatCode>General</c:formatCode>
                <c:ptCount val="29"/>
                <c:pt idx="4" formatCode="0%">
                  <c:v>2.6698073873763535E-4</c:v>
                </c:pt>
                <c:pt idx="11" formatCode="0%">
                  <c:v>7.5063369781362271E-3</c:v>
                </c:pt>
                <c:pt idx="18" formatCode="0%">
                  <c:v>1.763372717683611E-2</c:v>
                </c:pt>
                <c:pt idx="25" formatCode="0%">
                  <c:v>2.1821551324576732E-2</c:v>
                </c:pt>
              </c:numCache>
            </c:numRef>
          </c:val>
          <c:extLst>
            <c:ext xmlns:c16="http://schemas.microsoft.com/office/drawing/2014/chart" uri="{C3380CC4-5D6E-409C-BE32-E72D297353CC}">
              <c16:uniqueId val="{0000000D-8916-4B43-85E2-3177A94CD6FB}"/>
            </c:ext>
          </c:extLst>
        </c:ser>
        <c:ser>
          <c:idx val="14"/>
          <c:order val="14"/>
          <c:tx>
            <c:strRef>
              <c:f>'Grafica (flue gas) OK (2)'!$V$4</c:f>
              <c:strCache>
                <c:ptCount val="1"/>
                <c:pt idx="0">
                  <c:v>Cultivation</c:v>
                </c:pt>
              </c:strCache>
            </c:strRef>
          </c:tx>
          <c:spPr>
            <a:solidFill>
              <a:schemeClr val="accent6"/>
            </a:solidFill>
            <a:ln>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(2)'!$V$5:$V$33</c:f>
              <c:numCache>
                <c:formatCode>General</c:formatCode>
                <c:ptCount val="29"/>
                <c:pt idx="4" formatCode="0%">
                  <c:v>0.71919583456534331</c:v>
                </c:pt>
                <c:pt idx="11" formatCode="0%">
                  <c:v>0.78827641940799964</c:v>
                </c:pt>
                <c:pt idx="18" formatCode="0%">
                  <c:v>0.76360712017216159</c:v>
                </c:pt>
                <c:pt idx="25" formatCode="0%">
                  <c:v>0.84581809777527472</c:v>
                </c:pt>
              </c:numCache>
            </c:numRef>
          </c:val>
          <c:extLst>
            <c:ext xmlns:c16="http://schemas.microsoft.com/office/drawing/2014/chart" uri="{C3380CC4-5D6E-409C-BE32-E72D297353CC}">
              <c16:uniqueId val="{0000000E-8916-4B43-85E2-3177A94CD6FB}"/>
            </c:ext>
          </c:extLst>
        </c:ser>
        <c:ser>
          <c:idx val="15"/>
          <c:order val="15"/>
          <c:tx>
            <c:strRef>
              <c:f>'Grafica (flue gas) OK (2)'!$AB$4</c:f>
              <c:strCache>
                <c:ptCount val="1"/>
                <c:pt idx="0">
                  <c:v>Delivery</c:v>
                </c:pt>
              </c:strCache>
            </c:strRef>
          </c:tx>
          <c:spPr>
            <a:solidFill>
              <a:schemeClr val="accent3"/>
            </a:solidFill>
            <a:ln>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(2)'!$AB$5:$AB$33</c:f>
              <c:numCache>
                <c:formatCode>General</c:formatCode>
                <c:ptCount val="29"/>
                <c:pt idx="6" formatCode="0%">
                  <c:v>3.8382101803133756E-2</c:v>
                </c:pt>
                <c:pt idx="13" formatCode="0%">
                  <c:v>7.6579749161577171E-2</c:v>
                </c:pt>
                <c:pt idx="20" formatCode="0%">
                  <c:v>4.9988212950740039E-2</c:v>
                </c:pt>
                <c:pt idx="27" formatCode="0%">
                  <c:v>5.2303236747937298E-2</c:v>
                </c:pt>
              </c:numCache>
            </c:numRef>
          </c:val>
          <c:extLst>
            <c:ext xmlns:c16="http://schemas.microsoft.com/office/drawing/2014/chart" uri="{C3380CC4-5D6E-409C-BE32-E72D297353CC}">
              <c16:uniqueId val="{0000000F-8916-4B43-85E2-3177A94CD6FB}"/>
            </c:ext>
          </c:extLst>
        </c:ser>
        <c:ser>
          <c:idx val="16"/>
          <c:order val="16"/>
          <c:tx>
            <c:strRef>
              <c:f>'Grafica (flue gas) OK (2)'!$AC$4</c:f>
              <c:strCache>
                <c:ptCount val="1"/>
                <c:pt idx="0">
                  <c:v>Production</c:v>
                </c:pt>
              </c:strCache>
            </c:strRef>
          </c:tx>
          <c:spPr>
            <a:solidFill>
              <a:schemeClr val="accent1"/>
            </a:solidFill>
            <a:ln>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(2)'!$AC$5:$AC$33</c:f>
              <c:numCache>
                <c:formatCode>General</c:formatCode>
                <c:ptCount val="29"/>
                <c:pt idx="6" formatCode="0%">
                  <c:v>0.24064839986800876</c:v>
                </c:pt>
                <c:pt idx="13" formatCode="0%">
                  <c:v>0.12779460739863061</c:v>
                </c:pt>
                <c:pt idx="20" formatCode="0%">
                  <c:v>0.14677485776666555</c:v>
                </c:pt>
                <c:pt idx="27" formatCode="0%">
                  <c:v>0.1112604368870547</c:v>
                </c:pt>
              </c:numCache>
            </c:numRef>
          </c:val>
          <c:extLst>
            <c:ext xmlns:c16="http://schemas.microsoft.com/office/drawing/2014/chart" uri="{C3380CC4-5D6E-409C-BE32-E72D297353CC}">
              <c16:uniqueId val="{00000010-8916-4B43-85E2-3177A94CD6FB}"/>
            </c:ext>
          </c:extLst>
        </c:ser>
        <c:ser>
          <c:idx val="17"/>
          <c:order val="17"/>
          <c:tx>
            <c:strRef>
              <c:f>'Grafica (flue gas) OK (2)'!$AD$4</c:f>
              <c:strCache>
                <c:ptCount val="1"/>
                <c:pt idx="0">
                  <c:v>Pretreatment</c:v>
                </c:pt>
              </c:strCache>
            </c:strRef>
          </c:tx>
          <c:spPr>
            <a:solidFill>
              <a:schemeClr val="accent2"/>
            </a:solidFill>
            <a:ln>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(2)'!$AD$5:$AD$33</c:f>
              <c:numCache>
                <c:formatCode>General</c:formatCode>
                <c:ptCount val="29"/>
                <c:pt idx="6" formatCode="0%">
                  <c:v>1.4508473076460075E-2</c:v>
                </c:pt>
                <c:pt idx="13" formatCode="0%">
                  <c:v>3.8195300980539775E-3</c:v>
                </c:pt>
                <c:pt idx="20" formatCode="0%">
                  <c:v>1.0615627654391595E-2</c:v>
                </c:pt>
                <c:pt idx="27" formatCode="0%">
                  <c:v>1.3149269334616484E-2</c:v>
                </c:pt>
              </c:numCache>
            </c:numRef>
          </c:val>
          <c:extLst>
            <c:ext xmlns:c16="http://schemas.microsoft.com/office/drawing/2014/chart" uri="{C3380CC4-5D6E-409C-BE32-E72D297353CC}">
              <c16:uniqueId val="{00000011-8916-4B43-85E2-3177A94CD6FB}"/>
            </c:ext>
          </c:extLst>
        </c:ser>
        <c:ser>
          <c:idx val="18"/>
          <c:order val="18"/>
          <c:tx>
            <c:strRef>
              <c:f>'Grafica (flue gas) OK (2)'!$AE$4</c:f>
              <c:strCache>
                <c:ptCount val="1"/>
                <c:pt idx="0">
                  <c:v>Harvesting</c:v>
                </c:pt>
              </c:strCache>
            </c:strRef>
          </c:tx>
          <c:spPr>
            <a:solidFill>
              <a:schemeClr val="accent4"/>
            </a:solidFill>
            <a:ln>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(2)'!$AE$5:$AE$33</c:f>
              <c:numCache>
                <c:formatCode>General</c:formatCode>
                <c:ptCount val="29"/>
                <c:pt idx="6" formatCode="0%">
                  <c:v>2.2228849540868057E-2</c:v>
                </c:pt>
                <c:pt idx="13" formatCode="0%">
                  <c:v>1.339759700533822E-2</c:v>
                </c:pt>
                <c:pt idx="20" formatCode="0%">
                  <c:v>3.2540702306905214E-2</c:v>
                </c:pt>
                <c:pt idx="27" formatCode="0%">
                  <c:v>4.8049003188165969E-2</c:v>
                </c:pt>
              </c:numCache>
            </c:numRef>
          </c:val>
          <c:extLst>
            <c:ext xmlns:c16="http://schemas.microsoft.com/office/drawing/2014/chart" uri="{C3380CC4-5D6E-409C-BE32-E72D297353CC}">
              <c16:uniqueId val="{00000012-8916-4B43-85E2-3177A94CD6FB}"/>
            </c:ext>
          </c:extLst>
        </c:ser>
        <c:ser>
          <c:idx val="19"/>
          <c:order val="19"/>
          <c:tx>
            <c:strRef>
              <c:f>'Grafica (flue gas) OK (2)'!$AF$4</c:f>
              <c:strCache>
                <c:ptCount val="1"/>
                <c:pt idx="0">
                  <c:v>Cultivation</c:v>
                </c:pt>
              </c:strCache>
            </c:strRef>
          </c:tx>
          <c:spPr>
            <a:solidFill>
              <a:schemeClr val="accent6"/>
            </a:solidFill>
            <a:ln>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(2)'!$AF$5:$AF$33</c:f>
              <c:numCache>
                <c:formatCode>General</c:formatCode>
                <c:ptCount val="29"/>
                <c:pt idx="6" formatCode="0%">
                  <c:v>0.68423217571152939</c:v>
                </c:pt>
                <c:pt idx="13" formatCode="0%">
                  <c:v>0.77840851633640007</c:v>
                </c:pt>
                <c:pt idx="20" formatCode="0%">
                  <c:v>0.76008059932129757</c:v>
                </c:pt>
                <c:pt idx="27" formatCode="0%">
                  <c:v>0.77523805384222555</c:v>
                </c:pt>
              </c:numCache>
            </c:numRef>
          </c:val>
          <c:extLst>
            <c:ext xmlns:c16="http://schemas.microsoft.com/office/drawing/2014/chart" uri="{C3380CC4-5D6E-409C-BE32-E72D297353CC}">
              <c16:uniqueId val="{00000013-8916-4B43-85E2-3177A94CD6FB}"/>
            </c:ext>
          </c:extLst>
        </c:ser>
        <c:ser>
          <c:idx val="21"/>
          <c:order val="21"/>
          <c:tx>
            <c:strRef>
              <c:f>'Grafica (flue gas) OK (2)'!$H$4</c:f>
              <c:strCache>
                <c:ptCount val="1"/>
                <c:pt idx="0">
                  <c:v>Delivery</c:v>
                </c:pt>
              </c:strCache>
            </c:strRef>
          </c:tx>
          <c:spPr>
            <a:solidFill>
              <a:schemeClr val="accent3"/>
            </a:solidFill>
            <a:ln w="9525">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(2)'!$H$5:$H$33</c:f>
              <c:numCache>
                <c:formatCode>0%</c:formatCode>
                <c:ptCount val="29"/>
                <c:pt idx="2">
                  <c:v>0.19797198887468367</c:v>
                </c:pt>
                <c:pt idx="9">
                  <c:v>0.46125142445037381</c:v>
                </c:pt>
                <c:pt idx="16">
                  <c:v>0.28922432604357745</c:v>
                </c:pt>
                <c:pt idx="23">
                  <c:v>0.28580830375879174</c:v>
                </c:pt>
              </c:numCache>
            </c:numRef>
          </c:val>
          <c:extLst>
            <c:ext xmlns:c16="http://schemas.microsoft.com/office/drawing/2014/chart" uri="{C3380CC4-5D6E-409C-BE32-E72D297353CC}">
              <c16:uniqueId val="{00000014-8916-4B43-85E2-3177A94CD6FB}"/>
            </c:ext>
          </c:extLst>
        </c:ser>
        <c:ser>
          <c:idx val="22"/>
          <c:order val="22"/>
          <c:tx>
            <c:strRef>
              <c:f>'Grafica (flue gas) OK (2)'!$I$4</c:f>
              <c:strCache>
                <c:ptCount val="1"/>
                <c:pt idx="0">
                  <c:v>Production</c:v>
                </c:pt>
              </c:strCache>
            </c:strRef>
          </c:tx>
          <c:spPr>
            <a:solidFill>
              <a:schemeClr val="accent1"/>
            </a:solidFill>
            <a:ln w="9525">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(2)'!$I$5:$I$33</c:f>
              <c:numCache>
                <c:formatCode>0%</c:formatCode>
                <c:ptCount val="29"/>
                <c:pt idx="2">
                  <c:v>0.38929840434823426</c:v>
                </c:pt>
                <c:pt idx="9">
                  <c:v>0.22904118736696982</c:v>
                </c:pt>
                <c:pt idx="16">
                  <c:v>0.32047285924672109</c:v>
                </c:pt>
                <c:pt idx="23">
                  <c:v>0.26651221665416419</c:v>
                </c:pt>
              </c:numCache>
            </c:numRef>
          </c:val>
          <c:extLst>
            <c:ext xmlns:c16="http://schemas.microsoft.com/office/drawing/2014/chart" uri="{C3380CC4-5D6E-409C-BE32-E72D297353CC}">
              <c16:uniqueId val="{00000015-8916-4B43-85E2-3177A94CD6FB}"/>
            </c:ext>
          </c:extLst>
        </c:ser>
        <c:ser>
          <c:idx val="23"/>
          <c:order val="23"/>
          <c:tx>
            <c:strRef>
              <c:f>'Grafica (flue gas) OK (2)'!$J$4</c:f>
              <c:strCache>
                <c:ptCount val="1"/>
                <c:pt idx="0">
                  <c:v>Pretreatment</c:v>
                </c:pt>
              </c:strCache>
            </c:strRef>
          </c:tx>
          <c:spPr>
            <a:solidFill>
              <a:schemeClr val="accent2"/>
            </a:solidFill>
            <a:ln w="9525">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(2)'!$J$5:$J$33</c:f>
              <c:numCache>
                <c:formatCode>0%</c:formatCode>
                <c:ptCount val="29"/>
                <c:pt idx="2">
                  <c:v>1.6880800360942194E-2</c:v>
                </c:pt>
                <c:pt idx="9">
                  <c:v>5.1731789516224307E-3</c:v>
                </c:pt>
                <c:pt idx="16">
                  <c:v>1.3420507665292033E-2</c:v>
                </c:pt>
                <c:pt idx="23">
                  <c:v>1.6422673558460808E-2</c:v>
                </c:pt>
              </c:numCache>
            </c:numRef>
          </c:val>
          <c:extLst>
            <c:ext xmlns:c16="http://schemas.microsoft.com/office/drawing/2014/chart" uri="{C3380CC4-5D6E-409C-BE32-E72D297353CC}">
              <c16:uniqueId val="{00000016-8916-4B43-85E2-3177A94CD6FB}"/>
            </c:ext>
          </c:extLst>
        </c:ser>
        <c:ser>
          <c:idx val="24"/>
          <c:order val="24"/>
          <c:tx>
            <c:strRef>
              <c:f>'Grafica (flue gas) OK (2)'!$K$4</c:f>
              <c:strCache>
                <c:ptCount val="1"/>
                <c:pt idx="0">
                  <c:v>Harvesting</c:v>
                </c:pt>
              </c:strCache>
            </c:strRef>
          </c:tx>
          <c:spPr>
            <a:solidFill>
              <a:schemeClr val="accent4"/>
            </a:solidFill>
            <a:ln w="9525">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(2)'!$K$5:$K$33</c:f>
              <c:numCache>
                <c:formatCode>0%</c:formatCode>
                <c:ptCount val="29"/>
                <c:pt idx="2">
                  <c:v>-2.9427538278534785E-2</c:v>
                </c:pt>
                <c:pt idx="9">
                  <c:v>-3.7571213861048105E-4</c:v>
                </c:pt>
                <c:pt idx="16">
                  <c:v>-5.9945179186127098E-3</c:v>
                </c:pt>
                <c:pt idx="23">
                  <c:v>8.4140568692632912E-4</c:v>
                </c:pt>
              </c:numCache>
            </c:numRef>
          </c:val>
          <c:extLst>
            <c:ext xmlns:c16="http://schemas.microsoft.com/office/drawing/2014/chart" uri="{C3380CC4-5D6E-409C-BE32-E72D297353CC}">
              <c16:uniqueId val="{00000017-8916-4B43-85E2-3177A94CD6FB}"/>
            </c:ext>
          </c:extLst>
        </c:ser>
        <c:ser>
          <c:idx val="25"/>
          <c:order val="25"/>
          <c:tx>
            <c:strRef>
              <c:f>'Grafica (flue gas) OK (2)'!$L$4</c:f>
              <c:strCache>
                <c:ptCount val="1"/>
                <c:pt idx="0">
                  <c:v>Cultivation</c:v>
                </c:pt>
              </c:strCache>
            </c:strRef>
          </c:tx>
          <c:spPr>
            <a:solidFill>
              <a:schemeClr val="accent6"/>
            </a:solidFill>
            <a:ln w="9525">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(2)'!$L$5:$L$33</c:f>
              <c:numCache>
                <c:formatCode>0%</c:formatCode>
                <c:ptCount val="29"/>
                <c:pt idx="2">
                  <c:v>0.42527634469467462</c:v>
                </c:pt>
                <c:pt idx="9">
                  <c:v>0.3049099213696444</c:v>
                </c:pt>
                <c:pt idx="16">
                  <c:v>0.38287682496302211</c:v>
                </c:pt>
                <c:pt idx="23">
                  <c:v>0.43041540034165698</c:v>
                </c:pt>
              </c:numCache>
            </c:numRef>
          </c:val>
          <c:extLst>
            <c:ext xmlns:c16="http://schemas.microsoft.com/office/drawing/2014/chart" uri="{C3380CC4-5D6E-409C-BE32-E72D297353CC}">
              <c16:uniqueId val="{00000018-8916-4B43-85E2-3177A94CD6FB}"/>
            </c:ext>
          </c:extLst>
        </c:ser>
        <c:ser>
          <c:idx val="26"/>
          <c:order val="26"/>
          <c:tx>
            <c:strRef>
              <c:f>'Grafica (flue gas) OK (2)'!$W$4</c:f>
              <c:strCache>
                <c:ptCount val="1"/>
                <c:pt idx="0">
                  <c:v>Delivery</c:v>
                </c:pt>
              </c:strCache>
            </c:strRef>
          </c:tx>
          <c:spPr>
            <a:solidFill>
              <a:schemeClr val="accent3"/>
            </a:solidFill>
            <a:ln w="9525">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(2)'!$W$5:$W$33</c:f>
              <c:numCache>
                <c:formatCode>0%</c:formatCode>
                <c:ptCount val="29"/>
                <c:pt idx="5">
                  <c:v>4.062823172060296E-2</c:v>
                </c:pt>
                <c:pt idx="12">
                  <c:v>8.1931858508996883E-2</c:v>
                </c:pt>
                <c:pt idx="19">
                  <c:v>5.9869875665080771E-2</c:v>
                </c:pt>
                <c:pt idx="26">
                  <c:v>6.0107388329440729E-2</c:v>
                </c:pt>
              </c:numCache>
            </c:numRef>
          </c:val>
          <c:extLst>
            <c:ext xmlns:c16="http://schemas.microsoft.com/office/drawing/2014/chart" uri="{C3380CC4-5D6E-409C-BE32-E72D297353CC}">
              <c16:uniqueId val="{00000019-8916-4B43-85E2-3177A94CD6FB}"/>
            </c:ext>
          </c:extLst>
        </c:ser>
        <c:ser>
          <c:idx val="27"/>
          <c:order val="27"/>
          <c:tx>
            <c:strRef>
              <c:f>'Grafica (flue gas) OK (2)'!$X$4</c:f>
              <c:strCache>
                <c:ptCount val="1"/>
                <c:pt idx="0">
                  <c:v>Production</c:v>
                </c:pt>
              </c:strCache>
            </c:strRef>
          </c:tx>
          <c:spPr>
            <a:solidFill>
              <a:schemeClr val="accent1"/>
            </a:solidFill>
            <a:ln w="9525">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(2)'!$X$5:$X$33</c:f>
              <c:numCache>
                <c:formatCode>0%</c:formatCode>
                <c:ptCount val="29"/>
                <c:pt idx="5">
                  <c:v>0.26681951459442438</c:v>
                </c:pt>
                <c:pt idx="12">
                  <c:v>0.13636471291354596</c:v>
                </c:pt>
                <c:pt idx="19">
                  <c:v>0.16962740371496615</c:v>
                </c:pt>
                <c:pt idx="26">
                  <c:v>0.12496575740648257</c:v>
                </c:pt>
              </c:numCache>
            </c:numRef>
          </c:val>
          <c:extLst>
            <c:ext xmlns:c16="http://schemas.microsoft.com/office/drawing/2014/chart" uri="{C3380CC4-5D6E-409C-BE32-E72D297353CC}">
              <c16:uniqueId val="{0000001A-8916-4B43-85E2-3177A94CD6FB}"/>
            </c:ext>
          </c:extLst>
        </c:ser>
        <c:ser>
          <c:idx val="28"/>
          <c:order val="28"/>
          <c:tx>
            <c:strRef>
              <c:f>'Grafica (flue gas) OK (2)'!$Y$4</c:f>
              <c:strCache>
                <c:ptCount val="1"/>
                <c:pt idx="0">
                  <c:v>Pretreatment</c:v>
                </c:pt>
              </c:strCache>
            </c:strRef>
          </c:tx>
          <c:spPr>
            <a:solidFill>
              <a:schemeClr val="accent2"/>
            </a:solidFill>
            <a:ln w="9525">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(2)'!$Y$5:$Y$33</c:f>
              <c:numCache>
                <c:formatCode>0%</c:formatCode>
                <c:ptCount val="29"/>
                <c:pt idx="5">
                  <c:v>1.1015585115716361E-2</c:v>
                </c:pt>
                <c:pt idx="12">
                  <c:v>2.7799258784787333E-3</c:v>
                </c:pt>
                <c:pt idx="19">
                  <c:v>8.4144066105641662E-3</c:v>
                </c:pt>
                <c:pt idx="26">
                  <c:v>1.0190451840282637E-2</c:v>
                </c:pt>
              </c:numCache>
            </c:numRef>
          </c:val>
          <c:extLst>
            <c:ext xmlns:c16="http://schemas.microsoft.com/office/drawing/2014/chart" uri="{C3380CC4-5D6E-409C-BE32-E72D297353CC}">
              <c16:uniqueId val="{0000001B-8916-4B43-85E2-3177A94CD6FB}"/>
            </c:ext>
          </c:extLst>
        </c:ser>
        <c:ser>
          <c:idx val="29"/>
          <c:order val="29"/>
          <c:tx>
            <c:strRef>
              <c:f>'Grafica (flue gas) OK (2)'!$Z$4</c:f>
              <c:strCache>
                <c:ptCount val="1"/>
                <c:pt idx="0">
                  <c:v>Harvesting</c:v>
                </c:pt>
              </c:strCache>
            </c:strRef>
          </c:tx>
          <c:spPr>
            <a:solidFill>
              <a:schemeClr val="accent4"/>
            </a:solidFill>
            <a:ln w="9525">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(2)'!$Z$5:$Z$33</c:f>
              <c:numCache>
                <c:formatCode>0%</c:formatCode>
                <c:ptCount val="29"/>
                <c:pt idx="5">
                  <c:v>3.0316679316249955E-4</c:v>
                </c:pt>
                <c:pt idx="12">
                  <c:v>8.159578136830159E-3</c:v>
                </c:pt>
                <c:pt idx="19">
                  <c:v>1.9220233787089369E-2</c:v>
                </c:pt>
                <c:pt idx="26">
                  <c:v>3.2107498890502115E-2</c:v>
                </c:pt>
              </c:numCache>
            </c:numRef>
          </c:val>
          <c:extLst>
            <c:ext xmlns:c16="http://schemas.microsoft.com/office/drawing/2014/chart" uri="{C3380CC4-5D6E-409C-BE32-E72D297353CC}">
              <c16:uniqueId val="{0000001C-8916-4B43-85E2-3177A94CD6FB}"/>
            </c:ext>
          </c:extLst>
        </c:ser>
        <c:ser>
          <c:idx val="30"/>
          <c:order val="30"/>
          <c:tx>
            <c:strRef>
              <c:f>'Grafica (flue gas) OK (2)'!$AA$4</c:f>
              <c:strCache>
                <c:ptCount val="1"/>
                <c:pt idx="0">
                  <c:v>Cultivation</c:v>
                </c:pt>
              </c:strCache>
            </c:strRef>
          </c:tx>
          <c:spPr>
            <a:solidFill>
              <a:schemeClr val="accent6"/>
            </a:solidFill>
            <a:ln w="9525">
              <a:solidFill>
                <a:schemeClr val="tx1"/>
              </a:solidFill>
            </a:ln>
            <a:effectLst/>
          </c:spPr>
          <c:invertIfNegative val="0"/>
          <c:cat>
            <c:multiLvlStrRef>
              <c:f>'Grafica (flue gas) OK (2)'!$A$5:$B$33</c:f>
              <c:multiLvlStrCache>
                <c:ptCount val="28"/>
                <c:lvl>
                  <c:pt idx="1">
                    <c:v>A</c:v>
                  </c:pt>
                  <c:pt idx="2">
                    <c:v>B</c:v>
                  </c:pt>
                  <c:pt idx="3">
                    <c:v>C</c:v>
                  </c:pt>
                  <c:pt idx="4">
                    <c:v>A</c:v>
                  </c:pt>
                  <c:pt idx="5">
                    <c:v>B</c:v>
                  </c:pt>
                  <c:pt idx="6">
                    <c:v>C</c:v>
                  </c:pt>
                  <c:pt idx="8">
                    <c:v>A</c:v>
                  </c:pt>
                  <c:pt idx="9">
                    <c:v>B</c:v>
                  </c:pt>
                  <c:pt idx="10">
                    <c:v>C</c:v>
                  </c:pt>
                  <c:pt idx="11">
                    <c:v>A</c:v>
                  </c:pt>
                  <c:pt idx="12">
                    <c:v>B</c:v>
                  </c:pt>
                  <c:pt idx="13">
                    <c:v>C</c:v>
                  </c:pt>
                  <c:pt idx="15">
                    <c:v>A</c:v>
                  </c:pt>
                  <c:pt idx="16">
                    <c:v>B</c:v>
                  </c:pt>
                  <c:pt idx="17">
                    <c:v>C</c:v>
                  </c:pt>
                  <c:pt idx="18">
                    <c:v>A</c:v>
                  </c:pt>
                  <c:pt idx="19">
                    <c:v>B</c:v>
                  </c:pt>
                  <c:pt idx="20">
                    <c:v>C</c:v>
                  </c:pt>
                  <c:pt idx="22">
                    <c:v>A</c:v>
                  </c:pt>
                  <c:pt idx="23">
                    <c:v>B</c:v>
                  </c:pt>
                  <c:pt idx="24">
                    <c:v>C</c:v>
                  </c:pt>
                  <c:pt idx="25">
                    <c:v>A</c:v>
                  </c:pt>
                  <c:pt idx="26">
                    <c:v>B</c:v>
                  </c:pt>
                  <c:pt idx="27">
                    <c:v>C</c:v>
                  </c:pt>
                </c:lvl>
                <c:lvl>
                  <c:pt idx="1">
                    <c:v>Membrane</c:v>
                  </c:pt>
                  <c:pt idx="4">
                    <c:v>Centrifuge</c:v>
                  </c:pt>
                  <c:pt idx="8">
                    <c:v>Membrane</c:v>
                  </c:pt>
                  <c:pt idx="11">
                    <c:v>Centrifuge</c:v>
                  </c:pt>
                  <c:pt idx="15">
                    <c:v>Membrane</c:v>
                  </c:pt>
                  <c:pt idx="18">
                    <c:v>Centrifuge</c:v>
                  </c:pt>
                  <c:pt idx="22">
                    <c:v>Membrane</c:v>
                  </c:pt>
                  <c:pt idx="25">
                    <c:v>Centrifuge</c:v>
                  </c:pt>
                </c:lvl>
              </c:multiLvlStrCache>
            </c:multiLvlStrRef>
          </c:cat>
          <c:val>
            <c:numRef>
              <c:f>'Grafica (flue gas) OK (2)'!$AA$5:$AA$33</c:f>
              <c:numCache>
                <c:formatCode>0%</c:formatCode>
                <c:ptCount val="29"/>
                <c:pt idx="5">
                  <c:v>0.68123350177609376</c:v>
                </c:pt>
                <c:pt idx="12">
                  <c:v>0.77076392456214826</c:v>
                </c:pt>
                <c:pt idx="19">
                  <c:v>0.74286808022229955</c:v>
                </c:pt>
                <c:pt idx="26">
                  <c:v>0.77262890353329194</c:v>
                </c:pt>
              </c:numCache>
            </c:numRef>
          </c:val>
          <c:extLst>
            <c:ext xmlns:c16="http://schemas.microsoft.com/office/drawing/2014/chart" uri="{C3380CC4-5D6E-409C-BE32-E72D297353CC}">
              <c16:uniqueId val="{0000001D-8916-4B43-85E2-3177A94CD6FB}"/>
            </c:ext>
          </c:extLst>
        </c:ser>
        <c:dLbls>
          <c:showLegendKey val="0"/>
          <c:showVal val="0"/>
          <c:showCatName val="0"/>
          <c:showSerName val="0"/>
          <c:showPercent val="0"/>
          <c:showBubbleSize val="0"/>
        </c:dLbls>
        <c:gapWidth val="150"/>
        <c:overlap val="100"/>
        <c:axId val="497747840"/>
        <c:axId val="497748320"/>
      </c:barChart>
      <c:lineChart>
        <c:grouping val="standard"/>
        <c:varyColors val="0"/>
        <c:ser>
          <c:idx val="20"/>
          <c:order val="20"/>
          <c:tx>
            <c:strRef>
              <c:f>'Grafica (flue gas) OK (2)'!$E$38</c:f>
              <c:strCache>
                <c:ptCount val="1"/>
                <c:pt idx="0">
                  <c:v>AUXILIAR</c:v>
                </c:pt>
              </c:strCache>
            </c:strRef>
          </c:tx>
          <c:spPr>
            <a:ln w="28575" cap="rnd">
              <a:noFill/>
              <a:round/>
            </a:ln>
            <a:effectLst/>
          </c:spPr>
          <c:marker>
            <c:symbol val="none"/>
          </c:marker>
          <c:cat>
            <c:strRef>
              <c:f>'Grafica (flue gas) OK (2)'!$D$39:$D$42</c:f>
              <c:strCache>
                <c:ptCount val="4"/>
                <c:pt idx="0">
                  <c:v>Human health</c:v>
                </c:pt>
                <c:pt idx="1">
                  <c:v>Ecosystem quality</c:v>
                </c:pt>
                <c:pt idx="2">
                  <c:v>Climate change</c:v>
                </c:pt>
                <c:pt idx="3">
                  <c:v>Resources</c:v>
                </c:pt>
              </c:strCache>
            </c:strRef>
          </c:cat>
          <c:val>
            <c:numRef>
              <c:f>'Grafica (flue gas) OK (2)'!$E$39:$E$42</c:f>
              <c:numCache>
                <c:formatCode>General</c:formatCode>
                <c:ptCount val="4"/>
                <c:pt idx="0">
                  <c:v>0</c:v>
                </c:pt>
                <c:pt idx="1">
                  <c:v>0</c:v>
                </c:pt>
                <c:pt idx="2">
                  <c:v>0</c:v>
                </c:pt>
                <c:pt idx="3">
                  <c:v>0</c:v>
                </c:pt>
              </c:numCache>
            </c:numRef>
          </c:val>
          <c:smooth val="0"/>
          <c:extLst>
            <c:ext xmlns:c16="http://schemas.microsoft.com/office/drawing/2014/chart" uri="{C3380CC4-5D6E-409C-BE32-E72D297353CC}">
              <c16:uniqueId val="{0000001E-8916-4B43-85E2-3177A94CD6FB}"/>
            </c:ext>
          </c:extLst>
        </c:ser>
        <c:dLbls>
          <c:showLegendKey val="0"/>
          <c:showVal val="0"/>
          <c:showCatName val="0"/>
          <c:showSerName val="0"/>
          <c:showPercent val="0"/>
          <c:showBubbleSize val="0"/>
        </c:dLbls>
        <c:marker val="1"/>
        <c:smooth val="0"/>
        <c:axId val="742638288"/>
        <c:axId val="742637328"/>
      </c:lineChart>
      <c:catAx>
        <c:axId val="4977478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97748320"/>
        <c:crosses val="autoZero"/>
        <c:auto val="1"/>
        <c:lblAlgn val="ctr"/>
        <c:lblOffset val="100"/>
        <c:noMultiLvlLbl val="0"/>
      </c:catAx>
      <c:valAx>
        <c:axId val="49774832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97747840"/>
        <c:crosses val="autoZero"/>
        <c:crossBetween val="between"/>
      </c:valAx>
      <c:valAx>
        <c:axId val="742637328"/>
        <c:scaling>
          <c:orientation val="minMax"/>
        </c:scaling>
        <c:delete val="1"/>
        <c:axPos val="r"/>
        <c:numFmt formatCode="General" sourceLinked="1"/>
        <c:majorTickMark val="out"/>
        <c:minorTickMark val="none"/>
        <c:tickLblPos val="nextTo"/>
        <c:crossAx val="742638288"/>
        <c:crosses val="max"/>
        <c:crossBetween val="between"/>
      </c:valAx>
      <c:catAx>
        <c:axId val="742638288"/>
        <c:scaling>
          <c:orientation val="minMax"/>
        </c:scaling>
        <c:delete val="0"/>
        <c:axPos val="t"/>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742637328"/>
        <c:crosses val="max"/>
        <c:auto val="1"/>
        <c:lblAlgn val="ctr"/>
        <c:lblOffset val="100"/>
        <c:noMultiLvlLbl val="0"/>
      </c:catAx>
      <c:spPr>
        <a:noFill/>
        <a:ln>
          <a:noFill/>
        </a:ln>
        <a:effectLst/>
      </c:spPr>
    </c:plotArea>
    <c:legend>
      <c:legendPos val="b"/>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egendEntry>
        <c:idx val="20"/>
        <c:delete val="1"/>
      </c:legendEntry>
      <c:legendEntry>
        <c:idx val="21"/>
        <c:delete val="1"/>
      </c:legendEntry>
      <c:legendEntry>
        <c:idx val="22"/>
        <c:delete val="1"/>
      </c:legendEntry>
      <c:legendEntry>
        <c:idx val="23"/>
        <c:delete val="1"/>
      </c:legendEntry>
      <c:legendEntry>
        <c:idx val="24"/>
        <c:delete val="1"/>
      </c:legendEntry>
      <c:legendEntry>
        <c:idx val="25"/>
        <c:delete val="1"/>
      </c:legendEntry>
      <c:legendEntry>
        <c:idx val="26"/>
        <c:delete val="1"/>
      </c:legendEntry>
      <c:legendEntry>
        <c:idx val="27"/>
        <c:delete val="1"/>
      </c:legendEntry>
      <c:legendEntry>
        <c:idx val="28"/>
        <c:delete val="1"/>
      </c:legendEntry>
      <c:legendEntry>
        <c:idx val="29"/>
        <c:delete val="1"/>
      </c:legendEntry>
      <c:legendEntry>
        <c:idx val="30"/>
        <c:delete val="1"/>
      </c:legendEntry>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Climate change (kg CO</a:t>
            </a:r>
            <a:r>
              <a:rPr lang="es-ES" baseline="-25000"/>
              <a:t>2</a:t>
            </a:r>
            <a:r>
              <a:rPr lang="es-ES"/>
              <a:t> eq)</a:t>
            </a:r>
          </a:p>
        </c:rich>
      </c:tx>
      <c:overlay val="0"/>
      <c:spPr>
        <a:noFill/>
        <a:ln>
          <a:noFill/>
        </a:ln>
        <a:effectLst/>
      </c:spPr>
      <c:txPr>
        <a:bodyPr rot="0" spcFirstLastPara="1" vertOverflow="ellipsis" vert="horz" wrap="square" anchor="ctr" anchorCtr="1"/>
        <a:lstStyle/>
        <a:p>
          <a:pPr>
            <a:defRPr sz="126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barChart>
        <c:barDir val="col"/>
        <c:grouping val="stacked"/>
        <c:varyColors val="0"/>
        <c:ser>
          <c:idx val="0"/>
          <c:order val="0"/>
          <c:tx>
            <c:strRef>
              <c:f>'Grafica (flue gas) OK (2)'!$C$4</c:f>
              <c:strCache>
                <c:ptCount val="1"/>
                <c:pt idx="0">
                  <c:v>Delivery</c:v>
                </c:pt>
              </c:strCache>
            </c:strRef>
          </c:tx>
          <c:spPr>
            <a:solidFill>
              <a:schemeClr val="accent3"/>
            </a:solidFill>
            <a:ln>
              <a:solidFill>
                <a:schemeClr val="tx1"/>
              </a:solidFill>
            </a:ln>
            <a:effectLst/>
          </c:spPr>
          <c:invertIfNegative val="0"/>
          <c:cat>
            <c:strRef>
              <c:extLst>
                <c:ext xmlns:c15="http://schemas.microsoft.com/office/drawing/2012/chart" uri="{02D57815-91ED-43cb-92C2-25804820EDAC}">
                  <c15:fullRef>
                    <c15:sqref>'Grafica (flue gas) OK (2)'!$B$5:$B$33</c15:sqref>
                  </c15:fullRef>
                </c:ext>
              </c:extLst>
              <c:f>('Grafica (flue gas) OK (2)'!$B$6:$B$25,'Grafica (flue gas) OK (2)'!$B$27:$B$33)</c:f>
              <c:strCache>
                <c:ptCount val="26"/>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strCache>
            </c:strRef>
          </c:cat>
          <c:val>
            <c:numRef>
              <c:extLst>
                <c:ext xmlns:c15="http://schemas.microsoft.com/office/drawing/2012/chart" uri="{02D57815-91ED-43cb-92C2-25804820EDAC}">
                  <c15:fullRef>
                    <c15:sqref>'Grafica (flue gas) OK (2)'!$C$5:$C$33</c15:sqref>
                  </c15:fullRef>
                </c:ext>
              </c:extLst>
              <c:f>('Grafica (flue gas) OK (2)'!$C$6:$C$25,'Grafica (flue gas) OK (2)'!$C$27:$C$33)</c:f>
              <c:numCache>
                <c:formatCode>0%</c:formatCode>
                <c:ptCount val="27"/>
                <c:pt idx="0">
                  <c:v>0.17100334507291226</c:v>
                </c:pt>
                <c:pt idx="7">
                  <c:v>0.41587271762835104</c:v>
                </c:pt>
                <c:pt idx="14">
                  <c:v>0.26391876621768151</c:v>
                </c:pt>
                <c:pt idx="20">
                  <c:v>0.18875053190680763</c:v>
                </c:pt>
              </c:numCache>
            </c:numRef>
          </c:val>
          <c:extLst>
            <c:ext xmlns:c16="http://schemas.microsoft.com/office/drawing/2014/chart" uri="{C3380CC4-5D6E-409C-BE32-E72D297353CC}">
              <c16:uniqueId val="{00000000-1A3E-45BC-A421-A6715908AB5C}"/>
            </c:ext>
          </c:extLst>
        </c:ser>
        <c:ser>
          <c:idx val="1"/>
          <c:order val="1"/>
          <c:tx>
            <c:strRef>
              <c:f>'Grafica (flue gas) OK (2)'!$D$4</c:f>
              <c:strCache>
                <c:ptCount val="1"/>
                <c:pt idx="0">
                  <c:v>Production</c:v>
                </c:pt>
              </c:strCache>
            </c:strRef>
          </c:tx>
          <c:spPr>
            <a:solidFill>
              <a:schemeClr val="accent1"/>
            </a:solidFill>
            <a:ln>
              <a:solidFill>
                <a:schemeClr val="tx1"/>
              </a:solidFill>
            </a:ln>
            <a:effectLst/>
          </c:spPr>
          <c:invertIfNegative val="0"/>
          <c:cat>
            <c:strRef>
              <c:extLst>
                <c:ext xmlns:c15="http://schemas.microsoft.com/office/drawing/2012/chart" uri="{02D57815-91ED-43cb-92C2-25804820EDAC}">
                  <c15:fullRef>
                    <c15:sqref>'Grafica (flue gas) OK (2)'!$B$5:$B$33</c15:sqref>
                  </c15:fullRef>
                </c:ext>
              </c:extLst>
              <c:f>('Grafica (flue gas) OK (2)'!$B$6:$B$25,'Grafica (flue gas) OK (2)'!$B$27:$B$33)</c:f>
              <c:strCache>
                <c:ptCount val="26"/>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strCache>
            </c:strRef>
          </c:cat>
          <c:val>
            <c:numRef>
              <c:extLst>
                <c:ext xmlns:c15="http://schemas.microsoft.com/office/drawing/2012/chart" uri="{02D57815-91ED-43cb-92C2-25804820EDAC}">
                  <c15:fullRef>
                    <c15:sqref>'Grafica (flue gas) OK (2)'!$D$5:$D$33</c15:sqref>
                  </c15:fullRef>
                </c:ext>
              </c:extLst>
              <c:f>('Grafica (flue gas) OK (2)'!$D$6:$D$25,'Grafica (flue gas) OK (2)'!$D$27:$D$33)</c:f>
              <c:numCache>
                <c:formatCode>0%</c:formatCode>
                <c:ptCount val="27"/>
                <c:pt idx="0">
                  <c:v>0.34204847075226785</c:v>
                </c:pt>
                <c:pt idx="7">
                  <c:v>0.20661204625057689</c:v>
                </c:pt>
                <c:pt idx="14">
                  <c:v>0.29218395616280579</c:v>
                </c:pt>
                <c:pt idx="20">
                  <c:v>0.17559489505025452</c:v>
                </c:pt>
              </c:numCache>
            </c:numRef>
          </c:val>
          <c:extLst>
            <c:ext xmlns:c16="http://schemas.microsoft.com/office/drawing/2014/chart" uri="{C3380CC4-5D6E-409C-BE32-E72D297353CC}">
              <c16:uniqueId val="{00000001-1A3E-45BC-A421-A6715908AB5C}"/>
            </c:ext>
          </c:extLst>
        </c:ser>
        <c:ser>
          <c:idx val="2"/>
          <c:order val="2"/>
          <c:tx>
            <c:strRef>
              <c:f>'Grafica (flue gas) OK (2)'!$E$4</c:f>
              <c:strCache>
                <c:ptCount val="1"/>
                <c:pt idx="0">
                  <c:v>Pretreatment</c:v>
                </c:pt>
              </c:strCache>
            </c:strRef>
          </c:tx>
          <c:spPr>
            <a:solidFill>
              <a:schemeClr val="accent2"/>
            </a:solidFill>
            <a:ln>
              <a:solidFill>
                <a:schemeClr val="tx1"/>
              </a:solidFill>
            </a:ln>
            <a:effectLst/>
          </c:spPr>
          <c:invertIfNegative val="0"/>
          <c:cat>
            <c:strRef>
              <c:extLst>
                <c:ext xmlns:c15="http://schemas.microsoft.com/office/drawing/2012/chart" uri="{02D57815-91ED-43cb-92C2-25804820EDAC}">
                  <c15:fullRef>
                    <c15:sqref>'Grafica (flue gas) OK (2)'!$B$5:$B$33</c15:sqref>
                  </c15:fullRef>
                </c:ext>
              </c:extLst>
              <c:f>('Grafica (flue gas) OK (2)'!$B$6:$B$25,'Grafica (flue gas) OK (2)'!$B$27:$B$33)</c:f>
              <c:strCache>
                <c:ptCount val="26"/>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strCache>
            </c:strRef>
          </c:cat>
          <c:val>
            <c:numRef>
              <c:extLst>
                <c:ext xmlns:c15="http://schemas.microsoft.com/office/drawing/2012/chart" uri="{02D57815-91ED-43cb-92C2-25804820EDAC}">
                  <c15:fullRef>
                    <c15:sqref>'Grafica (flue gas) OK (2)'!$E$5:$E$33</c15:sqref>
                  </c15:fullRef>
                </c:ext>
              </c:extLst>
              <c:f>('Grafica (flue gas) OK (2)'!$E$6:$E$25,'Grafica (flue gas) OK (2)'!$E$27:$E$33)</c:f>
              <c:numCache>
                <c:formatCode>0%</c:formatCode>
                <c:ptCount val="27"/>
                <c:pt idx="0">
                  <c:v>1.4831943527232109E-2</c:v>
                </c:pt>
                <c:pt idx="7">
                  <c:v>4.6665890144143313E-3</c:v>
                </c:pt>
                <c:pt idx="14">
                  <c:v>1.2235847467942441E-2</c:v>
                </c:pt>
                <c:pt idx="20">
                  <c:v>1.0820283123023137E-2</c:v>
                </c:pt>
              </c:numCache>
            </c:numRef>
          </c:val>
          <c:extLst>
            <c:ext xmlns:c16="http://schemas.microsoft.com/office/drawing/2014/chart" uri="{C3380CC4-5D6E-409C-BE32-E72D297353CC}">
              <c16:uniqueId val="{00000002-1A3E-45BC-A421-A6715908AB5C}"/>
            </c:ext>
          </c:extLst>
        </c:ser>
        <c:ser>
          <c:idx val="3"/>
          <c:order val="3"/>
          <c:tx>
            <c:strRef>
              <c:f>'Grafica (flue gas) OK (2)'!$F$4</c:f>
              <c:strCache>
                <c:ptCount val="1"/>
                <c:pt idx="0">
                  <c:v>Harvesting</c:v>
                </c:pt>
              </c:strCache>
            </c:strRef>
          </c:tx>
          <c:spPr>
            <a:solidFill>
              <a:schemeClr val="accent4"/>
            </a:solidFill>
            <a:ln>
              <a:solidFill>
                <a:schemeClr val="tx1"/>
              </a:solidFill>
            </a:ln>
            <a:effectLst/>
          </c:spPr>
          <c:invertIfNegative val="0"/>
          <c:cat>
            <c:strRef>
              <c:extLst>
                <c:ext xmlns:c15="http://schemas.microsoft.com/office/drawing/2012/chart" uri="{02D57815-91ED-43cb-92C2-25804820EDAC}">
                  <c15:fullRef>
                    <c15:sqref>'Grafica (flue gas) OK (2)'!$B$5:$B$33</c15:sqref>
                  </c15:fullRef>
                </c:ext>
              </c:extLst>
              <c:f>('Grafica (flue gas) OK (2)'!$B$6:$B$25,'Grafica (flue gas) OK (2)'!$B$27:$B$33)</c:f>
              <c:strCache>
                <c:ptCount val="26"/>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strCache>
            </c:strRef>
          </c:cat>
          <c:val>
            <c:numRef>
              <c:extLst>
                <c:ext xmlns:c15="http://schemas.microsoft.com/office/drawing/2012/chart" uri="{02D57815-91ED-43cb-92C2-25804820EDAC}">
                  <c15:fullRef>
                    <c15:sqref>'Grafica (flue gas) OK (2)'!$F$5:$F$33</c15:sqref>
                  </c15:fullRef>
                </c:ext>
              </c:extLst>
              <c:f>('Grafica (flue gas) OK (2)'!$F$6:$F$25,'Grafica (flue gas) OK (2)'!$F$27:$F$33)</c:f>
              <c:numCache>
                <c:formatCode>0%</c:formatCode>
                <c:ptCount val="27"/>
                <c:pt idx="0">
                  <c:v>-2.5855858523305821E-2</c:v>
                </c:pt>
                <c:pt idx="7">
                  <c:v>-3.3892006346927675E-4</c:v>
                </c:pt>
                <c:pt idx="14">
                  <c:v>-5.4653675349171085E-3</c:v>
                </c:pt>
                <c:pt idx="20">
                  <c:v>5.5437062190008145E-4</c:v>
                </c:pt>
              </c:numCache>
            </c:numRef>
          </c:val>
          <c:extLst>
            <c:ext xmlns:c16="http://schemas.microsoft.com/office/drawing/2014/chart" uri="{C3380CC4-5D6E-409C-BE32-E72D297353CC}">
              <c16:uniqueId val="{00000003-1A3E-45BC-A421-A6715908AB5C}"/>
            </c:ext>
          </c:extLst>
        </c:ser>
        <c:ser>
          <c:idx val="4"/>
          <c:order val="4"/>
          <c:tx>
            <c:strRef>
              <c:f>'Grafica (flue gas) OK (2)'!$G$4</c:f>
              <c:strCache>
                <c:ptCount val="1"/>
                <c:pt idx="0">
                  <c:v>Cultivation</c:v>
                </c:pt>
              </c:strCache>
            </c:strRef>
          </c:tx>
          <c:spPr>
            <a:solidFill>
              <a:schemeClr val="accent6"/>
            </a:solidFill>
            <a:ln>
              <a:solidFill>
                <a:schemeClr val="tx1"/>
              </a:solidFill>
            </a:ln>
            <a:effectLst/>
          </c:spPr>
          <c:invertIfNegative val="0"/>
          <c:cat>
            <c:strRef>
              <c:extLst>
                <c:ext xmlns:c15="http://schemas.microsoft.com/office/drawing/2012/chart" uri="{02D57815-91ED-43cb-92C2-25804820EDAC}">
                  <c15:fullRef>
                    <c15:sqref>'Grafica (flue gas) OK (2)'!$B$5:$B$33</c15:sqref>
                  </c15:fullRef>
                </c:ext>
              </c:extLst>
              <c:f>('Grafica (flue gas) OK (2)'!$B$6:$B$25,'Grafica (flue gas) OK (2)'!$B$27:$B$33)</c:f>
              <c:strCache>
                <c:ptCount val="26"/>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strCache>
            </c:strRef>
          </c:cat>
          <c:val>
            <c:numRef>
              <c:extLst>
                <c:ext xmlns:c15="http://schemas.microsoft.com/office/drawing/2012/chart" uri="{02D57815-91ED-43cb-92C2-25804820EDAC}">
                  <c15:fullRef>
                    <c15:sqref>'Grafica (flue gas) OK (2)'!$G$5:$G$33</c15:sqref>
                  </c15:fullRef>
                </c:ext>
              </c:extLst>
              <c:f>('Grafica (flue gas) OK (2)'!$G$6:$G$25,'Grafica (flue gas) OK (2)'!$G$27:$G$33)</c:f>
              <c:numCache>
                <c:formatCode>0%</c:formatCode>
                <c:ptCount val="27"/>
                <c:pt idx="0">
                  <c:v>0.49797209917089358</c:v>
                </c:pt>
                <c:pt idx="7">
                  <c:v>0.37318756717012702</c:v>
                </c:pt>
                <c:pt idx="14">
                  <c:v>0.43712679768648732</c:v>
                </c:pt>
                <c:pt idx="20">
                  <c:v>0.62427991929801463</c:v>
                </c:pt>
              </c:numCache>
            </c:numRef>
          </c:val>
          <c:extLst>
            <c:ext xmlns:c16="http://schemas.microsoft.com/office/drawing/2014/chart" uri="{C3380CC4-5D6E-409C-BE32-E72D297353CC}">
              <c16:uniqueId val="{00000004-1A3E-45BC-A421-A6715908AB5C}"/>
            </c:ext>
          </c:extLst>
        </c:ser>
        <c:ser>
          <c:idx val="5"/>
          <c:order val="5"/>
          <c:tx>
            <c:strRef>
              <c:f>'Grafica (flue gas) OK (2)'!$M$4</c:f>
              <c:strCache>
                <c:ptCount val="1"/>
                <c:pt idx="0">
                  <c:v>Delivery</c:v>
                </c:pt>
              </c:strCache>
            </c:strRef>
          </c:tx>
          <c:spPr>
            <a:solidFill>
              <a:schemeClr val="accent3"/>
            </a:solidFill>
            <a:ln>
              <a:solidFill>
                <a:schemeClr val="tx1"/>
              </a:solidFill>
            </a:ln>
            <a:effectLst/>
          </c:spPr>
          <c:invertIfNegative val="0"/>
          <c:cat>
            <c:strRef>
              <c:extLst>
                <c:ext xmlns:c15="http://schemas.microsoft.com/office/drawing/2012/chart" uri="{02D57815-91ED-43cb-92C2-25804820EDAC}">
                  <c15:fullRef>
                    <c15:sqref>'Grafica (flue gas) OK (2)'!$B$5:$B$33</c15:sqref>
                  </c15:fullRef>
                </c:ext>
              </c:extLst>
              <c:f>('Grafica (flue gas) OK (2)'!$B$6:$B$25,'Grafica (flue gas) OK (2)'!$B$27:$B$33)</c:f>
              <c:strCache>
                <c:ptCount val="26"/>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strCache>
            </c:strRef>
          </c:cat>
          <c:val>
            <c:numRef>
              <c:extLst>
                <c:ext xmlns:c15="http://schemas.microsoft.com/office/drawing/2012/chart" uri="{02D57815-91ED-43cb-92C2-25804820EDAC}">
                  <c15:fullRef>
                    <c15:sqref>'Grafica (flue gas) OK (2)'!$M$5:$M$33</c15:sqref>
                  </c15:fullRef>
                </c:ext>
              </c:extLst>
              <c:f>('Grafica (flue gas) OK (2)'!$M$6:$M$25,'Grafica (flue gas) OK (2)'!$M$27:$M$33)</c:f>
              <c:numCache>
                <c:formatCode>0%</c:formatCode>
                <c:ptCount val="27"/>
                <c:pt idx="2">
                  <c:v>0.17751120220973951</c:v>
                </c:pt>
                <c:pt idx="9">
                  <c:v>0.42548911598279515</c:v>
                </c:pt>
                <c:pt idx="16">
                  <c:v>0.25088644216914452</c:v>
                </c:pt>
                <c:pt idx="22">
                  <c:v>0.25420812981842361</c:v>
                </c:pt>
              </c:numCache>
            </c:numRef>
          </c:val>
          <c:extLst>
            <c:ext xmlns:c16="http://schemas.microsoft.com/office/drawing/2014/chart" uri="{C3380CC4-5D6E-409C-BE32-E72D297353CC}">
              <c16:uniqueId val="{00000005-1A3E-45BC-A421-A6715908AB5C}"/>
            </c:ext>
          </c:extLst>
        </c:ser>
        <c:ser>
          <c:idx val="6"/>
          <c:order val="6"/>
          <c:tx>
            <c:strRef>
              <c:f>'Grafica (flue gas) OK (2)'!$N$4</c:f>
              <c:strCache>
                <c:ptCount val="1"/>
                <c:pt idx="0">
                  <c:v>Production</c:v>
                </c:pt>
              </c:strCache>
            </c:strRef>
          </c:tx>
          <c:spPr>
            <a:solidFill>
              <a:schemeClr val="accent1"/>
            </a:solidFill>
            <a:ln>
              <a:solidFill>
                <a:schemeClr val="tx1"/>
              </a:solidFill>
            </a:ln>
            <a:effectLst/>
          </c:spPr>
          <c:invertIfNegative val="0"/>
          <c:cat>
            <c:strRef>
              <c:extLst>
                <c:ext xmlns:c15="http://schemas.microsoft.com/office/drawing/2012/chart" uri="{02D57815-91ED-43cb-92C2-25804820EDAC}">
                  <c15:fullRef>
                    <c15:sqref>'Grafica (flue gas) OK (2)'!$B$5:$B$33</c15:sqref>
                  </c15:fullRef>
                </c:ext>
              </c:extLst>
              <c:f>('Grafica (flue gas) OK (2)'!$B$6:$B$25,'Grafica (flue gas) OK (2)'!$B$27:$B$33)</c:f>
              <c:strCache>
                <c:ptCount val="26"/>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strCache>
            </c:strRef>
          </c:cat>
          <c:val>
            <c:numRef>
              <c:extLst>
                <c:ext xmlns:c15="http://schemas.microsoft.com/office/drawing/2012/chart" uri="{02D57815-91ED-43cb-92C2-25804820EDAC}">
                  <c15:fullRef>
                    <c15:sqref>'Grafica (flue gas) OK (2)'!$N$5:$N$33</c15:sqref>
                  </c15:fullRef>
                </c:ext>
              </c:extLst>
              <c:f>('Grafica (flue gas) OK (2)'!$N$6:$N$25,'Grafica (flue gas) OK (2)'!$N$27:$N$33)</c:f>
              <c:numCache>
                <c:formatCode>0%</c:formatCode>
                <c:ptCount val="27"/>
                <c:pt idx="2">
                  <c:v>0.35516813677927128</c:v>
                </c:pt>
                <c:pt idx="9">
                  <c:v>0.21148497057847143</c:v>
                </c:pt>
                <c:pt idx="16">
                  <c:v>0.27594507015255526</c:v>
                </c:pt>
                <c:pt idx="22">
                  <c:v>0.23815746799523119</c:v>
                </c:pt>
              </c:numCache>
            </c:numRef>
          </c:val>
          <c:extLst>
            <c:ext xmlns:c16="http://schemas.microsoft.com/office/drawing/2014/chart" uri="{C3380CC4-5D6E-409C-BE32-E72D297353CC}">
              <c16:uniqueId val="{00000006-1A3E-45BC-A421-A6715908AB5C}"/>
            </c:ext>
          </c:extLst>
        </c:ser>
        <c:ser>
          <c:idx val="7"/>
          <c:order val="7"/>
          <c:tx>
            <c:strRef>
              <c:f>'Grafica (flue gas) OK (2)'!$O$4</c:f>
              <c:strCache>
                <c:ptCount val="1"/>
                <c:pt idx="0">
                  <c:v>Pretreatment</c:v>
                </c:pt>
              </c:strCache>
            </c:strRef>
          </c:tx>
          <c:spPr>
            <a:solidFill>
              <a:schemeClr val="accent2"/>
            </a:solidFill>
            <a:ln>
              <a:solidFill>
                <a:schemeClr val="tx1"/>
              </a:solidFill>
            </a:ln>
            <a:effectLst/>
          </c:spPr>
          <c:invertIfNegative val="0"/>
          <c:cat>
            <c:strRef>
              <c:extLst>
                <c:ext xmlns:c15="http://schemas.microsoft.com/office/drawing/2012/chart" uri="{02D57815-91ED-43cb-92C2-25804820EDAC}">
                  <c15:fullRef>
                    <c15:sqref>'Grafica (flue gas) OK (2)'!$B$5:$B$33</c15:sqref>
                  </c15:fullRef>
                </c:ext>
              </c:extLst>
              <c:f>('Grafica (flue gas) OK (2)'!$B$6:$B$25,'Grafica (flue gas) OK (2)'!$B$27:$B$33)</c:f>
              <c:strCache>
                <c:ptCount val="26"/>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strCache>
            </c:strRef>
          </c:cat>
          <c:val>
            <c:numRef>
              <c:extLst>
                <c:ext xmlns:c15="http://schemas.microsoft.com/office/drawing/2012/chart" uri="{02D57815-91ED-43cb-92C2-25804820EDAC}">
                  <c15:fullRef>
                    <c15:sqref>'Grafica (flue gas) OK (2)'!$O$5:$O$33</c15:sqref>
                  </c15:fullRef>
                </c:ext>
              </c:extLst>
              <c:f>('Grafica (flue gas) OK (2)'!$O$6:$O$25,'Grafica (flue gas) OK (2)'!$O$27:$O$33)</c:f>
              <c:numCache>
                <c:formatCode>0%</c:formatCode>
                <c:ptCount val="27"/>
                <c:pt idx="2">
                  <c:v>1.5400839932998003E-2</c:v>
                </c:pt>
                <c:pt idx="9">
                  <c:v>4.7766500388256193E-3</c:v>
                </c:pt>
                <c:pt idx="16">
                  <c:v>1.155580818689461E-2</c:v>
                </c:pt>
                <c:pt idx="22">
                  <c:v>1.4675433504304284E-2</c:v>
                </c:pt>
              </c:numCache>
            </c:numRef>
          </c:val>
          <c:extLst>
            <c:ext xmlns:c16="http://schemas.microsoft.com/office/drawing/2014/chart" uri="{C3380CC4-5D6E-409C-BE32-E72D297353CC}">
              <c16:uniqueId val="{00000007-1A3E-45BC-A421-A6715908AB5C}"/>
            </c:ext>
          </c:extLst>
        </c:ser>
        <c:ser>
          <c:idx val="8"/>
          <c:order val="8"/>
          <c:tx>
            <c:strRef>
              <c:f>'Grafica (flue gas) OK (2)'!$P$4</c:f>
              <c:strCache>
                <c:ptCount val="1"/>
                <c:pt idx="0">
                  <c:v>Harvesting</c:v>
                </c:pt>
              </c:strCache>
            </c:strRef>
          </c:tx>
          <c:spPr>
            <a:solidFill>
              <a:schemeClr val="accent4"/>
            </a:solidFill>
            <a:ln>
              <a:solidFill>
                <a:schemeClr val="tx1"/>
              </a:solidFill>
            </a:ln>
            <a:effectLst/>
          </c:spPr>
          <c:invertIfNegative val="0"/>
          <c:cat>
            <c:strRef>
              <c:extLst>
                <c:ext xmlns:c15="http://schemas.microsoft.com/office/drawing/2012/chart" uri="{02D57815-91ED-43cb-92C2-25804820EDAC}">
                  <c15:fullRef>
                    <c15:sqref>'Grafica (flue gas) OK (2)'!$B$5:$B$33</c15:sqref>
                  </c15:fullRef>
                </c:ext>
              </c:extLst>
              <c:f>('Grafica (flue gas) OK (2)'!$B$6:$B$25,'Grafica (flue gas) OK (2)'!$B$27:$B$33)</c:f>
              <c:strCache>
                <c:ptCount val="26"/>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strCache>
            </c:strRef>
          </c:cat>
          <c:val>
            <c:numRef>
              <c:extLst>
                <c:ext xmlns:c15="http://schemas.microsoft.com/office/drawing/2012/chart" uri="{02D57815-91ED-43cb-92C2-25804820EDAC}">
                  <c15:fullRef>
                    <c15:sqref>'Grafica (flue gas) OK (2)'!$P$5:$P$33</c15:sqref>
                  </c15:fullRef>
                </c:ext>
              </c:extLst>
              <c:f>('Grafica (flue gas) OK (2)'!$P$6:$P$25,'Grafica (flue gas) OK (2)'!$P$27:$P$33)</c:f>
              <c:numCache>
                <c:formatCode>0%</c:formatCode>
                <c:ptCount val="27"/>
                <c:pt idx="2">
                  <c:v>-2.6847589981485346E-2</c:v>
                </c:pt>
                <c:pt idx="9">
                  <c:v>-3.4691345848733888E-4</c:v>
                </c:pt>
                <c:pt idx="16">
                  <c:v>-5.1616154686873316E-3</c:v>
                </c:pt>
                <c:pt idx="22">
                  <c:v>7.51886913605825E-4</c:v>
                </c:pt>
              </c:numCache>
            </c:numRef>
          </c:val>
          <c:extLst>
            <c:ext xmlns:c16="http://schemas.microsoft.com/office/drawing/2014/chart" uri="{C3380CC4-5D6E-409C-BE32-E72D297353CC}">
              <c16:uniqueId val="{00000008-1A3E-45BC-A421-A6715908AB5C}"/>
            </c:ext>
          </c:extLst>
        </c:ser>
        <c:ser>
          <c:idx val="9"/>
          <c:order val="9"/>
          <c:tx>
            <c:strRef>
              <c:f>'Grafica (flue gas) OK (2)'!$Q$4</c:f>
              <c:strCache>
                <c:ptCount val="1"/>
                <c:pt idx="0">
                  <c:v>Cultivation</c:v>
                </c:pt>
              </c:strCache>
            </c:strRef>
          </c:tx>
          <c:spPr>
            <a:solidFill>
              <a:schemeClr val="accent6"/>
            </a:solidFill>
            <a:ln>
              <a:solidFill>
                <a:schemeClr val="tx1"/>
              </a:solidFill>
            </a:ln>
            <a:effectLst/>
          </c:spPr>
          <c:invertIfNegative val="0"/>
          <c:cat>
            <c:strRef>
              <c:extLst>
                <c:ext xmlns:c15="http://schemas.microsoft.com/office/drawing/2012/chart" uri="{02D57815-91ED-43cb-92C2-25804820EDAC}">
                  <c15:fullRef>
                    <c15:sqref>'Grafica (flue gas) OK (2)'!$B$5:$B$33</c15:sqref>
                  </c15:fullRef>
                </c:ext>
              </c:extLst>
              <c:f>('Grafica (flue gas) OK (2)'!$B$6:$B$25,'Grafica (flue gas) OK (2)'!$B$27:$B$33)</c:f>
              <c:strCache>
                <c:ptCount val="26"/>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strCache>
            </c:strRef>
          </c:cat>
          <c:val>
            <c:numRef>
              <c:extLst>
                <c:ext xmlns:c15="http://schemas.microsoft.com/office/drawing/2012/chart" uri="{02D57815-91ED-43cb-92C2-25804820EDAC}">
                  <c15:fullRef>
                    <c15:sqref>'Grafica (flue gas) OK (2)'!$Q$5:$Q$33</c15:sqref>
                  </c15:fullRef>
                </c:ext>
              </c:extLst>
              <c:f>('Grafica (flue gas) OK (2)'!$Q$6:$Q$25,'Grafica (flue gas) OK (2)'!$Q$27:$Q$33)</c:f>
              <c:numCache>
                <c:formatCode>0%</c:formatCode>
                <c:ptCount val="27"/>
                <c:pt idx="2">
                  <c:v>0.47876741105947657</c:v>
                </c:pt>
                <c:pt idx="9">
                  <c:v>0.35859617685839518</c:v>
                </c:pt>
                <c:pt idx="16">
                  <c:v>0.46677429496009293</c:v>
                </c:pt>
                <c:pt idx="22">
                  <c:v>0.49220708176843508</c:v>
                </c:pt>
              </c:numCache>
            </c:numRef>
          </c:val>
          <c:extLst>
            <c:ext xmlns:c16="http://schemas.microsoft.com/office/drawing/2014/chart" uri="{C3380CC4-5D6E-409C-BE32-E72D297353CC}">
              <c16:uniqueId val="{00000009-1A3E-45BC-A421-A6715908AB5C}"/>
            </c:ext>
          </c:extLst>
        </c:ser>
        <c:ser>
          <c:idx val="10"/>
          <c:order val="10"/>
          <c:tx>
            <c:strRef>
              <c:f>'Grafica (flue gas) OK (2)'!$R$4</c:f>
              <c:strCache>
                <c:ptCount val="1"/>
                <c:pt idx="0">
                  <c:v>Delivery</c:v>
                </c:pt>
              </c:strCache>
            </c:strRef>
          </c:tx>
          <c:spPr>
            <a:solidFill>
              <a:schemeClr val="accent3"/>
            </a:solidFill>
            <a:ln>
              <a:solidFill>
                <a:schemeClr val="tx1"/>
              </a:solidFill>
            </a:ln>
            <a:effectLst/>
          </c:spPr>
          <c:invertIfNegative val="0"/>
          <c:cat>
            <c:strRef>
              <c:extLst>
                <c:ext xmlns:c15="http://schemas.microsoft.com/office/drawing/2012/chart" uri="{02D57815-91ED-43cb-92C2-25804820EDAC}">
                  <c15:fullRef>
                    <c15:sqref>'Grafica (flue gas) OK (2)'!$B$5:$B$33</c15:sqref>
                  </c15:fullRef>
                </c:ext>
              </c:extLst>
              <c:f>('Grafica (flue gas) OK (2)'!$B$6:$B$25,'Grafica (flue gas) OK (2)'!$B$27:$B$33)</c:f>
              <c:strCache>
                <c:ptCount val="26"/>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strCache>
            </c:strRef>
          </c:cat>
          <c:val>
            <c:numRef>
              <c:extLst>
                <c:ext xmlns:c15="http://schemas.microsoft.com/office/drawing/2012/chart" uri="{02D57815-91ED-43cb-92C2-25804820EDAC}">
                  <c15:fullRef>
                    <c15:sqref>'Grafica (flue gas) OK (2)'!$R$5:$R$33</c15:sqref>
                  </c15:fullRef>
                </c:ext>
              </c:extLst>
              <c:f>('Grafica (flue gas) OK (2)'!$R$6:$R$25,'Grafica (flue gas) OK (2)'!$R$27:$R$33)</c:f>
              <c:numCache>
                <c:formatCode>General</c:formatCode>
                <c:ptCount val="27"/>
                <c:pt idx="3" formatCode="0%">
                  <c:v>3.5864542966094544E-2</c:v>
                </c:pt>
                <c:pt idx="10" formatCode="0%">
                  <c:v>7.6212274489354484E-2</c:v>
                </c:pt>
                <c:pt idx="17" formatCode="0%">
                  <c:v>5.5413548007040139E-2</c:v>
                </c:pt>
                <c:pt idx="23" formatCode="0%">
                  <c:v>4.0502739475112688E-2</c:v>
                </c:pt>
              </c:numCache>
            </c:numRef>
          </c:val>
          <c:extLst>
            <c:ext xmlns:c16="http://schemas.microsoft.com/office/drawing/2014/chart" uri="{C3380CC4-5D6E-409C-BE32-E72D297353CC}">
              <c16:uniqueId val="{0000000A-1A3E-45BC-A421-A6715908AB5C}"/>
            </c:ext>
          </c:extLst>
        </c:ser>
        <c:ser>
          <c:idx val="11"/>
          <c:order val="11"/>
          <c:tx>
            <c:strRef>
              <c:f>'Grafica (flue gas) OK (2)'!$S$4</c:f>
              <c:strCache>
                <c:ptCount val="1"/>
                <c:pt idx="0">
                  <c:v>Production</c:v>
                </c:pt>
              </c:strCache>
            </c:strRef>
          </c:tx>
          <c:spPr>
            <a:solidFill>
              <a:schemeClr val="accent1"/>
            </a:solidFill>
            <a:ln>
              <a:solidFill>
                <a:schemeClr val="tx1"/>
              </a:solidFill>
            </a:ln>
            <a:effectLst/>
          </c:spPr>
          <c:invertIfNegative val="0"/>
          <c:cat>
            <c:strRef>
              <c:extLst>
                <c:ext xmlns:c15="http://schemas.microsoft.com/office/drawing/2012/chart" uri="{02D57815-91ED-43cb-92C2-25804820EDAC}">
                  <c15:fullRef>
                    <c15:sqref>'Grafica (flue gas) OK (2)'!$B$5:$B$33</c15:sqref>
                  </c15:fullRef>
                </c:ext>
              </c:extLst>
              <c:f>('Grafica (flue gas) OK (2)'!$B$6:$B$25,'Grafica (flue gas) OK (2)'!$B$27:$B$33)</c:f>
              <c:strCache>
                <c:ptCount val="26"/>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strCache>
            </c:strRef>
          </c:cat>
          <c:val>
            <c:numRef>
              <c:extLst>
                <c:ext xmlns:c15="http://schemas.microsoft.com/office/drawing/2012/chart" uri="{02D57815-91ED-43cb-92C2-25804820EDAC}">
                  <c15:fullRef>
                    <c15:sqref>'Grafica (flue gas) OK (2)'!$S$5:$S$33</c15:sqref>
                  </c15:fullRef>
                </c:ext>
              </c:extLst>
              <c:f>('Grafica (flue gas) OK (2)'!$S$6:$S$25,'Grafica (flue gas) OK (2)'!$S$27:$S$33)</c:f>
              <c:numCache>
                <c:formatCode>General</c:formatCode>
                <c:ptCount val="27"/>
                <c:pt idx="3" formatCode="0%">
                  <c:v>0.23497187925138349</c:v>
                </c:pt>
                <c:pt idx="10" formatCode="0%">
                  <c:v>0.12544759911491141</c:v>
                </c:pt>
                <c:pt idx="17" formatCode="0%">
                  <c:v>0.15562575314947488</c:v>
                </c:pt>
                <c:pt idx="23" formatCode="0%">
                  <c:v>8.493176931532441E-2</c:v>
                </c:pt>
              </c:numCache>
            </c:numRef>
          </c:val>
          <c:extLst>
            <c:ext xmlns:c16="http://schemas.microsoft.com/office/drawing/2014/chart" uri="{C3380CC4-5D6E-409C-BE32-E72D297353CC}">
              <c16:uniqueId val="{0000000B-1A3E-45BC-A421-A6715908AB5C}"/>
            </c:ext>
          </c:extLst>
        </c:ser>
        <c:ser>
          <c:idx val="12"/>
          <c:order val="12"/>
          <c:tx>
            <c:strRef>
              <c:f>'Grafica (flue gas) OK (2)'!$T$4</c:f>
              <c:strCache>
                <c:ptCount val="1"/>
                <c:pt idx="0">
                  <c:v>Pretreatment</c:v>
                </c:pt>
              </c:strCache>
            </c:strRef>
          </c:tx>
          <c:spPr>
            <a:solidFill>
              <a:schemeClr val="accent2"/>
            </a:solidFill>
            <a:ln>
              <a:solidFill>
                <a:schemeClr val="tx1"/>
              </a:solidFill>
            </a:ln>
            <a:effectLst/>
          </c:spPr>
          <c:invertIfNegative val="0"/>
          <c:cat>
            <c:strRef>
              <c:extLst>
                <c:ext xmlns:c15="http://schemas.microsoft.com/office/drawing/2012/chart" uri="{02D57815-91ED-43cb-92C2-25804820EDAC}">
                  <c15:fullRef>
                    <c15:sqref>'Grafica (flue gas) OK (2)'!$B$5:$B$33</c15:sqref>
                  </c15:fullRef>
                </c:ext>
              </c:extLst>
              <c:f>('Grafica (flue gas) OK (2)'!$B$6:$B$25,'Grafica (flue gas) OK (2)'!$B$27:$B$33)</c:f>
              <c:strCache>
                <c:ptCount val="26"/>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strCache>
            </c:strRef>
          </c:cat>
          <c:val>
            <c:numRef>
              <c:extLst>
                <c:ext xmlns:c15="http://schemas.microsoft.com/office/drawing/2012/chart" uri="{02D57815-91ED-43cb-92C2-25804820EDAC}">
                  <c15:fullRef>
                    <c15:sqref>'Grafica (flue gas) OK (2)'!$T$5:$T$33</c15:sqref>
                  </c15:fullRef>
                </c:ext>
              </c:extLst>
              <c:f>('Grafica (flue gas) OK (2)'!$T$6:$T$25,'Grafica (flue gas) OK (2)'!$T$27:$T$33)</c:f>
              <c:numCache>
                <c:formatCode>General</c:formatCode>
                <c:ptCount val="27"/>
                <c:pt idx="3" formatCode="0%">
                  <c:v>9.7007624784410263E-3</c:v>
                </c:pt>
                <c:pt idx="10" formatCode="0%">
                  <c:v>2.5573700095981823E-3</c:v>
                </c:pt>
                <c:pt idx="17" formatCode="0%">
                  <c:v>7.719851494487299E-3</c:v>
                </c:pt>
                <c:pt idx="23" formatCode="0%">
                  <c:v>6.9258421097114229E-3</c:v>
                </c:pt>
              </c:numCache>
            </c:numRef>
          </c:val>
          <c:extLst>
            <c:ext xmlns:c16="http://schemas.microsoft.com/office/drawing/2014/chart" uri="{C3380CC4-5D6E-409C-BE32-E72D297353CC}">
              <c16:uniqueId val="{0000000C-1A3E-45BC-A421-A6715908AB5C}"/>
            </c:ext>
          </c:extLst>
        </c:ser>
        <c:ser>
          <c:idx val="13"/>
          <c:order val="13"/>
          <c:tx>
            <c:strRef>
              <c:f>'Grafica (flue gas) OK (2)'!$U$4</c:f>
              <c:strCache>
                <c:ptCount val="1"/>
                <c:pt idx="0">
                  <c:v>Harvesting</c:v>
                </c:pt>
              </c:strCache>
            </c:strRef>
          </c:tx>
          <c:spPr>
            <a:solidFill>
              <a:schemeClr val="accent4"/>
            </a:solidFill>
            <a:ln>
              <a:solidFill>
                <a:schemeClr val="tx1"/>
              </a:solidFill>
            </a:ln>
            <a:effectLst/>
          </c:spPr>
          <c:invertIfNegative val="0"/>
          <c:cat>
            <c:strRef>
              <c:extLst>
                <c:ext xmlns:c15="http://schemas.microsoft.com/office/drawing/2012/chart" uri="{02D57815-91ED-43cb-92C2-25804820EDAC}">
                  <c15:fullRef>
                    <c15:sqref>'Grafica (flue gas) OK (2)'!$B$5:$B$33</c15:sqref>
                  </c15:fullRef>
                </c:ext>
              </c:extLst>
              <c:f>('Grafica (flue gas) OK (2)'!$B$6:$B$25,'Grafica (flue gas) OK (2)'!$B$27:$B$33)</c:f>
              <c:strCache>
                <c:ptCount val="26"/>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strCache>
            </c:strRef>
          </c:cat>
          <c:val>
            <c:numRef>
              <c:extLst>
                <c:ext xmlns:c15="http://schemas.microsoft.com/office/drawing/2012/chart" uri="{02D57815-91ED-43cb-92C2-25804820EDAC}">
                  <c15:fullRef>
                    <c15:sqref>'Grafica (flue gas) OK (2)'!$U$5:$U$33</c15:sqref>
                  </c15:fullRef>
                </c:ext>
              </c:extLst>
              <c:f>('Grafica (flue gas) OK (2)'!$U$6:$U$25,'Grafica (flue gas) OK (2)'!$U$27:$U$33)</c:f>
              <c:numCache>
                <c:formatCode>General</c:formatCode>
                <c:ptCount val="27"/>
                <c:pt idx="3" formatCode="0%">
                  <c:v>2.6698073873763535E-4</c:v>
                </c:pt>
                <c:pt idx="10" formatCode="0%">
                  <c:v>7.5063369781362271E-3</c:v>
                </c:pt>
                <c:pt idx="17" formatCode="0%">
                  <c:v>1.763372717683611E-2</c:v>
                </c:pt>
                <c:pt idx="23" formatCode="0%">
                  <c:v>2.1821551324576732E-2</c:v>
                </c:pt>
              </c:numCache>
            </c:numRef>
          </c:val>
          <c:extLst>
            <c:ext xmlns:c16="http://schemas.microsoft.com/office/drawing/2014/chart" uri="{C3380CC4-5D6E-409C-BE32-E72D297353CC}">
              <c16:uniqueId val="{0000000D-1A3E-45BC-A421-A6715908AB5C}"/>
            </c:ext>
          </c:extLst>
        </c:ser>
        <c:ser>
          <c:idx val="14"/>
          <c:order val="14"/>
          <c:tx>
            <c:strRef>
              <c:f>'Grafica (flue gas) OK (2)'!$V$4</c:f>
              <c:strCache>
                <c:ptCount val="1"/>
                <c:pt idx="0">
                  <c:v>Cultivation</c:v>
                </c:pt>
              </c:strCache>
            </c:strRef>
          </c:tx>
          <c:spPr>
            <a:solidFill>
              <a:schemeClr val="accent6"/>
            </a:solidFill>
            <a:ln>
              <a:solidFill>
                <a:schemeClr val="tx1"/>
              </a:solidFill>
            </a:ln>
            <a:effectLst/>
          </c:spPr>
          <c:invertIfNegative val="0"/>
          <c:cat>
            <c:strRef>
              <c:extLst>
                <c:ext xmlns:c15="http://schemas.microsoft.com/office/drawing/2012/chart" uri="{02D57815-91ED-43cb-92C2-25804820EDAC}">
                  <c15:fullRef>
                    <c15:sqref>'Grafica (flue gas) OK (2)'!$B$5:$B$33</c15:sqref>
                  </c15:fullRef>
                </c:ext>
              </c:extLst>
              <c:f>('Grafica (flue gas) OK (2)'!$B$6:$B$25,'Grafica (flue gas) OK (2)'!$B$27:$B$33)</c:f>
              <c:strCache>
                <c:ptCount val="26"/>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strCache>
            </c:strRef>
          </c:cat>
          <c:val>
            <c:numRef>
              <c:extLst>
                <c:ext xmlns:c15="http://schemas.microsoft.com/office/drawing/2012/chart" uri="{02D57815-91ED-43cb-92C2-25804820EDAC}">
                  <c15:fullRef>
                    <c15:sqref>'Grafica (flue gas) OK (2)'!$V$5:$V$33</c15:sqref>
                  </c15:fullRef>
                </c:ext>
              </c:extLst>
              <c:f>('Grafica (flue gas) OK (2)'!$V$6:$V$25,'Grafica (flue gas) OK (2)'!$V$27:$V$33)</c:f>
              <c:numCache>
                <c:formatCode>General</c:formatCode>
                <c:ptCount val="27"/>
                <c:pt idx="3" formatCode="0%">
                  <c:v>0.71919583456534331</c:v>
                </c:pt>
                <c:pt idx="10" formatCode="0%">
                  <c:v>0.78827641940799964</c:v>
                </c:pt>
                <c:pt idx="17" formatCode="0%">
                  <c:v>0.76360712017216159</c:v>
                </c:pt>
                <c:pt idx="23" formatCode="0%">
                  <c:v>0.84581809777527472</c:v>
                </c:pt>
              </c:numCache>
            </c:numRef>
          </c:val>
          <c:extLst>
            <c:ext xmlns:c16="http://schemas.microsoft.com/office/drawing/2014/chart" uri="{C3380CC4-5D6E-409C-BE32-E72D297353CC}">
              <c16:uniqueId val="{0000000E-1A3E-45BC-A421-A6715908AB5C}"/>
            </c:ext>
          </c:extLst>
        </c:ser>
        <c:ser>
          <c:idx val="15"/>
          <c:order val="15"/>
          <c:tx>
            <c:strRef>
              <c:f>'Grafica (flue gas) OK (2)'!$AB$4</c:f>
              <c:strCache>
                <c:ptCount val="1"/>
                <c:pt idx="0">
                  <c:v>Delivery</c:v>
                </c:pt>
              </c:strCache>
            </c:strRef>
          </c:tx>
          <c:spPr>
            <a:solidFill>
              <a:schemeClr val="accent3"/>
            </a:solidFill>
            <a:ln>
              <a:solidFill>
                <a:schemeClr val="tx1"/>
              </a:solidFill>
            </a:ln>
            <a:effectLst/>
          </c:spPr>
          <c:invertIfNegative val="0"/>
          <c:cat>
            <c:strRef>
              <c:extLst>
                <c:ext xmlns:c15="http://schemas.microsoft.com/office/drawing/2012/chart" uri="{02D57815-91ED-43cb-92C2-25804820EDAC}">
                  <c15:fullRef>
                    <c15:sqref>'Grafica (flue gas) OK (2)'!$B$5:$B$33</c15:sqref>
                  </c15:fullRef>
                </c:ext>
              </c:extLst>
              <c:f>('Grafica (flue gas) OK (2)'!$B$6:$B$25,'Grafica (flue gas) OK (2)'!$B$27:$B$33)</c:f>
              <c:strCache>
                <c:ptCount val="26"/>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strCache>
            </c:strRef>
          </c:cat>
          <c:val>
            <c:numRef>
              <c:extLst>
                <c:ext xmlns:c15="http://schemas.microsoft.com/office/drawing/2012/chart" uri="{02D57815-91ED-43cb-92C2-25804820EDAC}">
                  <c15:fullRef>
                    <c15:sqref>'Grafica (flue gas) OK (2)'!$AB$5:$AB$33</c15:sqref>
                  </c15:fullRef>
                </c:ext>
              </c:extLst>
              <c:f>('Grafica (flue gas) OK (2)'!$AB$6:$AB$25,'Grafica (flue gas) OK (2)'!$AB$27:$AB$33)</c:f>
              <c:numCache>
                <c:formatCode>General</c:formatCode>
                <c:ptCount val="27"/>
                <c:pt idx="5" formatCode="0%">
                  <c:v>3.8382101803133756E-2</c:v>
                </c:pt>
                <c:pt idx="12" formatCode="0%">
                  <c:v>7.6579749161577171E-2</c:v>
                </c:pt>
                <c:pt idx="19" formatCode="0%">
                  <c:v>4.9988212950740039E-2</c:v>
                </c:pt>
                <c:pt idx="25" formatCode="0%">
                  <c:v>5.2303236747937298E-2</c:v>
                </c:pt>
              </c:numCache>
            </c:numRef>
          </c:val>
          <c:extLst>
            <c:ext xmlns:c16="http://schemas.microsoft.com/office/drawing/2014/chart" uri="{C3380CC4-5D6E-409C-BE32-E72D297353CC}">
              <c16:uniqueId val="{0000000F-1A3E-45BC-A421-A6715908AB5C}"/>
            </c:ext>
          </c:extLst>
        </c:ser>
        <c:ser>
          <c:idx val="16"/>
          <c:order val="16"/>
          <c:tx>
            <c:strRef>
              <c:f>'Grafica (flue gas) OK (2)'!$AC$4</c:f>
              <c:strCache>
                <c:ptCount val="1"/>
                <c:pt idx="0">
                  <c:v>Production</c:v>
                </c:pt>
              </c:strCache>
            </c:strRef>
          </c:tx>
          <c:spPr>
            <a:solidFill>
              <a:schemeClr val="accent1"/>
            </a:solidFill>
            <a:ln>
              <a:solidFill>
                <a:schemeClr val="tx1"/>
              </a:solidFill>
            </a:ln>
            <a:effectLst/>
          </c:spPr>
          <c:invertIfNegative val="0"/>
          <c:cat>
            <c:strRef>
              <c:extLst>
                <c:ext xmlns:c15="http://schemas.microsoft.com/office/drawing/2012/chart" uri="{02D57815-91ED-43cb-92C2-25804820EDAC}">
                  <c15:fullRef>
                    <c15:sqref>'Grafica (flue gas) OK (2)'!$B$5:$B$33</c15:sqref>
                  </c15:fullRef>
                </c:ext>
              </c:extLst>
              <c:f>('Grafica (flue gas) OK (2)'!$B$6:$B$25,'Grafica (flue gas) OK (2)'!$B$27:$B$33)</c:f>
              <c:strCache>
                <c:ptCount val="26"/>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strCache>
            </c:strRef>
          </c:cat>
          <c:val>
            <c:numRef>
              <c:extLst>
                <c:ext xmlns:c15="http://schemas.microsoft.com/office/drawing/2012/chart" uri="{02D57815-91ED-43cb-92C2-25804820EDAC}">
                  <c15:fullRef>
                    <c15:sqref>'Grafica (flue gas) OK (2)'!$AC$5:$AC$33</c15:sqref>
                  </c15:fullRef>
                </c:ext>
              </c:extLst>
              <c:f>('Grafica (flue gas) OK (2)'!$AC$6:$AC$25,'Grafica (flue gas) OK (2)'!$AC$27:$AC$33)</c:f>
              <c:numCache>
                <c:formatCode>General</c:formatCode>
                <c:ptCount val="27"/>
                <c:pt idx="5" formatCode="0%">
                  <c:v>0.24064839986800876</c:v>
                </c:pt>
                <c:pt idx="12" formatCode="0%">
                  <c:v>0.12779460739863061</c:v>
                </c:pt>
                <c:pt idx="19" formatCode="0%">
                  <c:v>0.14677485776666555</c:v>
                </c:pt>
                <c:pt idx="25" formatCode="0%">
                  <c:v>0.1112604368870547</c:v>
                </c:pt>
              </c:numCache>
            </c:numRef>
          </c:val>
          <c:extLst>
            <c:ext xmlns:c16="http://schemas.microsoft.com/office/drawing/2014/chart" uri="{C3380CC4-5D6E-409C-BE32-E72D297353CC}">
              <c16:uniqueId val="{00000010-1A3E-45BC-A421-A6715908AB5C}"/>
            </c:ext>
          </c:extLst>
        </c:ser>
        <c:ser>
          <c:idx val="17"/>
          <c:order val="17"/>
          <c:tx>
            <c:strRef>
              <c:f>'Grafica (flue gas) OK (2)'!$AD$4</c:f>
              <c:strCache>
                <c:ptCount val="1"/>
                <c:pt idx="0">
                  <c:v>Pretreatment</c:v>
                </c:pt>
              </c:strCache>
            </c:strRef>
          </c:tx>
          <c:spPr>
            <a:solidFill>
              <a:schemeClr val="accent2"/>
            </a:solidFill>
            <a:ln>
              <a:solidFill>
                <a:schemeClr val="tx1"/>
              </a:solidFill>
            </a:ln>
            <a:effectLst/>
          </c:spPr>
          <c:invertIfNegative val="0"/>
          <c:cat>
            <c:strRef>
              <c:extLst>
                <c:ext xmlns:c15="http://schemas.microsoft.com/office/drawing/2012/chart" uri="{02D57815-91ED-43cb-92C2-25804820EDAC}">
                  <c15:fullRef>
                    <c15:sqref>'Grafica (flue gas) OK (2)'!$B$5:$B$33</c15:sqref>
                  </c15:fullRef>
                </c:ext>
              </c:extLst>
              <c:f>('Grafica (flue gas) OK (2)'!$B$6:$B$25,'Grafica (flue gas) OK (2)'!$B$27:$B$33)</c:f>
              <c:strCache>
                <c:ptCount val="26"/>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strCache>
            </c:strRef>
          </c:cat>
          <c:val>
            <c:numRef>
              <c:extLst>
                <c:ext xmlns:c15="http://schemas.microsoft.com/office/drawing/2012/chart" uri="{02D57815-91ED-43cb-92C2-25804820EDAC}">
                  <c15:fullRef>
                    <c15:sqref>'Grafica (flue gas) OK (2)'!$AD$5:$AD$33</c15:sqref>
                  </c15:fullRef>
                </c:ext>
              </c:extLst>
              <c:f>('Grafica (flue gas) OK (2)'!$AD$6:$AD$25,'Grafica (flue gas) OK (2)'!$AD$27:$AD$33)</c:f>
              <c:numCache>
                <c:formatCode>General</c:formatCode>
                <c:ptCount val="27"/>
                <c:pt idx="5" formatCode="0%">
                  <c:v>1.4508473076460075E-2</c:v>
                </c:pt>
                <c:pt idx="12" formatCode="0%">
                  <c:v>3.8195300980539775E-3</c:v>
                </c:pt>
                <c:pt idx="19" formatCode="0%">
                  <c:v>1.0615627654391595E-2</c:v>
                </c:pt>
                <c:pt idx="25" formatCode="0%">
                  <c:v>1.3149269334616484E-2</c:v>
                </c:pt>
              </c:numCache>
            </c:numRef>
          </c:val>
          <c:extLst>
            <c:ext xmlns:c16="http://schemas.microsoft.com/office/drawing/2014/chart" uri="{C3380CC4-5D6E-409C-BE32-E72D297353CC}">
              <c16:uniqueId val="{00000011-1A3E-45BC-A421-A6715908AB5C}"/>
            </c:ext>
          </c:extLst>
        </c:ser>
        <c:ser>
          <c:idx val="18"/>
          <c:order val="18"/>
          <c:tx>
            <c:strRef>
              <c:f>'Grafica (flue gas) OK (2)'!$AE$4</c:f>
              <c:strCache>
                <c:ptCount val="1"/>
                <c:pt idx="0">
                  <c:v>Harvesting</c:v>
                </c:pt>
              </c:strCache>
            </c:strRef>
          </c:tx>
          <c:spPr>
            <a:solidFill>
              <a:schemeClr val="accent4"/>
            </a:solidFill>
            <a:ln>
              <a:solidFill>
                <a:schemeClr val="tx1"/>
              </a:solidFill>
            </a:ln>
            <a:effectLst/>
          </c:spPr>
          <c:invertIfNegative val="0"/>
          <c:cat>
            <c:strRef>
              <c:extLst>
                <c:ext xmlns:c15="http://schemas.microsoft.com/office/drawing/2012/chart" uri="{02D57815-91ED-43cb-92C2-25804820EDAC}">
                  <c15:fullRef>
                    <c15:sqref>'Grafica (flue gas) OK (2)'!$B$5:$B$33</c15:sqref>
                  </c15:fullRef>
                </c:ext>
              </c:extLst>
              <c:f>('Grafica (flue gas) OK (2)'!$B$6:$B$25,'Grafica (flue gas) OK (2)'!$B$27:$B$33)</c:f>
              <c:strCache>
                <c:ptCount val="26"/>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strCache>
            </c:strRef>
          </c:cat>
          <c:val>
            <c:numRef>
              <c:extLst>
                <c:ext xmlns:c15="http://schemas.microsoft.com/office/drawing/2012/chart" uri="{02D57815-91ED-43cb-92C2-25804820EDAC}">
                  <c15:fullRef>
                    <c15:sqref>'Grafica (flue gas) OK (2)'!$AE$5:$AE$33</c15:sqref>
                  </c15:fullRef>
                </c:ext>
              </c:extLst>
              <c:f>('Grafica (flue gas) OK (2)'!$AE$6:$AE$25,'Grafica (flue gas) OK (2)'!$AE$27:$AE$33)</c:f>
              <c:numCache>
                <c:formatCode>General</c:formatCode>
                <c:ptCount val="27"/>
                <c:pt idx="5" formatCode="0%">
                  <c:v>2.2228849540868057E-2</c:v>
                </c:pt>
                <c:pt idx="12" formatCode="0%">
                  <c:v>1.339759700533822E-2</c:v>
                </c:pt>
                <c:pt idx="19" formatCode="0%">
                  <c:v>3.2540702306905214E-2</c:v>
                </c:pt>
                <c:pt idx="25" formatCode="0%">
                  <c:v>4.8049003188165969E-2</c:v>
                </c:pt>
              </c:numCache>
            </c:numRef>
          </c:val>
          <c:extLst>
            <c:ext xmlns:c16="http://schemas.microsoft.com/office/drawing/2014/chart" uri="{C3380CC4-5D6E-409C-BE32-E72D297353CC}">
              <c16:uniqueId val="{00000012-1A3E-45BC-A421-A6715908AB5C}"/>
            </c:ext>
          </c:extLst>
        </c:ser>
        <c:ser>
          <c:idx val="19"/>
          <c:order val="19"/>
          <c:tx>
            <c:strRef>
              <c:f>'Grafica (flue gas) OK (2)'!$AF$4</c:f>
              <c:strCache>
                <c:ptCount val="1"/>
                <c:pt idx="0">
                  <c:v>Cultivation</c:v>
                </c:pt>
              </c:strCache>
            </c:strRef>
          </c:tx>
          <c:spPr>
            <a:solidFill>
              <a:schemeClr val="accent6"/>
            </a:solidFill>
            <a:ln>
              <a:solidFill>
                <a:schemeClr val="tx1"/>
              </a:solidFill>
            </a:ln>
            <a:effectLst/>
          </c:spPr>
          <c:invertIfNegative val="0"/>
          <c:cat>
            <c:strRef>
              <c:extLst>
                <c:ext xmlns:c15="http://schemas.microsoft.com/office/drawing/2012/chart" uri="{02D57815-91ED-43cb-92C2-25804820EDAC}">
                  <c15:fullRef>
                    <c15:sqref>'Grafica (flue gas) OK (2)'!$B$5:$B$33</c15:sqref>
                  </c15:fullRef>
                </c:ext>
              </c:extLst>
              <c:f>('Grafica (flue gas) OK (2)'!$B$6:$B$25,'Grafica (flue gas) OK (2)'!$B$27:$B$33)</c:f>
              <c:strCache>
                <c:ptCount val="26"/>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strCache>
            </c:strRef>
          </c:cat>
          <c:val>
            <c:numRef>
              <c:extLst>
                <c:ext xmlns:c15="http://schemas.microsoft.com/office/drawing/2012/chart" uri="{02D57815-91ED-43cb-92C2-25804820EDAC}">
                  <c15:fullRef>
                    <c15:sqref>'Grafica (flue gas) OK (2)'!$AF$5:$AF$33</c15:sqref>
                  </c15:fullRef>
                </c:ext>
              </c:extLst>
              <c:f>('Grafica (flue gas) OK (2)'!$AF$6:$AF$25,'Grafica (flue gas) OK (2)'!$AF$27:$AF$33)</c:f>
              <c:numCache>
                <c:formatCode>General</c:formatCode>
                <c:ptCount val="27"/>
                <c:pt idx="5" formatCode="0%">
                  <c:v>0.68423217571152939</c:v>
                </c:pt>
                <c:pt idx="12" formatCode="0%">
                  <c:v>0.77840851633640007</c:v>
                </c:pt>
                <c:pt idx="19" formatCode="0%">
                  <c:v>0.76008059932129757</c:v>
                </c:pt>
                <c:pt idx="25" formatCode="0%">
                  <c:v>0.77523805384222555</c:v>
                </c:pt>
              </c:numCache>
            </c:numRef>
          </c:val>
          <c:extLst>
            <c:ext xmlns:c16="http://schemas.microsoft.com/office/drawing/2014/chart" uri="{C3380CC4-5D6E-409C-BE32-E72D297353CC}">
              <c16:uniqueId val="{00000013-1A3E-45BC-A421-A6715908AB5C}"/>
            </c:ext>
          </c:extLst>
        </c:ser>
        <c:ser>
          <c:idx val="21"/>
          <c:order val="21"/>
          <c:tx>
            <c:strRef>
              <c:f>'Grafica (flue gas) OK (2)'!$H$4</c:f>
              <c:strCache>
                <c:ptCount val="1"/>
                <c:pt idx="0">
                  <c:v>Delivery</c:v>
                </c:pt>
              </c:strCache>
            </c:strRef>
          </c:tx>
          <c:spPr>
            <a:solidFill>
              <a:schemeClr val="accent3"/>
            </a:solidFill>
            <a:ln w="9525">
              <a:solidFill>
                <a:schemeClr val="tx1"/>
              </a:solidFill>
            </a:ln>
            <a:effectLst/>
          </c:spPr>
          <c:invertIfNegative val="0"/>
          <c:cat>
            <c:strLit>
              <c:ptCount val="27"/>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'Grafica (flue gas) OK (2)'!$H$5:$H$33</c15:sqref>
                  </c15:fullRef>
                </c:ext>
              </c:extLst>
              <c:f>('Grafica (flue gas) OK (2)'!$H$6:$H$25,'Grafica (flue gas) OK (2)'!$H$27:$H$33)</c:f>
              <c:numCache>
                <c:formatCode>0%</c:formatCode>
                <c:ptCount val="27"/>
                <c:pt idx="1">
                  <c:v>0.19797198887468367</c:v>
                </c:pt>
                <c:pt idx="8">
                  <c:v>0.46125142445037381</c:v>
                </c:pt>
                <c:pt idx="15">
                  <c:v>0.28922432604357745</c:v>
                </c:pt>
                <c:pt idx="21">
                  <c:v>0.28580830375879174</c:v>
                </c:pt>
              </c:numCache>
            </c:numRef>
          </c:val>
          <c:extLst>
            <c:ext xmlns:c16="http://schemas.microsoft.com/office/drawing/2014/chart" uri="{C3380CC4-5D6E-409C-BE32-E72D297353CC}">
              <c16:uniqueId val="{00000014-1A3E-45BC-A421-A6715908AB5C}"/>
            </c:ext>
          </c:extLst>
        </c:ser>
        <c:ser>
          <c:idx val="22"/>
          <c:order val="22"/>
          <c:tx>
            <c:strRef>
              <c:f>'Grafica (flue gas) OK (2)'!$I$4</c:f>
              <c:strCache>
                <c:ptCount val="1"/>
                <c:pt idx="0">
                  <c:v>Production</c:v>
                </c:pt>
              </c:strCache>
            </c:strRef>
          </c:tx>
          <c:spPr>
            <a:solidFill>
              <a:schemeClr val="accent1"/>
            </a:solidFill>
            <a:ln w="9525">
              <a:solidFill>
                <a:schemeClr val="tx1"/>
              </a:solidFill>
            </a:ln>
            <a:effectLst/>
          </c:spPr>
          <c:invertIfNegative val="0"/>
          <c:cat>
            <c:strLit>
              <c:ptCount val="27"/>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'Grafica (flue gas) OK (2)'!$I$5:$I$33</c15:sqref>
                  </c15:fullRef>
                </c:ext>
              </c:extLst>
              <c:f>('Grafica (flue gas) OK (2)'!$I$6:$I$25,'Grafica (flue gas) OK (2)'!$I$27:$I$33)</c:f>
              <c:numCache>
                <c:formatCode>0%</c:formatCode>
                <c:ptCount val="27"/>
                <c:pt idx="1">
                  <c:v>0.38929840434823426</c:v>
                </c:pt>
                <c:pt idx="8">
                  <c:v>0.22904118736696982</c:v>
                </c:pt>
                <c:pt idx="15">
                  <c:v>0.32047285924672109</c:v>
                </c:pt>
                <c:pt idx="21">
                  <c:v>0.26651221665416419</c:v>
                </c:pt>
              </c:numCache>
            </c:numRef>
          </c:val>
          <c:extLst>
            <c:ext xmlns:c16="http://schemas.microsoft.com/office/drawing/2014/chart" uri="{C3380CC4-5D6E-409C-BE32-E72D297353CC}">
              <c16:uniqueId val="{00000015-1A3E-45BC-A421-A6715908AB5C}"/>
            </c:ext>
          </c:extLst>
        </c:ser>
        <c:ser>
          <c:idx val="23"/>
          <c:order val="23"/>
          <c:tx>
            <c:strRef>
              <c:f>'Grafica (flue gas) OK (2)'!$J$4</c:f>
              <c:strCache>
                <c:ptCount val="1"/>
                <c:pt idx="0">
                  <c:v>Pretreatment</c:v>
                </c:pt>
              </c:strCache>
            </c:strRef>
          </c:tx>
          <c:spPr>
            <a:solidFill>
              <a:schemeClr val="accent2"/>
            </a:solidFill>
            <a:ln w="9525">
              <a:solidFill>
                <a:schemeClr val="tx1"/>
              </a:solidFill>
            </a:ln>
            <a:effectLst/>
          </c:spPr>
          <c:invertIfNegative val="0"/>
          <c:cat>
            <c:strLit>
              <c:ptCount val="27"/>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'Grafica (flue gas) OK (2)'!$J$5:$J$33</c15:sqref>
                  </c15:fullRef>
                </c:ext>
              </c:extLst>
              <c:f>('Grafica (flue gas) OK (2)'!$J$6:$J$25,'Grafica (flue gas) OK (2)'!$J$27:$J$33)</c:f>
              <c:numCache>
                <c:formatCode>0%</c:formatCode>
                <c:ptCount val="27"/>
                <c:pt idx="1">
                  <c:v>1.6880800360942194E-2</c:v>
                </c:pt>
                <c:pt idx="8">
                  <c:v>5.1731789516224307E-3</c:v>
                </c:pt>
                <c:pt idx="15">
                  <c:v>1.3420507665292033E-2</c:v>
                </c:pt>
                <c:pt idx="21">
                  <c:v>1.6422673558460808E-2</c:v>
                </c:pt>
              </c:numCache>
            </c:numRef>
          </c:val>
          <c:extLst>
            <c:ext xmlns:c16="http://schemas.microsoft.com/office/drawing/2014/chart" uri="{C3380CC4-5D6E-409C-BE32-E72D297353CC}">
              <c16:uniqueId val="{00000016-1A3E-45BC-A421-A6715908AB5C}"/>
            </c:ext>
          </c:extLst>
        </c:ser>
        <c:ser>
          <c:idx val="24"/>
          <c:order val="24"/>
          <c:tx>
            <c:strRef>
              <c:f>'Grafica (flue gas) OK (2)'!$K$4</c:f>
              <c:strCache>
                <c:ptCount val="1"/>
                <c:pt idx="0">
                  <c:v>Harvesting</c:v>
                </c:pt>
              </c:strCache>
            </c:strRef>
          </c:tx>
          <c:spPr>
            <a:solidFill>
              <a:schemeClr val="accent4"/>
            </a:solidFill>
            <a:ln w="9525">
              <a:solidFill>
                <a:schemeClr val="tx1"/>
              </a:solidFill>
            </a:ln>
            <a:effectLst/>
          </c:spPr>
          <c:invertIfNegative val="0"/>
          <c:cat>
            <c:strLit>
              <c:ptCount val="27"/>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'Grafica (flue gas) OK (2)'!$K$5:$K$33</c15:sqref>
                  </c15:fullRef>
                </c:ext>
              </c:extLst>
              <c:f>('Grafica (flue gas) OK (2)'!$K$6:$K$25,'Grafica (flue gas) OK (2)'!$K$27:$K$33)</c:f>
              <c:numCache>
                <c:formatCode>0%</c:formatCode>
                <c:ptCount val="27"/>
                <c:pt idx="1">
                  <c:v>-2.9427538278534785E-2</c:v>
                </c:pt>
                <c:pt idx="8">
                  <c:v>-3.7571213861048105E-4</c:v>
                </c:pt>
                <c:pt idx="15">
                  <c:v>-5.9945179186127098E-3</c:v>
                </c:pt>
                <c:pt idx="21">
                  <c:v>8.4140568692632912E-4</c:v>
                </c:pt>
              </c:numCache>
            </c:numRef>
          </c:val>
          <c:extLst>
            <c:ext xmlns:c16="http://schemas.microsoft.com/office/drawing/2014/chart" uri="{C3380CC4-5D6E-409C-BE32-E72D297353CC}">
              <c16:uniqueId val="{00000017-1A3E-45BC-A421-A6715908AB5C}"/>
            </c:ext>
          </c:extLst>
        </c:ser>
        <c:ser>
          <c:idx val="25"/>
          <c:order val="25"/>
          <c:tx>
            <c:strRef>
              <c:f>'Grafica (flue gas) OK (2)'!$L$4</c:f>
              <c:strCache>
                <c:ptCount val="1"/>
                <c:pt idx="0">
                  <c:v>Cultivation</c:v>
                </c:pt>
              </c:strCache>
            </c:strRef>
          </c:tx>
          <c:spPr>
            <a:solidFill>
              <a:schemeClr val="accent6"/>
            </a:solidFill>
            <a:ln w="9525">
              <a:solidFill>
                <a:schemeClr val="tx1"/>
              </a:solidFill>
            </a:ln>
            <a:effectLst/>
          </c:spPr>
          <c:invertIfNegative val="0"/>
          <c:cat>
            <c:strLit>
              <c:ptCount val="27"/>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'Grafica (flue gas) OK (2)'!$L$5:$L$33</c15:sqref>
                  </c15:fullRef>
                </c:ext>
              </c:extLst>
              <c:f>('Grafica (flue gas) OK (2)'!$L$6:$L$25,'Grafica (flue gas) OK (2)'!$L$27:$L$33)</c:f>
              <c:numCache>
                <c:formatCode>0%</c:formatCode>
                <c:ptCount val="27"/>
                <c:pt idx="1">
                  <c:v>0.42527634469467462</c:v>
                </c:pt>
                <c:pt idx="8">
                  <c:v>0.3049099213696444</c:v>
                </c:pt>
                <c:pt idx="15">
                  <c:v>0.38287682496302211</c:v>
                </c:pt>
                <c:pt idx="21">
                  <c:v>0.43041540034165698</c:v>
                </c:pt>
              </c:numCache>
            </c:numRef>
          </c:val>
          <c:extLst>
            <c:ext xmlns:c16="http://schemas.microsoft.com/office/drawing/2014/chart" uri="{C3380CC4-5D6E-409C-BE32-E72D297353CC}">
              <c16:uniqueId val="{00000018-1A3E-45BC-A421-A6715908AB5C}"/>
            </c:ext>
          </c:extLst>
        </c:ser>
        <c:ser>
          <c:idx val="26"/>
          <c:order val="26"/>
          <c:tx>
            <c:strRef>
              <c:f>'Grafica (flue gas) OK (2)'!$W$4</c:f>
              <c:strCache>
                <c:ptCount val="1"/>
                <c:pt idx="0">
                  <c:v>Delivery</c:v>
                </c:pt>
              </c:strCache>
            </c:strRef>
          </c:tx>
          <c:spPr>
            <a:solidFill>
              <a:schemeClr val="accent3"/>
            </a:solidFill>
            <a:ln w="9525">
              <a:solidFill>
                <a:schemeClr val="tx1"/>
              </a:solidFill>
            </a:ln>
            <a:effectLst/>
          </c:spPr>
          <c:invertIfNegative val="0"/>
          <c:cat>
            <c:strLit>
              <c:ptCount val="27"/>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'Grafica (flue gas) OK (2)'!$W$5:$W$33</c15:sqref>
                  </c15:fullRef>
                </c:ext>
              </c:extLst>
              <c:f>('Grafica (flue gas) OK (2)'!$W$6:$W$25,'Grafica (flue gas) OK (2)'!$W$27:$W$33)</c:f>
              <c:numCache>
                <c:formatCode>0%</c:formatCode>
                <c:ptCount val="27"/>
                <c:pt idx="4">
                  <c:v>4.062823172060296E-2</c:v>
                </c:pt>
                <c:pt idx="11">
                  <c:v>8.1931858508996883E-2</c:v>
                </c:pt>
                <c:pt idx="18">
                  <c:v>5.9869875665080771E-2</c:v>
                </c:pt>
                <c:pt idx="24">
                  <c:v>6.0107388329440729E-2</c:v>
                </c:pt>
              </c:numCache>
            </c:numRef>
          </c:val>
          <c:extLst>
            <c:ext xmlns:c16="http://schemas.microsoft.com/office/drawing/2014/chart" uri="{C3380CC4-5D6E-409C-BE32-E72D297353CC}">
              <c16:uniqueId val="{00000019-1A3E-45BC-A421-A6715908AB5C}"/>
            </c:ext>
          </c:extLst>
        </c:ser>
        <c:ser>
          <c:idx val="27"/>
          <c:order val="27"/>
          <c:tx>
            <c:strRef>
              <c:f>'Grafica (flue gas) OK (2)'!$X$4</c:f>
              <c:strCache>
                <c:ptCount val="1"/>
                <c:pt idx="0">
                  <c:v>Production</c:v>
                </c:pt>
              </c:strCache>
            </c:strRef>
          </c:tx>
          <c:spPr>
            <a:solidFill>
              <a:schemeClr val="accent1"/>
            </a:solidFill>
            <a:ln w="9525">
              <a:solidFill>
                <a:schemeClr val="tx1"/>
              </a:solidFill>
            </a:ln>
            <a:effectLst/>
          </c:spPr>
          <c:invertIfNegative val="0"/>
          <c:cat>
            <c:strLit>
              <c:ptCount val="27"/>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'Grafica (flue gas) OK (2)'!$X$5:$X$33</c15:sqref>
                  </c15:fullRef>
                </c:ext>
              </c:extLst>
              <c:f>('Grafica (flue gas) OK (2)'!$X$6:$X$25,'Grafica (flue gas) OK (2)'!$X$27:$X$33)</c:f>
              <c:numCache>
                <c:formatCode>0%</c:formatCode>
                <c:ptCount val="27"/>
                <c:pt idx="4">
                  <c:v>0.26681951459442438</c:v>
                </c:pt>
                <c:pt idx="11">
                  <c:v>0.13636471291354596</c:v>
                </c:pt>
                <c:pt idx="18">
                  <c:v>0.16962740371496615</c:v>
                </c:pt>
                <c:pt idx="24">
                  <c:v>0.12496575740648257</c:v>
                </c:pt>
              </c:numCache>
            </c:numRef>
          </c:val>
          <c:extLst>
            <c:ext xmlns:c16="http://schemas.microsoft.com/office/drawing/2014/chart" uri="{C3380CC4-5D6E-409C-BE32-E72D297353CC}">
              <c16:uniqueId val="{0000001A-1A3E-45BC-A421-A6715908AB5C}"/>
            </c:ext>
          </c:extLst>
        </c:ser>
        <c:ser>
          <c:idx val="28"/>
          <c:order val="28"/>
          <c:tx>
            <c:strRef>
              <c:f>'Grafica (flue gas) OK (2)'!$Y$4</c:f>
              <c:strCache>
                <c:ptCount val="1"/>
                <c:pt idx="0">
                  <c:v>Pretreatment</c:v>
                </c:pt>
              </c:strCache>
            </c:strRef>
          </c:tx>
          <c:spPr>
            <a:solidFill>
              <a:schemeClr val="accent2"/>
            </a:solidFill>
            <a:ln w="9525">
              <a:solidFill>
                <a:schemeClr val="tx1"/>
              </a:solidFill>
            </a:ln>
            <a:effectLst/>
          </c:spPr>
          <c:invertIfNegative val="0"/>
          <c:cat>
            <c:strLit>
              <c:ptCount val="27"/>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'Grafica (flue gas) OK (2)'!$Y$5:$Y$33</c15:sqref>
                  </c15:fullRef>
                </c:ext>
              </c:extLst>
              <c:f>('Grafica (flue gas) OK (2)'!$Y$6:$Y$25,'Grafica (flue gas) OK (2)'!$Y$27:$Y$33)</c:f>
              <c:numCache>
                <c:formatCode>0%</c:formatCode>
                <c:ptCount val="27"/>
                <c:pt idx="4">
                  <c:v>1.1015585115716361E-2</c:v>
                </c:pt>
                <c:pt idx="11">
                  <c:v>2.7799258784787333E-3</c:v>
                </c:pt>
                <c:pt idx="18">
                  <c:v>8.4144066105641662E-3</c:v>
                </c:pt>
                <c:pt idx="24">
                  <c:v>1.0190451840282637E-2</c:v>
                </c:pt>
              </c:numCache>
            </c:numRef>
          </c:val>
          <c:extLst>
            <c:ext xmlns:c16="http://schemas.microsoft.com/office/drawing/2014/chart" uri="{C3380CC4-5D6E-409C-BE32-E72D297353CC}">
              <c16:uniqueId val="{0000001B-1A3E-45BC-A421-A6715908AB5C}"/>
            </c:ext>
          </c:extLst>
        </c:ser>
        <c:ser>
          <c:idx val="29"/>
          <c:order val="29"/>
          <c:tx>
            <c:strRef>
              <c:f>'Grafica (flue gas) OK (2)'!$Z$4</c:f>
              <c:strCache>
                <c:ptCount val="1"/>
                <c:pt idx="0">
                  <c:v>Harvesting</c:v>
                </c:pt>
              </c:strCache>
            </c:strRef>
          </c:tx>
          <c:spPr>
            <a:solidFill>
              <a:schemeClr val="accent4"/>
            </a:solidFill>
            <a:ln w="9525">
              <a:solidFill>
                <a:schemeClr val="tx1"/>
              </a:solidFill>
            </a:ln>
            <a:effectLst/>
          </c:spPr>
          <c:invertIfNegative val="0"/>
          <c:cat>
            <c:strLit>
              <c:ptCount val="27"/>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'Grafica (flue gas) OK (2)'!$Z$5:$Z$33</c15:sqref>
                  </c15:fullRef>
                </c:ext>
              </c:extLst>
              <c:f>('Grafica (flue gas) OK (2)'!$Z$6:$Z$25,'Grafica (flue gas) OK (2)'!$Z$27:$Z$33)</c:f>
              <c:numCache>
                <c:formatCode>0%</c:formatCode>
                <c:ptCount val="27"/>
                <c:pt idx="4">
                  <c:v>3.0316679316249955E-4</c:v>
                </c:pt>
                <c:pt idx="11">
                  <c:v>8.159578136830159E-3</c:v>
                </c:pt>
                <c:pt idx="18">
                  <c:v>1.9220233787089369E-2</c:v>
                </c:pt>
                <c:pt idx="24">
                  <c:v>3.2107498890502115E-2</c:v>
                </c:pt>
              </c:numCache>
            </c:numRef>
          </c:val>
          <c:extLst>
            <c:ext xmlns:c16="http://schemas.microsoft.com/office/drawing/2014/chart" uri="{C3380CC4-5D6E-409C-BE32-E72D297353CC}">
              <c16:uniqueId val="{0000001C-1A3E-45BC-A421-A6715908AB5C}"/>
            </c:ext>
          </c:extLst>
        </c:ser>
        <c:ser>
          <c:idx val="30"/>
          <c:order val="30"/>
          <c:tx>
            <c:strRef>
              <c:f>'Grafica (flue gas) OK (2)'!$AA$4</c:f>
              <c:strCache>
                <c:ptCount val="1"/>
                <c:pt idx="0">
                  <c:v>Cultivation</c:v>
                </c:pt>
              </c:strCache>
            </c:strRef>
          </c:tx>
          <c:spPr>
            <a:solidFill>
              <a:schemeClr val="accent6"/>
            </a:solidFill>
            <a:ln w="9525">
              <a:solidFill>
                <a:schemeClr val="tx1"/>
              </a:solidFill>
            </a:ln>
            <a:effectLst/>
          </c:spPr>
          <c:invertIfNegative val="0"/>
          <c:cat>
            <c:strLit>
              <c:ptCount val="27"/>
              <c:pt idx="0">
                <c:v>A</c:v>
              </c:pt>
              <c:pt idx="1">
                <c:v>B</c:v>
              </c:pt>
              <c:pt idx="2">
                <c:v>C</c:v>
              </c:pt>
              <c:pt idx="3">
                <c:v>A</c:v>
              </c:pt>
              <c:pt idx="4">
                <c:v>B</c:v>
              </c:pt>
              <c:pt idx="5">
                <c:v>C</c:v>
              </c:pt>
              <c:pt idx="7">
                <c:v>A</c:v>
              </c:pt>
              <c:pt idx="8">
                <c:v>B</c:v>
              </c:pt>
              <c:pt idx="9">
                <c:v>C</c:v>
              </c:pt>
              <c:pt idx="10">
                <c:v>A</c:v>
              </c:pt>
              <c:pt idx="11">
                <c:v>B</c:v>
              </c:pt>
              <c:pt idx="12">
                <c:v>C</c:v>
              </c:pt>
              <c:pt idx="14">
                <c:v>A</c:v>
              </c:pt>
              <c:pt idx="15">
                <c:v>B</c:v>
              </c:pt>
              <c:pt idx="16">
                <c:v>C</c:v>
              </c:pt>
              <c:pt idx="17">
                <c:v>A</c:v>
              </c:pt>
              <c:pt idx="18">
                <c:v>B</c:v>
              </c:pt>
              <c:pt idx="19">
                <c:v>C</c:v>
              </c:pt>
              <c:pt idx="20">
                <c:v>A</c:v>
              </c:pt>
              <c:pt idx="21">
                <c:v>B</c:v>
              </c:pt>
              <c:pt idx="22">
                <c:v>C</c:v>
              </c:pt>
              <c:pt idx="23">
                <c:v>A</c:v>
              </c:pt>
              <c:pt idx="24">
                <c:v>B</c:v>
              </c:pt>
              <c:pt idx="25">
                <c:v>C</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'Grafica (flue gas) OK (2)'!$AA$5:$AA$33</c15:sqref>
                  </c15:fullRef>
                </c:ext>
              </c:extLst>
              <c:f>('Grafica (flue gas) OK (2)'!$AA$6:$AA$25,'Grafica (flue gas) OK (2)'!$AA$27:$AA$33)</c:f>
              <c:numCache>
                <c:formatCode>0%</c:formatCode>
                <c:ptCount val="27"/>
                <c:pt idx="4">
                  <c:v>0.68123350177609376</c:v>
                </c:pt>
                <c:pt idx="11">
                  <c:v>0.77076392456214826</c:v>
                </c:pt>
                <c:pt idx="18">
                  <c:v>0.74286808022229955</c:v>
                </c:pt>
                <c:pt idx="24">
                  <c:v>0.77262890353329194</c:v>
                </c:pt>
              </c:numCache>
            </c:numRef>
          </c:val>
          <c:extLst>
            <c:ext xmlns:c16="http://schemas.microsoft.com/office/drawing/2014/chart" uri="{C3380CC4-5D6E-409C-BE32-E72D297353CC}">
              <c16:uniqueId val="{0000001D-1A3E-45BC-A421-A6715908AB5C}"/>
            </c:ext>
          </c:extLst>
        </c:ser>
        <c:dLbls>
          <c:showLegendKey val="0"/>
          <c:showVal val="0"/>
          <c:showCatName val="0"/>
          <c:showSerName val="0"/>
          <c:showPercent val="0"/>
          <c:showBubbleSize val="0"/>
        </c:dLbls>
        <c:gapWidth val="150"/>
        <c:overlap val="100"/>
        <c:axId val="497747840"/>
        <c:axId val="497748320"/>
      </c:barChart>
      <c:lineChart>
        <c:grouping val="standard"/>
        <c:varyColors val="0"/>
        <c:ser>
          <c:idx val="20"/>
          <c:order val="20"/>
          <c:tx>
            <c:strRef>
              <c:f>'Grafica (flue gas) OK (2)'!$E$38</c:f>
              <c:strCache>
                <c:ptCount val="1"/>
                <c:pt idx="0">
                  <c:v>AUXILIAR</c:v>
                </c:pt>
              </c:strCache>
            </c:strRef>
          </c:tx>
          <c:spPr>
            <a:ln w="28575" cap="rnd">
              <a:noFill/>
              <a:round/>
            </a:ln>
            <a:effectLst/>
          </c:spPr>
          <c:marker>
            <c:symbol val="none"/>
          </c:marker>
          <c:cat>
            <c:strRef>
              <c:extLst>
                <c:ext xmlns:c15="http://schemas.microsoft.com/office/drawing/2012/chart" uri="{02D57815-91ED-43cb-92C2-25804820EDAC}">
                  <c15:fullRef>
                    <c15:sqref>'Grafica (flue gas) OK (2)'!$D$39:$D$42</c15:sqref>
                  </c15:fullRef>
                </c:ext>
              </c:extLst>
              <c:f>'Grafica (flue gas) OK (2)'!$D$40:$D$42</c:f>
              <c:strCache>
                <c:ptCount val="3"/>
                <c:pt idx="0">
                  <c:v>Ecosystem quality</c:v>
                </c:pt>
                <c:pt idx="1">
                  <c:v>Climate change</c:v>
                </c:pt>
                <c:pt idx="2">
                  <c:v>Resources</c:v>
                </c:pt>
              </c:strCache>
            </c:strRef>
          </c:cat>
          <c:val>
            <c:numRef>
              <c:extLst>
                <c:ext xmlns:c15="http://schemas.microsoft.com/office/drawing/2012/chart" uri="{02D57815-91ED-43cb-92C2-25804820EDAC}">
                  <c15:fullRef>
                    <c15:sqref>'Grafica (flue gas) OK (2)'!$E$39:$E$42</c15:sqref>
                  </c15:fullRef>
                </c:ext>
              </c:extLst>
              <c:f>'Grafica (flue gas) OK (2)'!$E$40:$E$42</c:f>
              <c:numCache>
                <c:formatCode>General</c:formatCode>
                <c:ptCount val="3"/>
                <c:pt idx="0">
                  <c:v>0</c:v>
                </c:pt>
                <c:pt idx="1">
                  <c:v>0</c:v>
                </c:pt>
                <c:pt idx="2">
                  <c:v>0</c:v>
                </c:pt>
              </c:numCache>
            </c:numRef>
          </c:val>
          <c:smooth val="0"/>
          <c:extLst>
            <c:ext xmlns:c16="http://schemas.microsoft.com/office/drawing/2014/chart" uri="{C3380CC4-5D6E-409C-BE32-E72D297353CC}">
              <c16:uniqueId val="{0000001E-1A3E-45BC-A421-A6715908AB5C}"/>
            </c:ext>
          </c:extLst>
        </c:ser>
        <c:dLbls>
          <c:showLegendKey val="0"/>
          <c:showVal val="0"/>
          <c:showCatName val="0"/>
          <c:showSerName val="0"/>
          <c:showPercent val="0"/>
          <c:showBubbleSize val="0"/>
        </c:dLbls>
        <c:marker val="1"/>
        <c:smooth val="0"/>
        <c:axId val="742638288"/>
        <c:axId val="742637328"/>
      </c:lineChart>
      <c:catAx>
        <c:axId val="4977478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97748320"/>
        <c:crosses val="autoZero"/>
        <c:auto val="1"/>
        <c:lblAlgn val="ctr"/>
        <c:lblOffset val="100"/>
        <c:noMultiLvlLbl val="0"/>
      </c:catAx>
      <c:valAx>
        <c:axId val="497748320"/>
        <c:scaling>
          <c:orientation val="minMax"/>
          <c:max val="1"/>
          <c:min val="0"/>
        </c:scaling>
        <c:delete val="0"/>
        <c:axPos val="l"/>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97747840"/>
        <c:crosses val="autoZero"/>
        <c:crossBetween val="between"/>
      </c:valAx>
      <c:valAx>
        <c:axId val="742637328"/>
        <c:scaling>
          <c:orientation val="minMax"/>
        </c:scaling>
        <c:delete val="1"/>
        <c:axPos val="r"/>
        <c:numFmt formatCode="General" sourceLinked="1"/>
        <c:majorTickMark val="out"/>
        <c:minorTickMark val="none"/>
        <c:tickLblPos val="nextTo"/>
        <c:crossAx val="742638288"/>
        <c:crosses val="max"/>
        <c:crossBetween val="between"/>
      </c:valAx>
      <c:catAx>
        <c:axId val="742638288"/>
        <c:scaling>
          <c:orientation val="minMax"/>
        </c:scaling>
        <c:delete val="1"/>
        <c:axPos val="t"/>
        <c:numFmt formatCode="General" sourceLinked="1"/>
        <c:majorTickMark val="out"/>
        <c:minorTickMark val="none"/>
        <c:tickLblPos val="nextTo"/>
        <c:crossAx val="742637328"/>
        <c:crosses val="max"/>
        <c:auto val="1"/>
        <c:lblAlgn val="ctr"/>
        <c:lblOffset val="100"/>
        <c:noMultiLvlLbl val="0"/>
      </c:catAx>
      <c:spPr>
        <a:noFill/>
        <a:ln>
          <a:solidFill>
            <a:schemeClr val="tx1"/>
          </a:solidFill>
        </a:ln>
        <a:effectLst/>
      </c:spPr>
    </c:plotArea>
    <c:legend>
      <c:legendPos val="b"/>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egendEntry>
        <c:idx val="20"/>
        <c:delete val="1"/>
      </c:legendEntry>
      <c:legendEntry>
        <c:idx val="21"/>
        <c:delete val="1"/>
      </c:legendEntry>
      <c:legendEntry>
        <c:idx val="22"/>
        <c:delete val="1"/>
      </c:legendEntry>
      <c:legendEntry>
        <c:idx val="23"/>
        <c:delete val="1"/>
      </c:legendEntry>
      <c:legendEntry>
        <c:idx val="24"/>
        <c:delete val="1"/>
      </c:legendEntry>
      <c:legendEntry>
        <c:idx val="25"/>
        <c:delete val="1"/>
      </c:legendEntry>
      <c:legendEntry>
        <c:idx val="26"/>
        <c:delete val="1"/>
      </c:legendEntry>
      <c:legendEntry>
        <c:idx val="27"/>
        <c:delete val="1"/>
      </c:legendEntry>
      <c:legendEntry>
        <c:idx val="28"/>
        <c:delete val="1"/>
      </c:legendEntry>
      <c:legendEntry>
        <c:idx val="29"/>
        <c:delete val="1"/>
      </c:legendEntry>
      <c:legendEntry>
        <c:idx val="30"/>
        <c:delete val="1"/>
      </c:legendEntry>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Scenario 1A</c:v>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'Comparación 1-2 (MEA)'!$B$44:$B$58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(MEA)'!$M$44:$M$58</c:f>
              <c:numCache>
                <c:formatCode>0%</c:formatCode>
                <c:ptCount val="15"/>
                <c:pt idx="0">
                  <c:v>0.58070055197053705</c:v>
                </c:pt>
                <c:pt idx="1">
                  <c:v>0.7663410973203858</c:v>
                </c:pt>
                <c:pt idx="2">
                  <c:v>0.75048796515700955</c:v>
                </c:pt>
                <c:pt idx="3">
                  <c:v>0.73326273872446512</c:v>
                </c:pt>
                <c:pt idx="4">
                  <c:v>0.68652674339884423</c:v>
                </c:pt>
                <c:pt idx="5">
                  <c:v>0.69023715893948134</c:v>
                </c:pt>
                <c:pt idx="6">
                  <c:v>0.56793418606233603</c:v>
                </c:pt>
                <c:pt idx="7">
                  <c:v>0.60721579474059073</c:v>
                </c:pt>
                <c:pt idx="8">
                  <c:v>0.75987395191591289</c:v>
                </c:pt>
                <c:pt idx="9">
                  <c:v>0.72970338392981482</c:v>
                </c:pt>
                <c:pt idx="10">
                  <c:v>0.77797534781123523</c:v>
                </c:pt>
                <c:pt idx="11">
                  <c:v>0.8090781469349555</c:v>
                </c:pt>
                <c:pt idx="12">
                  <c:v>0.67374681394033475</c:v>
                </c:pt>
                <c:pt idx="13">
                  <c:v>0.7376041887131759</c:v>
                </c:pt>
                <c:pt idx="14">
                  <c:v>0.51163504635598944</c:v>
                </c:pt>
              </c:numCache>
            </c:numRef>
          </c:val>
          <c:extLst>
            <c:ext xmlns:c16="http://schemas.microsoft.com/office/drawing/2014/chart" uri="{C3380CC4-5D6E-409C-BE32-E72D297353CC}">
              <c16:uniqueId val="{00000000-19D7-4762-83E4-FB069B6E38BD}"/>
            </c:ext>
          </c:extLst>
        </c:ser>
        <c:ser>
          <c:idx val="1"/>
          <c:order val="1"/>
          <c:tx>
            <c:v>Scenario 1B</c:v>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1-2 (MEA)'!$B$44:$B$58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(MEA)'!$N$44:$N$58</c:f>
              <c:numCache>
                <c:formatCode>0%</c:formatCode>
                <c:ptCount val="15"/>
                <c:pt idx="0">
                  <c:v>0.75412087936293826</c:v>
                </c:pt>
                <c:pt idx="1">
                  <c:v>0.7663410973203858</c:v>
                </c:pt>
                <c:pt idx="2">
                  <c:v>0.7537410553601066</c:v>
                </c:pt>
                <c:pt idx="3">
                  <c:v>0.6029994781896133</c:v>
                </c:pt>
                <c:pt idx="4">
                  <c:v>0.4495599187544691</c:v>
                </c:pt>
                <c:pt idx="5">
                  <c:v>0.61835296484561442</c:v>
                </c:pt>
                <c:pt idx="6">
                  <c:v>0.69329606645322484</c:v>
                </c:pt>
                <c:pt idx="7">
                  <c:v>0.57930565206549145</c:v>
                </c:pt>
                <c:pt idx="8">
                  <c:v>0.75357143216536526</c:v>
                </c:pt>
                <c:pt idx="9">
                  <c:v>0.72552569280044565</c:v>
                </c:pt>
                <c:pt idx="10">
                  <c:v>0.75257212547980101</c:v>
                </c:pt>
                <c:pt idx="11">
                  <c:v>0.77866167524567154</c:v>
                </c:pt>
                <c:pt idx="12">
                  <c:v>0.73038799207303806</c:v>
                </c:pt>
                <c:pt idx="13">
                  <c:v>0.60010137462372082</c:v>
                </c:pt>
                <c:pt idx="14">
                  <c:v>0.56382390863879173</c:v>
                </c:pt>
              </c:numCache>
            </c:numRef>
          </c:val>
          <c:extLst>
            <c:ext xmlns:c16="http://schemas.microsoft.com/office/drawing/2014/chart" uri="{C3380CC4-5D6E-409C-BE32-E72D297353CC}">
              <c16:uniqueId val="{00000001-19D7-4762-83E4-FB069B6E38BD}"/>
            </c:ext>
          </c:extLst>
        </c:ser>
        <c:ser>
          <c:idx val="2"/>
          <c:order val="2"/>
          <c:tx>
            <c:v>Scenario 1C</c:v>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f>'Comparación 1-2 (MEA)'!$B$44:$B$58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(MEA)'!$O$44:$O$58</c:f>
              <c:numCache>
                <c:formatCode>0%</c:formatCode>
                <c:ptCount val="15"/>
                <c:pt idx="0">
                  <c:v>0.58756868374845395</c:v>
                </c:pt>
                <c:pt idx="1">
                  <c:v>0.7988980653402421</c:v>
                </c:pt>
                <c:pt idx="2">
                  <c:v>0.71470397292294263</c:v>
                </c:pt>
                <c:pt idx="3">
                  <c:v>0.65146952862118601</c:v>
                </c:pt>
                <c:pt idx="4">
                  <c:v>0.42383209207879408</c:v>
                </c:pt>
                <c:pt idx="5">
                  <c:v>0.54573525856711613</c:v>
                </c:pt>
                <c:pt idx="6">
                  <c:v>0.50088015701604671</c:v>
                </c:pt>
                <c:pt idx="7">
                  <c:v>0.58951667987345457</c:v>
                </c:pt>
                <c:pt idx="8">
                  <c:v>0.70315127416098511</c:v>
                </c:pt>
                <c:pt idx="9">
                  <c:v>0.75964350369029388</c:v>
                </c:pt>
                <c:pt idx="10">
                  <c:v>0.71510237254093545</c:v>
                </c:pt>
                <c:pt idx="11">
                  <c:v>0.84807362345967874</c:v>
                </c:pt>
                <c:pt idx="12">
                  <c:v>0.71339563863322719</c:v>
                </c:pt>
                <c:pt idx="13">
                  <c:v>0.5434825688221806</c:v>
                </c:pt>
                <c:pt idx="14">
                  <c:v>0.79652483575858046</c:v>
                </c:pt>
              </c:numCache>
            </c:numRef>
          </c:val>
          <c:extLst>
            <c:ext xmlns:c16="http://schemas.microsoft.com/office/drawing/2014/chart" uri="{C3380CC4-5D6E-409C-BE32-E72D297353CC}">
              <c16:uniqueId val="{00000002-19D7-4762-83E4-FB069B6E38BD}"/>
            </c:ext>
          </c:extLst>
        </c:ser>
        <c:ser>
          <c:idx val="3"/>
          <c:order val="3"/>
          <c:tx>
            <c:v>Scenario 2A</c:v>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invertIfNegative val="0"/>
          <c:cat>
            <c:strRef>
              <c:f>'Comparación 1-2 (MEA)'!$B$44:$B$58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(MEA)'!$P$44:$P$58</c:f>
              <c:numCache>
                <c:formatCode>0%</c:formatCode>
                <c:ptCount val="15"/>
                <c:pt idx="0">
                  <c:v>0.77850275016218051</c:v>
                </c:pt>
                <c:pt idx="1">
                  <c:v>0.98246932491238503</c:v>
                </c:pt>
                <c:pt idx="2">
                  <c:v>1</c:v>
                </c:pt>
                <c:pt idx="3">
                  <c:v>1</c:v>
                </c:pt>
                <c:pt idx="4">
                  <c:v>1</c:v>
                </c:pt>
                <c:pt idx="5">
                  <c:v>1</c:v>
                </c:pt>
                <c:pt idx="6">
                  <c:v>0.83673801623512145</c:v>
                </c:pt>
                <c:pt idx="7">
                  <c:v>1</c:v>
                </c:pt>
                <c:pt idx="8">
                  <c:v>1</c:v>
                </c:pt>
                <c:pt idx="9">
                  <c:v>0.95822308870630835</c:v>
                </c:pt>
                <c:pt idx="10">
                  <c:v>1</c:v>
                </c:pt>
                <c:pt idx="11">
                  <c:v>0.94540633286538756</c:v>
                </c:pt>
                <c:pt idx="12">
                  <c:v>0.92636646842748549</c:v>
                </c:pt>
                <c:pt idx="13">
                  <c:v>1</c:v>
                </c:pt>
                <c:pt idx="14">
                  <c:v>0.63160803094492535</c:v>
                </c:pt>
              </c:numCache>
            </c:numRef>
          </c:val>
          <c:extLst>
            <c:ext xmlns:c16="http://schemas.microsoft.com/office/drawing/2014/chart" uri="{C3380CC4-5D6E-409C-BE32-E72D297353CC}">
              <c16:uniqueId val="{00000003-19D7-4762-83E4-FB069B6E38BD}"/>
            </c:ext>
          </c:extLst>
        </c:ser>
        <c:ser>
          <c:idx val="4"/>
          <c:order val="4"/>
          <c:tx>
            <c:v>Scenario 2B</c:v>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invertIfNegative val="0"/>
          <c:cat>
            <c:strRef>
              <c:f>'Comparación 1-2 (MEA)'!$B$44:$B$58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(MEA)'!$Q$44:$Q$58</c:f>
              <c:numCache>
                <c:formatCode>0%</c:formatCode>
                <c:ptCount val="15"/>
                <c:pt idx="0">
                  <c:v>1</c:v>
                </c:pt>
                <c:pt idx="1">
                  <c:v>0.98246932491238503</c:v>
                </c:pt>
                <c:pt idx="2">
                  <c:v>1</c:v>
                </c:pt>
                <c:pt idx="3">
                  <c:v>0.83338420164146854</c:v>
                </c:pt>
                <c:pt idx="4">
                  <c:v>0.69668246445519966</c:v>
                </c:pt>
                <c:pt idx="5">
                  <c:v>0.90464341599793163</c:v>
                </c:pt>
                <c:pt idx="6">
                  <c:v>1</c:v>
                </c:pt>
                <c:pt idx="7">
                  <c:v>0.95915588876814739</c:v>
                </c:pt>
                <c:pt idx="8">
                  <c:v>0.99369748024945259</c:v>
                </c:pt>
                <c:pt idx="9">
                  <c:v>0.9512602701573597</c:v>
                </c:pt>
                <c:pt idx="10">
                  <c:v>0.96824597208570717</c:v>
                </c:pt>
                <c:pt idx="11">
                  <c:v>0.90641085634066454</c:v>
                </c:pt>
                <c:pt idx="12">
                  <c:v>1</c:v>
                </c:pt>
                <c:pt idx="13">
                  <c:v>0.82475131537618473</c:v>
                </c:pt>
                <c:pt idx="14">
                  <c:v>0.69914655860502251</c:v>
                </c:pt>
              </c:numCache>
            </c:numRef>
          </c:val>
          <c:extLst>
            <c:ext xmlns:c16="http://schemas.microsoft.com/office/drawing/2014/chart" uri="{C3380CC4-5D6E-409C-BE32-E72D297353CC}">
              <c16:uniqueId val="{00000004-19D7-4762-83E4-FB069B6E38BD}"/>
            </c:ext>
          </c:extLst>
        </c:ser>
        <c:ser>
          <c:idx val="5"/>
          <c:order val="5"/>
          <c:tx>
            <c:v>Scenario 2C</c:v>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invertIfNegative val="0"/>
          <c:cat>
            <c:strRef>
              <c:f>'Comparación 1-2 (MEA)'!$B$44:$B$58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(MEA)'!$R$44:$R$58</c:f>
              <c:numCache>
                <c:formatCode>0%</c:formatCode>
                <c:ptCount val="15"/>
                <c:pt idx="0">
                  <c:v>0.79395604666249364</c:v>
                </c:pt>
                <c:pt idx="1">
                  <c:v>1</c:v>
                </c:pt>
                <c:pt idx="2">
                  <c:v>0.97722836857832107</c:v>
                </c:pt>
                <c:pt idx="3">
                  <c:v>0.94244181511250735</c:v>
                </c:pt>
                <c:pt idx="4">
                  <c:v>0.67637102234282465</c:v>
                </c:pt>
                <c:pt idx="5">
                  <c:v>0.82395707568848908</c:v>
                </c:pt>
                <c:pt idx="6">
                  <c:v>0.76385320205437213</c:v>
                </c:pt>
                <c:pt idx="7">
                  <c:v>0.97957794438407364</c:v>
                </c:pt>
                <c:pt idx="8">
                  <c:v>0.95168068191246902</c:v>
                </c:pt>
                <c:pt idx="9">
                  <c:v>1</c:v>
                </c:pt>
                <c:pt idx="10">
                  <c:v>0.94919355533713157</c:v>
                </c:pt>
                <c:pt idx="11">
                  <c:v>1</c:v>
                </c:pt>
                <c:pt idx="12">
                  <c:v>0.99150382328009445</c:v>
                </c:pt>
                <c:pt idx="13">
                  <c:v>0.7735247767938388</c:v>
                </c:pt>
                <c:pt idx="14">
                  <c:v>1</c:v>
                </c:pt>
              </c:numCache>
            </c:numRef>
          </c:val>
          <c:extLst>
            <c:ext xmlns:c16="http://schemas.microsoft.com/office/drawing/2014/chart" uri="{C3380CC4-5D6E-409C-BE32-E72D297353CC}">
              <c16:uniqueId val="{00000005-19D7-4762-83E4-FB069B6E38BD}"/>
            </c:ext>
          </c:extLst>
        </c:ser>
        <c:dLbls>
          <c:showLegendKey val="0"/>
          <c:showVal val="0"/>
          <c:showCatName val="0"/>
          <c:showSerName val="0"/>
          <c:showPercent val="0"/>
          <c:showBubbleSize val="0"/>
        </c:dLbls>
        <c:gapWidth val="100"/>
        <c:overlap val="-24"/>
        <c:axId val="82765791"/>
        <c:axId val="839409279"/>
      </c:barChart>
      <c:catAx>
        <c:axId val="8276579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39409279"/>
        <c:crosses val="autoZero"/>
        <c:auto val="1"/>
        <c:lblAlgn val="ctr"/>
        <c:lblOffset val="100"/>
        <c:noMultiLvlLbl val="0"/>
      </c:catAx>
      <c:valAx>
        <c:axId val="839409279"/>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2765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'Conclusiones OK'!$B$37</c:f>
              <c:strCache>
                <c:ptCount val="1"/>
                <c:pt idx="0">
                  <c:v>Scenario 1</c:v>
                </c:pt>
              </c:strCache>
            </c:strRef>
          </c:tx>
          <c:spPr>
            <a:solidFill>
              <a:schemeClr val="accent1"/>
            </a:solidFill>
            <a:ln>
              <a:noFill/>
            </a:ln>
            <a:effectLst/>
          </c:spPr>
          <c:invertIfNegative val="0"/>
          <c:cat>
            <c:multiLvlStrRef>
              <c:f>'Conclusiones OK'!$G$35:$J$36</c:f>
              <c:multiLvlStrCache>
                <c:ptCount val="4"/>
                <c:lvl>
                  <c:pt idx="0">
                    <c:v>Flue gas</c:v>
                  </c:pt>
                  <c:pt idx="1">
                    <c:v>Biogas</c:v>
                  </c:pt>
                  <c:pt idx="2">
                    <c:v>Flue gas</c:v>
                  </c:pt>
                  <c:pt idx="3">
                    <c:v>Biogas</c:v>
                  </c:pt>
                </c:lvl>
                <c:lvl>
                  <c:pt idx="0">
                    <c:v>MEA</c:v>
                  </c:pt>
                  <c:pt idx="2">
                    <c:v>Membrane</c:v>
                  </c:pt>
                </c:lvl>
              </c:multiLvlStrCache>
            </c:multiLvlStrRef>
          </c:cat>
          <c:val>
            <c:numRef>
              <c:f>'Conclusiones OK'!$G$37:$J$37</c:f>
              <c:numCache>
                <c:formatCode>0.00</c:formatCode>
                <c:ptCount val="4"/>
                <c:pt idx="0">
                  <c:v>237.90000001830001</c:v>
                </c:pt>
                <c:pt idx="1">
                  <c:v>257.89999999999998</c:v>
                </c:pt>
                <c:pt idx="2">
                  <c:v>216.90000001830001</c:v>
                </c:pt>
                <c:pt idx="3">
                  <c:v>217.9</c:v>
                </c:pt>
              </c:numCache>
            </c:numRef>
          </c:val>
          <c:extLst>
            <c:ext xmlns:c16="http://schemas.microsoft.com/office/drawing/2014/chart" uri="{C3380CC4-5D6E-409C-BE32-E72D297353CC}">
              <c16:uniqueId val="{00000000-49D2-465C-9D59-C6C8E8BF0BDF}"/>
            </c:ext>
          </c:extLst>
        </c:ser>
        <c:ser>
          <c:idx val="1"/>
          <c:order val="1"/>
          <c:tx>
            <c:strRef>
              <c:f>'Conclusiones OK'!$B$38</c:f>
              <c:strCache>
                <c:ptCount val="1"/>
                <c:pt idx="0">
                  <c:v>Scenario 2</c:v>
                </c:pt>
              </c:strCache>
            </c:strRef>
          </c:tx>
          <c:spPr>
            <a:solidFill>
              <a:schemeClr val="accent2"/>
            </a:solidFill>
            <a:ln>
              <a:noFill/>
            </a:ln>
            <a:effectLst/>
          </c:spPr>
          <c:invertIfNegative val="0"/>
          <c:cat>
            <c:multiLvlStrRef>
              <c:f>'Conclusiones OK'!$G$35:$J$36</c:f>
              <c:multiLvlStrCache>
                <c:ptCount val="4"/>
                <c:lvl>
                  <c:pt idx="0">
                    <c:v>Flue gas</c:v>
                  </c:pt>
                  <c:pt idx="1">
                    <c:v>Biogas</c:v>
                  </c:pt>
                  <c:pt idx="2">
                    <c:v>Flue gas</c:v>
                  </c:pt>
                  <c:pt idx="3">
                    <c:v>Biogas</c:v>
                  </c:pt>
                </c:lvl>
                <c:lvl>
                  <c:pt idx="0">
                    <c:v>MEA</c:v>
                  </c:pt>
                  <c:pt idx="2">
                    <c:v>Membrane</c:v>
                  </c:pt>
                </c:lvl>
              </c:multiLvlStrCache>
            </c:multiLvlStrRef>
          </c:cat>
          <c:val>
            <c:numRef>
              <c:f>'Conclusiones OK'!$G$38:$J$38</c:f>
              <c:numCache>
                <c:formatCode>0.00</c:formatCode>
                <c:ptCount val="4"/>
                <c:pt idx="0">
                  <c:v>327.10000002370003</c:v>
                </c:pt>
                <c:pt idx="1">
                  <c:v>353.10000002370003</c:v>
                </c:pt>
                <c:pt idx="2">
                  <c:v>325.74502739454198</c:v>
                </c:pt>
                <c:pt idx="3">
                  <c:v>302.10000002370003</c:v>
                </c:pt>
              </c:numCache>
            </c:numRef>
          </c:val>
          <c:extLst>
            <c:ext xmlns:c16="http://schemas.microsoft.com/office/drawing/2014/chart" uri="{C3380CC4-5D6E-409C-BE32-E72D297353CC}">
              <c16:uniqueId val="{00000001-49D2-465C-9D59-C6C8E8BF0BDF}"/>
            </c:ext>
          </c:extLst>
        </c:ser>
        <c:ser>
          <c:idx val="2"/>
          <c:order val="2"/>
          <c:tx>
            <c:strRef>
              <c:f>'Conclusiones OK'!$B$39</c:f>
              <c:strCache>
                <c:ptCount val="1"/>
                <c:pt idx="0">
                  <c:v>Commercial</c:v>
                </c:pt>
              </c:strCache>
            </c:strRef>
          </c:tx>
          <c:spPr>
            <a:solidFill>
              <a:schemeClr val="accent3"/>
            </a:solidFill>
            <a:ln>
              <a:noFill/>
            </a:ln>
            <a:effectLst/>
          </c:spPr>
          <c:invertIfNegative val="0"/>
          <c:val>
            <c:numRef>
              <c:f>'Conclusiones OK'!$C$39:$F$39</c:f>
              <c:numCache>
                <c:formatCode>General</c:formatCode>
                <c:ptCount val="4"/>
                <c:pt idx="0">
                  <c:v>52.7</c:v>
                </c:pt>
                <c:pt idx="1">
                  <c:v>52.7</c:v>
                </c:pt>
                <c:pt idx="2">
                  <c:v>52.7</c:v>
                </c:pt>
                <c:pt idx="3">
                  <c:v>52.7</c:v>
                </c:pt>
              </c:numCache>
            </c:numRef>
          </c:val>
          <c:extLst>
            <c:ext xmlns:c16="http://schemas.microsoft.com/office/drawing/2014/chart" uri="{C3380CC4-5D6E-409C-BE32-E72D297353CC}">
              <c16:uniqueId val="{00000002-49D2-465C-9D59-C6C8E8BF0BDF}"/>
            </c:ext>
          </c:extLst>
        </c:ser>
        <c:dLbls>
          <c:showLegendKey val="0"/>
          <c:showVal val="0"/>
          <c:showCatName val="0"/>
          <c:showSerName val="0"/>
          <c:showPercent val="0"/>
          <c:showBubbleSize val="0"/>
        </c:dLbls>
        <c:gapWidth val="219"/>
        <c:overlap val="-27"/>
        <c:axId val="311936143"/>
        <c:axId val="1963013679"/>
      </c:barChart>
      <c:catAx>
        <c:axId val="3119361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1963013679"/>
        <c:crosses val="autoZero"/>
        <c:auto val="1"/>
        <c:lblAlgn val="ctr"/>
        <c:lblOffset val="100"/>
        <c:noMultiLvlLbl val="0"/>
      </c:catAx>
      <c:valAx>
        <c:axId val="19630136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s-ES"/>
                  <a:t>Footprint (kg CO</a:t>
                </a:r>
                <a:r>
                  <a:rPr lang="es-ES" baseline="-25000"/>
                  <a:t>2</a:t>
                </a:r>
                <a:r>
                  <a:rPr lang="es-ES"/>
                  <a:t> eq)</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3119361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'Conclusiones OK'!$B$37</c:f>
              <c:strCache>
                <c:ptCount val="1"/>
                <c:pt idx="0">
                  <c:v>Scenario 1</c:v>
                </c:pt>
              </c:strCache>
            </c:strRef>
          </c:tx>
          <c:spPr>
            <a:solidFill>
              <a:schemeClr val="accent1"/>
            </a:solidFill>
            <a:ln>
              <a:noFill/>
            </a:ln>
            <a:effectLst/>
          </c:spPr>
          <c:invertIfNegative val="0"/>
          <c:cat>
            <c:multiLvlStrRef>
              <c:f>'Conclusiones OK'!$G$35:$J$36</c:f>
              <c:multiLvlStrCache>
                <c:ptCount val="4"/>
                <c:lvl>
                  <c:pt idx="0">
                    <c:v>Flue gas</c:v>
                  </c:pt>
                  <c:pt idx="1">
                    <c:v>Biogas</c:v>
                  </c:pt>
                  <c:pt idx="2">
                    <c:v>Flue gas</c:v>
                  </c:pt>
                  <c:pt idx="3">
                    <c:v>Biogas</c:v>
                  </c:pt>
                </c:lvl>
                <c:lvl>
                  <c:pt idx="0">
                    <c:v>MEA</c:v>
                  </c:pt>
                  <c:pt idx="2">
                    <c:v>Membrane</c:v>
                  </c:pt>
                </c:lvl>
              </c:multiLvlStrCache>
            </c:multiLvlStrRef>
          </c:cat>
          <c:val>
            <c:numRef>
              <c:f>'Conclusiones OK'!$G$49:$J$49</c:f>
              <c:numCache>
                <c:formatCode>0.00E+00</c:formatCode>
                <c:ptCount val="4"/>
                <c:pt idx="0">
                  <c:v>1.8950001869999999E-4</c:v>
                </c:pt>
                <c:pt idx="1">
                  <c:v>1.9250001870000001E-4</c:v>
                </c:pt>
                <c:pt idx="2">
                  <c:v>1.665000187E-4</c:v>
                </c:pt>
                <c:pt idx="3">
                  <c:v>1.675000187E-4</c:v>
                </c:pt>
              </c:numCache>
            </c:numRef>
          </c:val>
          <c:extLst>
            <c:ext xmlns:c16="http://schemas.microsoft.com/office/drawing/2014/chart" uri="{C3380CC4-5D6E-409C-BE32-E72D297353CC}">
              <c16:uniqueId val="{00000000-D852-4E2D-9C53-B30D07AD1928}"/>
            </c:ext>
          </c:extLst>
        </c:ser>
        <c:ser>
          <c:idx val="1"/>
          <c:order val="1"/>
          <c:tx>
            <c:strRef>
              <c:f>'Conclusiones OK'!$B$50</c:f>
              <c:strCache>
                <c:ptCount val="1"/>
                <c:pt idx="0">
                  <c:v>Scenario 2</c:v>
                </c:pt>
              </c:strCache>
            </c:strRef>
          </c:tx>
          <c:spPr>
            <a:solidFill>
              <a:schemeClr val="accent2"/>
            </a:solidFill>
            <a:ln>
              <a:noFill/>
            </a:ln>
            <a:effectLst/>
          </c:spPr>
          <c:invertIfNegative val="0"/>
          <c:cat>
            <c:multiLvlStrRef>
              <c:f>'Conclusiones OK'!$G$35:$J$36</c:f>
              <c:multiLvlStrCache>
                <c:ptCount val="4"/>
                <c:lvl>
                  <c:pt idx="0">
                    <c:v>Flue gas</c:v>
                  </c:pt>
                  <c:pt idx="1">
                    <c:v>Biogas</c:v>
                  </c:pt>
                  <c:pt idx="2">
                    <c:v>Flue gas</c:v>
                  </c:pt>
                  <c:pt idx="3">
                    <c:v>Biogas</c:v>
                  </c:pt>
                </c:lvl>
                <c:lvl>
                  <c:pt idx="0">
                    <c:v>MEA</c:v>
                  </c:pt>
                  <c:pt idx="2">
                    <c:v>Membrane</c:v>
                  </c:pt>
                </c:lvl>
              </c:multiLvlStrCache>
            </c:multiLvlStrRef>
          </c:cat>
          <c:val>
            <c:numRef>
              <c:f>'Conclusiones OK'!$G$50:$J$50</c:f>
              <c:numCache>
                <c:formatCode>0.00E+00</c:formatCode>
                <c:ptCount val="4"/>
                <c:pt idx="0">
                  <c:v>2.5134002419999998E-4</c:v>
                </c:pt>
                <c:pt idx="1">
                  <c:v>2.5534002420000003E-4</c:v>
                </c:pt>
                <c:pt idx="2">
                  <c:v>2.2134002419999999E-4</c:v>
                </c:pt>
                <c:pt idx="3">
                  <c:v>2.2134002419999999E-4</c:v>
                </c:pt>
              </c:numCache>
            </c:numRef>
          </c:val>
          <c:extLst>
            <c:ext xmlns:c16="http://schemas.microsoft.com/office/drawing/2014/chart" uri="{C3380CC4-5D6E-409C-BE32-E72D297353CC}">
              <c16:uniqueId val="{00000001-D852-4E2D-9C53-B30D07AD1928}"/>
            </c:ext>
          </c:extLst>
        </c:ser>
        <c:ser>
          <c:idx val="2"/>
          <c:order val="2"/>
          <c:tx>
            <c:strRef>
              <c:f>'Conclusiones OK'!$B$51</c:f>
              <c:strCache>
                <c:ptCount val="1"/>
                <c:pt idx="0">
                  <c:v>Commercial</c:v>
                </c:pt>
              </c:strCache>
            </c:strRef>
          </c:tx>
          <c:spPr>
            <a:solidFill>
              <a:schemeClr val="accent3"/>
            </a:solidFill>
            <a:ln>
              <a:noFill/>
            </a:ln>
            <a:effectLst/>
          </c:spPr>
          <c:invertIfNegative val="0"/>
          <c:val>
            <c:numRef>
              <c:f>'Conclusiones OK'!$G$51:$J$51</c:f>
              <c:numCache>
                <c:formatCode>0.00E+00</c:formatCode>
                <c:ptCount val="4"/>
                <c:pt idx="0">
                  <c:v>2.58E-5</c:v>
                </c:pt>
                <c:pt idx="1">
                  <c:v>2.58E-5</c:v>
                </c:pt>
                <c:pt idx="2">
                  <c:v>2.58E-5</c:v>
                </c:pt>
                <c:pt idx="3">
                  <c:v>2.58E-5</c:v>
                </c:pt>
              </c:numCache>
            </c:numRef>
          </c:val>
          <c:extLst>
            <c:ext xmlns:c16="http://schemas.microsoft.com/office/drawing/2014/chart" uri="{C3380CC4-5D6E-409C-BE32-E72D297353CC}">
              <c16:uniqueId val="{00000002-D852-4E2D-9C53-B30D07AD1928}"/>
            </c:ext>
          </c:extLst>
        </c:ser>
        <c:dLbls>
          <c:showLegendKey val="0"/>
          <c:showVal val="0"/>
          <c:showCatName val="0"/>
          <c:showSerName val="0"/>
          <c:showPercent val="0"/>
          <c:showBubbleSize val="0"/>
        </c:dLbls>
        <c:gapWidth val="219"/>
        <c:overlap val="-27"/>
        <c:axId val="311936143"/>
        <c:axId val="1963013679"/>
      </c:barChart>
      <c:catAx>
        <c:axId val="3119361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1963013679"/>
        <c:crosses val="autoZero"/>
        <c:auto val="1"/>
        <c:lblAlgn val="ctr"/>
        <c:lblOffset val="100"/>
        <c:noMultiLvlLbl val="0"/>
      </c:catAx>
      <c:valAx>
        <c:axId val="19630136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s-ES"/>
                  <a:t>Human</a:t>
                </a:r>
                <a:r>
                  <a:rPr lang="es-ES" baseline="0"/>
                  <a:t> health</a:t>
                </a:r>
                <a:r>
                  <a:rPr lang="es-ES"/>
                  <a:t> (DALY)</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numFmt formatCode="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3119361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'Conclusiones OK'!$B$61</c:f>
              <c:strCache>
                <c:ptCount val="1"/>
                <c:pt idx="0">
                  <c:v>Scenario 1</c:v>
                </c:pt>
              </c:strCache>
            </c:strRef>
          </c:tx>
          <c:spPr>
            <a:solidFill>
              <a:schemeClr val="accent1"/>
            </a:solidFill>
            <a:ln>
              <a:noFill/>
            </a:ln>
            <a:effectLst/>
          </c:spPr>
          <c:invertIfNegative val="0"/>
          <c:cat>
            <c:multiLvlStrRef>
              <c:f>'Conclusiones OK'!$G$35:$J$36</c:f>
              <c:multiLvlStrCache>
                <c:ptCount val="4"/>
                <c:lvl>
                  <c:pt idx="0">
                    <c:v>Flue gas</c:v>
                  </c:pt>
                  <c:pt idx="1">
                    <c:v>Biogas</c:v>
                  </c:pt>
                  <c:pt idx="2">
                    <c:v>Flue gas</c:v>
                  </c:pt>
                  <c:pt idx="3">
                    <c:v>Biogas</c:v>
                  </c:pt>
                </c:lvl>
                <c:lvl>
                  <c:pt idx="0">
                    <c:v>MEA</c:v>
                  </c:pt>
                  <c:pt idx="2">
                    <c:v>Membrane</c:v>
                  </c:pt>
                </c:lvl>
              </c:multiLvlStrCache>
            </c:multiLvlStrRef>
          </c:cat>
          <c:val>
            <c:numRef>
              <c:f>'Conclusiones OK'!$G$61:$J$61</c:f>
              <c:numCache>
                <c:formatCode>0.00</c:formatCode>
                <c:ptCount val="4"/>
                <c:pt idx="0">
                  <c:v>86.800028700000013</c:v>
                </c:pt>
                <c:pt idx="1">
                  <c:v>83.700028700000004</c:v>
                </c:pt>
                <c:pt idx="2">
                  <c:v>78.300028700000013</c:v>
                </c:pt>
                <c:pt idx="3">
                  <c:v>78.300028700000013</c:v>
                </c:pt>
              </c:numCache>
            </c:numRef>
          </c:val>
          <c:extLst>
            <c:ext xmlns:c16="http://schemas.microsoft.com/office/drawing/2014/chart" uri="{C3380CC4-5D6E-409C-BE32-E72D297353CC}">
              <c16:uniqueId val="{00000000-66F4-486A-A54B-1DBA0662E3C2}"/>
            </c:ext>
          </c:extLst>
        </c:ser>
        <c:ser>
          <c:idx val="1"/>
          <c:order val="1"/>
          <c:tx>
            <c:strRef>
              <c:f>'Conclusiones OK'!$B$62</c:f>
              <c:strCache>
                <c:ptCount val="1"/>
                <c:pt idx="0">
                  <c:v>Scenario 2</c:v>
                </c:pt>
              </c:strCache>
            </c:strRef>
          </c:tx>
          <c:spPr>
            <a:solidFill>
              <a:schemeClr val="accent2"/>
            </a:solidFill>
            <a:ln>
              <a:noFill/>
            </a:ln>
            <a:effectLst/>
          </c:spPr>
          <c:invertIfNegative val="0"/>
          <c:cat>
            <c:multiLvlStrRef>
              <c:f>'Conclusiones OK'!$G$35:$J$36</c:f>
              <c:multiLvlStrCache>
                <c:ptCount val="4"/>
                <c:lvl>
                  <c:pt idx="0">
                    <c:v>Flue gas</c:v>
                  </c:pt>
                  <c:pt idx="1">
                    <c:v>Biogas</c:v>
                  </c:pt>
                  <c:pt idx="2">
                    <c:v>Flue gas</c:v>
                  </c:pt>
                  <c:pt idx="3">
                    <c:v>Biogas</c:v>
                  </c:pt>
                </c:lvl>
                <c:lvl>
                  <c:pt idx="0">
                    <c:v>MEA</c:v>
                  </c:pt>
                  <c:pt idx="2">
                    <c:v>Membrane</c:v>
                  </c:pt>
                </c:lvl>
              </c:multiLvlStrCache>
            </c:multiLvlStrRef>
          </c:cat>
          <c:val>
            <c:numRef>
              <c:f>'Conclusiones OK'!$G$62:$J$62</c:f>
              <c:numCache>
                <c:formatCode>0.00</c:formatCode>
                <c:ptCount val="4"/>
                <c:pt idx="0">
                  <c:v>137.40003719999999</c:v>
                </c:pt>
                <c:pt idx="1">
                  <c:v>133.40003719999999</c:v>
                </c:pt>
                <c:pt idx="2">
                  <c:v>126.4000372</c:v>
                </c:pt>
                <c:pt idx="3">
                  <c:v>126.4000372</c:v>
                </c:pt>
              </c:numCache>
            </c:numRef>
          </c:val>
          <c:extLst>
            <c:ext xmlns:c16="http://schemas.microsoft.com/office/drawing/2014/chart" uri="{C3380CC4-5D6E-409C-BE32-E72D297353CC}">
              <c16:uniqueId val="{00000001-66F4-486A-A54B-1DBA0662E3C2}"/>
            </c:ext>
          </c:extLst>
        </c:ser>
        <c:ser>
          <c:idx val="2"/>
          <c:order val="2"/>
          <c:tx>
            <c:strRef>
              <c:f>'Conclusiones OK'!$B$63</c:f>
              <c:strCache>
                <c:ptCount val="1"/>
                <c:pt idx="0">
                  <c:v>Commercial</c:v>
                </c:pt>
              </c:strCache>
            </c:strRef>
          </c:tx>
          <c:spPr>
            <a:solidFill>
              <a:schemeClr val="accent3"/>
            </a:solidFill>
            <a:ln>
              <a:noFill/>
            </a:ln>
            <a:effectLst/>
          </c:spPr>
          <c:invertIfNegative val="0"/>
          <c:val>
            <c:numRef>
              <c:f>'Conclusiones OK'!$G$63:$J$63</c:f>
              <c:numCache>
                <c:formatCode>0.00</c:formatCode>
                <c:ptCount val="4"/>
                <c:pt idx="0">
                  <c:v>4.2699999999999996</c:v>
                </c:pt>
                <c:pt idx="1">
                  <c:v>4.2699999999999996</c:v>
                </c:pt>
                <c:pt idx="2">
                  <c:v>4.2699999999999996</c:v>
                </c:pt>
                <c:pt idx="3">
                  <c:v>4.2699999999999996</c:v>
                </c:pt>
              </c:numCache>
            </c:numRef>
          </c:val>
          <c:extLst>
            <c:ext xmlns:c16="http://schemas.microsoft.com/office/drawing/2014/chart" uri="{C3380CC4-5D6E-409C-BE32-E72D297353CC}">
              <c16:uniqueId val="{00000002-66F4-486A-A54B-1DBA0662E3C2}"/>
            </c:ext>
          </c:extLst>
        </c:ser>
        <c:dLbls>
          <c:showLegendKey val="0"/>
          <c:showVal val="0"/>
          <c:showCatName val="0"/>
          <c:showSerName val="0"/>
          <c:showPercent val="0"/>
          <c:showBubbleSize val="0"/>
        </c:dLbls>
        <c:gapWidth val="219"/>
        <c:overlap val="-27"/>
        <c:axId val="311936143"/>
        <c:axId val="1963013679"/>
      </c:barChart>
      <c:catAx>
        <c:axId val="3119361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1963013679"/>
        <c:crosses val="autoZero"/>
        <c:auto val="1"/>
        <c:lblAlgn val="ctr"/>
        <c:lblOffset val="100"/>
        <c:noMultiLvlLbl val="0"/>
      </c:catAx>
      <c:valAx>
        <c:axId val="19630136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s-ES"/>
                  <a:t>Ecosystem</a:t>
                </a:r>
                <a:r>
                  <a:rPr lang="es-ES" baseline="0"/>
                  <a:t> quality</a:t>
                </a:r>
                <a:r>
                  <a:rPr lang="es-ES"/>
                  <a:t> (m</a:t>
                </a:r>
                <a:r>
                  <a:rPr lang="es-ES" baseline="30000"/>
                  <a:t>2</a:t>
                </a:r>
                <a:r>
                  <a:rPr lang="es-ES"/>
                  <a:t>·year)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3119361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'Conclusiones OK'!$B$72</c:f>
              <c:strCache>
                <c:ptCount val="1"/>
                <c:pt idx="0">
                  <c:v>Scenario 1</c:v>
                </c:pt>
              </c:strCache>
            </c:strRef>
          </c:tx>
          <c:spPr>
            <a:solidFill>
              <a:schemeClr val="accent1"/>
            </a:solidFill>
            <a:ln>
              <a:noFill/>
            </a:ln>
            <a:effectLst/>
          </c:spPr>
          <c:invertIfNegative val="0"/>
          <c:cat>
            <c:multiLvlStrRef>
              <c:f>'Conclusiones OK'!$G$35:$J$36</c:f>
              <c:multiLvlStrCache>
                <c:ptCount val="4"/>
                <c:lvl>
                  <c:pt idx="0">
                    <c:v>Flue gas</c:v>
                  </c:pt>
                  <c:pt idx="1">
                    <c:v>Biogas</c:v>
                  </c:pt>
                  <c:pt idx="2">
                    <c:v>Flue gas</c:v>
                  </c:pt>
                  <c:pt idx="3">
                    <c:v>Biogas</c:v>
                  </c:pt>
                </c:lvl>
                <c:lvl>
                  <c:pt idx="0">
                    <c:v>MEA</c:v>
                  </c:pt>
                  <c:pt idx="2">
                    <c:v>Membrane</c:v>
                  </c:pt>
                </c:lvl>
              </c:multiLvlStrCache>
            </c:multiLvlStrRef>
          </c:cat>
          <c:val>
            <c:numRef>
              <c:f>'Conclusiones OK'!$G$72:$J$72</c:f>
              <c:numCache>
                <c:formatCode>0.00</c:formatCode>
                <c:ptCount val="4"/>
                <c:pt idx="0">
                  <c:v>5481.66</c:v>
                </c:pt>
                <c:pt idx="1">
                  <c:v>4461.66</c:v>
                </c:pt>
                <c:pt idx="2">
                  <c:v>3611.66</c:v>
                </c:pt>
                <c:pt idx="3">
                  <c:v>2607.3462240946933</c:v>
                </c:pt>
              </c:numCache>
            </c:numRef>
          </c:val>
          <c:extLst>
            <c:ext xmlns:c16="http://schemas.microsoft.com/office/drawing/2014/chart" uri="{C3380CC4-5D6E-409C-BE32-E72D297353CC}">
              <c16:uniqueId val="{00000000-02FC-4CCF-90E1-3352AB8EB692}"/>
            </c:ext>
          </c:extLst>
        </c:ser>
        <c:ser>
          <c:idx val="1"/>
          <c:order val="1"/>
          <c:tx>
            <c:strRef>
              <c:f>'Conclusiones OK'!$B$73</c:f>
              <c:strCache>
                <c:ptCount val="1"/>
                <c:pt idx="0">
                  <c:v>Scenario 2</c:v>
                </c:pt>
              </c:strCache>
            </c:strRef>
          </c:tx>
          <c:spPr>
            <a:solidFill>
              <a:schemeClr val="accent2"/>
            </a:solidFill>
            <a:ln>
              <a:noFill/>
            </a:ln>
            <a:effectLst/>
          </c:spPr>
          <c:invertIfNegative val="0"/>
          <c:cat>
            <c:multiLvlStrRef>
              <c:f>'Conclusiones OK'!$G$35:$J$36</c:f>
              <c:multiLvlStrCache>
                <c:ptCount val="4"/>
                <c:lvl>
                  <c:pt idx="0">
                    <c:v>Flue gas</c:v>
                  </c:pt>
                  <c:pt idx="1">
                    <c:v>Biogas</c:v>
                  </c:pt>
                  <c:pt idx="2">
                    <c:v>Flue gas</c:v>
                  </c:pt>
                  <c:pt idx="3">
                    <c:v>Biogas</c:v>
                  </c:pt>
                </c:lvl>
                <c:lvl>
                  <c:pt idx="0">
                    <c:v>MEA</c:v>
                  </c:pt>
                  <c:pt idx="2">
                    <c:v>Membrane</c:v>
                  </c:pt>
                </c:lvl>
              </c:multiLvlStrCache>
            </c:multiLvlStrRef>
          </c:cat>
          <c:val>
            <c:numRef>
              <c:f>'Conclusiones OK'!$G$73:$J$73</c:f>
              <c:numCache>
                <c:formatCode>0.00</c:formatCode>
                <c:ptCount val="4"/>
                <c:pt idx="0">
                  <c:v>7128.2490730284662</c:v>
                </c:pt>
                <c:pt idx="1">
                  <c:v>6129.15</c:v>
                </c:pt>
                <c:pt idx="2">
                  <c:v>5049.1499999999996</c:v>
                </c:pt>
                <c:pt idx="3">
                  <c:v>5079.1499999999996</c:v>
                </c:pt>
              </c:numCache>
            </c:numRef>
          </c:val>
          <c:extLst>
            <c:ext xmlns:c16="http://schemas.microsoft.com/office/drawing/2014/chart" uri="{C3380CC4-5D6E-409C-BE32-E72D297353CC}">
              <c16:uniqueId val="{00000001-02FC-4CCF-90E1-3352AB8EB692}"/>
            </c:ext>
          </c:extLst>
        </c:ser>
        <c:ser>
          <c:idx val="2"/>
          <c:order val="2"/>
          <c:tx>
            <c:strRef>
              <c:f>'Conclusiones OK'!$B$74</c:f>
              <c:strCache>
                <c:ptCount val="1"/>
                <c:pt idx="0">
                  <c:v>Commercial</c:v>
                </c:pt>
              </c:strCache>
            </c:strRef>
          </c:tx>
          <c:spPr>
            <a:solidFill>
              <a:schemeClr val="accent3"/>
            </a:solidFill>
            <a:ln>
              <a:noFill/>
            </a:ln>
            <a:effectLst/>
          </c:spPr>
          <c:invertIfNegative val="0"/>
          <c:val>
            <c:numRef>
              <c:f>'Conclusiones OK'!$G$74:$J$74</c:f>
              <c:numCache>
                <c:formatCode>0.00</c:formatCode>
                <c:ptCount val="4"/>
                <c:pt idx="0">
                  <c:v>889</c:v>
                </c:pt>
                <c:pt idx="1">
                  <c:v>889</c:v>
                </c:pt>
                <c:pt idx="2">
                  <c:v>889</c:v>
                </c:pt>
                <c:pt idx="3">
                  <c:v>889</c:v>
                </c:pt>
              </c:numCache>
            </c:numRef>
          </c:val>
          <c:extLst>
            <c:ext xmlns:c16="http://schemas.microsoft.com/office/drawing/2014/chart" uri="{C3380CC4-5D6E-409C-BE32-E72D297353CC}">
              <c16:uniqueId val="{00000002-02FC-4CCF-90E1-3352AB8EB692}"/>
            </c:ext>
          </c:extLst>
        </c:ser>
        <c:dLbls>
          <c:showLegendKey val="0"/>
          <c:showVal val="0"/>
          <c:showCatName val="0"/>
          <c:showSerName val="0"/>
          <c:showPercent val="0"/>
          <c:showBubbleSize val="0"/>
        </c:dLbls>
        <c:gapWidth val="219"/>
        <c:overlap val="-27"/>
        <c:axId val="311936143"/>
        <c:axId val="1963013679"/>
      </c:barChart>
      <c:catAx>
        <c:axId val="3119361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1963013679"/>
        <c:crosses val="autoZero"/>
        <c:auto val="1"/>
        <c:lblAlgn val="ctr"/>
        <c:lblOffset val="100"/>
        <c:noMultiLvlLbl val="0"/>
      </c:catAx>
      <c:valAx>
        <c:axId val="19630136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s-ES"/>
                  <a:t>Ecosystem</a:t>
                </a:r>
                <a:r>
                  <a:rPr lang="es-ES" baseline="0"/>
                  <a:t> quality</a:t>
                </a:r>
                <a:r>
                  <a:rPr lang="es-ES"/>
                  <a:t> (m</a:t>
                </a:r>
                <a:r>
                  <a:rPr lang="es-ES" baseline="30000"/>
                  <a:t>2</a:t>
                </a:r>
                <a:r>
                  <a:rPr lang="es-ES"/>
                  <a:t>·year)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3119361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v>Scenario 1</c:v>
          </c:tx>
          <c:spPr>
            <a:ln w="19050" cap="rnd">
              <a:solidFill>
                <a:schemeClr val="accent1"/>
              </a:solidFill>
              <a:round/>
            </a:ln>
            <a:effectLst/>
          </c:spPr>
          <c:marker>
            <c:symbol val="none"/>
          </c:marker>
          <c:trendline>
            <c:spPr>
              <a:ln w="19050" cap="rnd">
                <a:solidFill>
                  <a:schemeClr val="accent1"/>
                </a:solidFill>
                <a:prstDash val="sysDot"/>
              </a:ln>
              <a:effectLst/>
            </c:spPr>
            <c:trendlineType val="linear"/>
            <c:dispRSqr val="0"/>
            <c:dispEq val="1"/>
            <c:trendlineLbl>
              <c:layout>
                <c:manualLayout>
                  <c:x val="0.2450336832895888"/>
                  <c:y val="-2.3276465441819771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trendlineLbl>
          </c:trendline>
          <c:xVal>
            <c:numRef>
              <c:f>'Distancia y sensibilidad OK'!$C$3:$J$3</c:f>
              <c:numCache>
                <c:formatCode>General</c:formatCode>
                <c:ptCount val="8"/>
                <c:pt idx="0">
                  <c:v>0</c:v>
                </c:pt>
                <c:pt idx="1">
                  <c:v>50</c:v>
                </c:pt>
                <c:pt idx="2">
                  <c:v>100</c:v>
                </c:pt>
                <c:pt idx="3">
                  <c:v>150</c:v>
                </c:pt>
                <c:pt idx="4">
                  <c:v>200</c:v>
                </c:pt>
                <c:pt idx="5">
                  <c:v>300</c:v>
                </c:pt>
                <c:pt idx="6">
                  <c:v>400</c:v>
                </c:pt>
                <c:pt idx="7">
                  <c:v>500</c:v>
                </c:pt>
              </c:numCache>
            </c:numRef>
          </c:xVal>
          <c:yVal>
            <c:numRef>
              <c:f>'Distancia y sensibilidad OK'!$C$4:$J$4</c:f>
              <c:numCache>
                <c:formatCode>General</c:formatCode>
                <c:ptCount val="8"/>
                <c:pt idx="0">
                  <c:v>189</c:v>
                </c:pt>
                <c:pt idx="1">
                  <c:v>220</c:v>
                </c:pt>
                <c:pt idx="2">
                  <c:v>252</c:v>
                </c:pt>
                <c:pt idx="3">
                  <c:v>283</c:v>
                </c:pt>
                <c:pt idx="4">
                  <c:v>314</c:v>
                </c:pt>
                <c:pt idx="5">
                  <c:v>377</c:v>
                </c:pt>
                <c:pt idx="6">
                  <c:v>440</c:v>
                </c:pt>
                <c:pt idx="7">
                  <c:v>503</c:v>
                </c:pt>
              </c:numCache>
            </c:numRef>
          </c:yVal>
          <c:smooth val="1"/>
          <c:extLst>
            <c:ext xmlns:c16="http://schemas.microsoft.com/office/drawing/2014/chart" uri="{C3380CC4-5D6E-409C-BE32-E72D297353CC}">
              <c16:uniqueId val="{00000000-C876-4444-B4B8-7848BFCE7717}"/>
            </c:ext>
          </c:extLst>
        </c:ser>
        <c:ser>
          <c:idx val="1"/>
          <c:order val="1"/>
          <c:tx>
            <c:v>Scenario 2</c:v>
          </c:tx>
          <c:spPr>
            <a:ln w="19050" cap="rnd">
              <a:solidFill>
                <a:schemeClr val="accent2"/>
              </a:solidFill>
              <a:round/>
            </a:ln>
            <a:effectLst/>
          </c:spPr>
          <c:marker>
            <c:symbol val="none"/>
          </c:marker>
          <c:trendline>
            <c:spPr>
              <a:ln w="19050" cap="rnd">
                <a:solidFill>
                  <a:schemeClr val="accent2"/>
                </a:solidFill>
                <a:prstDash val="sysDot"/>
              </a:ln>
              <a:effectLst/>
            </c:spPr>
            <c:trendlineType val="linear"/>
            <c:dispRSqr val="0"/>
            <c:dispEq val="1"/>
            <c:trendlineLbl>
              <c:layout>
                <c:manualLayout>
                  <c:x val="0.25492257217847769"/>
                  <c:y val="-1.6123505395158938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trendlineLbl>
          </c:trendline>
          <c:xVal>
            <c:numRef>
              <c:f>'Distancia y sensibilidad OK'!$C$3:$J$3</c:f>
              <c:numCache>
                <c:formatCode>General</c:formatCode>
                <c:ptCount val="8"/>
                <c:pt idx="0">
                  <c:v>0</c:v>
                </c:pt>
                <c:pt idx="1">
                  <c:v>50</c:v>
                </c:pt>
                <c:pt idx="2">
                  <c:v>100</c:v>
                </c:pt>
                <c:pt idx="3">
                  <c:v>150</c:v>
                </c:pt>
                <c:pt idx="4">
                  <c:v>200</c:v>
                </c:pt>
                <c:pt idx="5">
                  <c:v>300</c:v>
                </c:pt>
                <c:pt idx="6">
                  <c:v>400</c:v>
                </c:pt>
                <c:pt idx="7">
                  <c:v>500</c:v>
                </c:pt>
              </c:numCache>
            </c:numRef>
          </c:xVal>
          <c:yVal>
            <c:numRef>
              <c:f>'Distancia y sensibilidad OK'!$C$5:$J$5</c:f>
              <c:numCache>
                <c:formatCode>General</c:formatCode>
                <c:ptCount val="8"/>
                <c:pt idx="0">
                  <c:v>332</c:v>
                </c:pt>
                <c:pt idx="1">
                  <c:v>341</c:v>
                </c:pt>
                <c:pt idx="2">
                  <c:v>350</c:v>
                </c:pt>
                <c:pt idx="3">
                  <c:v>359</c:v>
                </c:pt>
                <c:pt idx="4">
                  <c:v>368</c:v>
                </c:pt>
                <c:pt idx="5">
                  <c:v>387</c:v>
                </c:pt>
                <c:pt idx="6">
                  <c:v>405</c:v>
                </c:pt>
                <c:pt idx="7">
                  <c:v>423</c:v>
                </c:pt>
              </c:numCache>
            </c:numRef>
          </c:yVal>
          <c:smooth val="1"/>
          <c:extLst>
            <c:ext xmlns:c16="http://schemas.microsoft.com/office/drawing/2014/chart" uri="{C3380CC4-5D6E-409C-BE32-E72D297353CC}">
              <c16:uniqueId val="{00000001-C876-4444-B4B8-7848BFCE7717}"/>
            </c:ext>
          </c:extLst>
        </c:ser>
        <c:dLbls>
          <c:showLegendKey val="0"/>
          <c:showVal val="0"/>
          <c:showCatName val="0"/>
          <c:showSerName val="0"/>
          <c:showPercent val="0"/>
          <c:showBubbleSize val="0"/>
        </c:dLbls>
        <c:axId val="38000592"/>
        <c:axId val="37987152"/>
      </c:scatterChart>
      <c:valAx>
        <c:axId val="38000592"/>
        <c:scaling>
          <c:orientation val="minMax"/>
          <c:max val="500"/>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s-ES"/>
                  <a:t>Distance (km)</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E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37987152"/>
        <c:crosses val="autoZero"/>
        <c:crossBetween val="midCat"/>
      </c:valAx>
      <c:valAx>
        <c:axId val="37987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s-ES"/>
                  <a:t>Footprint</a:t>
                </a:r>
                <a:r>
                  <a:rPr lang="es-ES" baseline="0"/>
                  <a:t> (kg CO</a:t>
                </a:r>
                <a:r>
                  <a:rPr lang="es-ES" baseline="-25000"/>
                  <a:t>2</a:t>
                </a:r>
                <a:r>
                  <a:rPr lang="es-ES" baseline="0"/>
                  <a:t> eq)</a:t>
                </a:r>
                <a:endParaRPr lang="es-ES"/>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E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38000592"/>
        <c:crosses val="autoZero"/>
        <c:crossBetween val="midCat"/>
      </c:valAx>
      <c:spPr>
        <a:noFill/>
        <a:ln>
          <a:noFill/>
        </a:ln>
        <a:effectLst/>
      </c:spPr>
    </c:plotArea>
    <c:legend>
      <c:legendPos val="r"/>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v>Scenario 1</c:v>
          </c:tx>
          <c:spPr>
            <a:ln w="19050" cap="rnd">
              <a:solidFill>
                <a:schemeClr val="accent1"/>
              </a:solidFill>
              <a:round/>
            </a:ln>
            <a:effectLst/>
          </c:spPr>
          <c:marker>
            <c:symbol val="none"/>
          </c:marker>
          <c:trendline>
            <c:spPr>
              <a:ln w="19050" cap="rnd">
                <a:solidFill>
                  <a:schemeClr val="accent1"/>
                </a:solidFill>
                <a:prstDash val="sysDot"/>
              </a:ln>
              <a:effectLst/>
            </c:spPr>
            <c:trendlineType val="linear"/>
            <c:dispRSqr val="0"/>
            <c:dispEq val="1"/>
            <c:trendlineLbl>
              <c:layout>
                <c:manualLayout>
                  <c:x val="0.2450336832895888"/>
                  <c:y val="-2.3276465441819771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trendlineLbl>
          </c:trendline>
          <c:xVal>
            <c:numRef>
              <c:f>'Distancia y sensibilidad OK'!$M$3:$T$3</c:f>
              <c:numCache>
                <c:formatCode>General</c:formatCode>
                <c:ptCount val="8"/>
                <c:pt idx="0">
                  <c:v>0</c:v>
                </c:pt>
                <c:pt idx="1">
                  <c:v>50</c:v>
                </c:pt>
                <c:pt idx="2">
                  <c:v>100</c:v>
                </c:pt>
                <c:pt idx="3">
                  <c:v>150</c:v>
                </c:pt>
                <c:pt idx="4">
                  <c:v>200</c:v>
                </c:pt>
                <c:pt idx="5">
                  <c:v>300</c:v>
                </c:pt>
                <c:pt idx="6">
                  <c:v>400</c:v>
                </c:pt>
                <c:pt idx="7">
                  <c:v>500</c:v>
                </c:pt>
              </c:numCache>
            </c:numRef>
          </c:xVal>
          <c:yVal>
            <c:numRef>
              <c:f>'Distancia y sensibilidad OK'!$M$4:$T$4</c:f>
              <c:numCache>
                <c:formatCode>General</c:formatCode>
                <c:ptCount val="8"/>
                <c:pt idx="0">
                  <c:v>175</c:v>
                </c:pt>
                <c:pt idx="1">
                  <c:v>207</c:v>
                </c:pt>
                <c:pt idx="2">
                  <c:v>239</c:v>
                </c:pt>
                <c:pt idx="3">
                  <c:v>270</c:v>
                </c:pt>
                <c:pt idx="4">
                  <c:v>302</c:v>
                </c:pt>
                <c:pt idx="5">
                  <c:v>365</c:v>
                </c:pt>
                <c:pt idx="6">
                  <c:v>428</c:v>
                </c:pt>
                <c:pt idx="7">
                  <c:v>492</c:v>
                </c:pt>
              </c:numCache>
            </c:numRef>
          </c:yVal>
          <c:smooth val="1"/>
          <c:extLst>
            <c:ext xmlns:c16="http://schemas.microsoft.com/office/drawing/2014/chart" uri="{C3380CC4-5D6E-409C-BE32-E72D297353CC}">
              <c16:uniqueId val="{00000001-6456-4571-94D5-2BB1D3BA5CDF}"/>
            </c:ext>
          </c:extLst>
        </c:ser>
        <c:ser>
          <c:idx val="1"/>
          <c:order val="1"/>
          <c:tx>
            <c:v>Scenario 2</c:v>
          </c:tx>
          <c:spPr>
            <a:ln w="19050" cap="rnd">
              <a:solidFill>
                <a:schemeClr val="accent2"/>
              </a:solidFill>
              <a:round/>
            </a:ln>
            <a:effectLst/>
          </c:spPr>
          <c:marker>
            <c:symbol val="none"/>
          </c:marker>
          <c:trendline>
            <c:spPr>
              <a:ln w="19050" cap="rnd">
                <a:solidFill>
                  <a:schemeClr val="accent2"/>
                </a:solidFill>
                <a:prstDash val="sysDot"/>
              </a:ln>
              <a:effectLst/>
            </c:spPr>
            <c:trendlineType val="linear"/>
            <c:dispRSqr val="0"/>
            <c:dispEq val="1"/>
            <c:trendlineLbl>
              <c:layout>
                <c:manualLayout>
                  <c:x val="0.25492257217847769"/>
                  <c:y val="-1.6123505395158938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trendlineLbl>
          </c:trendline>
          <c:xVal>
            <c:numRef>
              <c:f>'Distancia y sensibilidad OK'!$M$3:$T$3</c:f>
              <c:numCache>
                <c:formatCode>General</c:formatCode>
                <c:ptCount val="8"/>
                <c:pt idx="0">
                  <c:v>0</c:v>
                </c:pt>
                <c:pt idx="1">
                  <c:v>50</c:v>
                </c:pt>
                <c:pt idx="2">
                  <c:v>100</c:v>
                </c:pt>
                <c:pt idx="3">
                  <c:v>150</c:v>
                </c:pt>
                <c:pt idx="4">
                  <c:v>200</c:v>
                </c:pt>
                <c:pt idx="5">
                  <c:v>300</c:v>
                </c:pt>
                <c:pt idx="6">
                  <c:v>400</c:v>
                </c:pt>
                <c:pt idx="7">
                  <c:v>500</c:v>
                </c:pt>
              </c:numCache>
            </c:numRef>
          </c:xVal>
          <c:yVal>
            <c:numRef>
              <c:f>'Distancia y sensibilidad OK'!$M$5:$T$5</c:f>
              <c:numCache>
                <c:formatCode>General</c:formatCode>
                <c:ptCount val="8"/>
                <c:pt idx="0">
                  <c:v>309</c:v>
                </c:pt>
                <c:pt idx="1">
                  <c:v>318</c:v>
                </c:pt>
                <c:pt idx="2">
                  <c:v>327</c:v>
                </c:pt>
                <c:pt idx="3">
                  <c:v>336</c:v>
                </c:pt>
                <c:pt idx="4">
                  <c:v>345</c:v>
                </c:pt>
                <c:pt idx="5">
                  <c:v>363</c:v>
                </c:pt>
                <c:pt idx="6">
                  <c:v>381</c:v>
                </c:pt>
                <c:pt idx="7">
                  <c:v>399</c:v>
                </c:pt>
              </c:numCache>
            </c:numRef>
          </c:yVal>
          <c:smooth val="1"/>
          <c:extLst>
            <c:ext xmlns:c16="http://schemas.microsoft.com/office/drawing/2014/chart" uri="{C3380CC4-5D6E-409C-BE32-E72D297353CC}">
              <c16:uniqueId val="{00000003-6456-4571-94D5-2BB1D3BA5CDF}"/>
            </c:ext>
          </c:extLst>
        </c:ser>
        <c:dLbls>
          <c:showLegendKey val="0"/>
          <c:showVal val="0"/>
          <c:showCatName val="0"/>
          <c:showSerName val="0"/>
          <c:showPercent val="0"/>
          <c:showBubbleSize val="0"/>
        </c:dLbls>
        <c:axId val="38000592"/>
        <c:axId val="37987152"/>
      </c:scatterChart>
      <c:valAx>
        <c:axId val="38000592"/>
        <c:scaling>
          <c:orientation val="minMax"/>
          <c:max val="500"/>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s-ES"/>
                  <a:t>Distance (km)</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E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37987152"/>
        <c:crosses val="autoZero"/>
        <c:crossBetween val="midCat"/>
      </c:valAx>
      <c:valAx>
        <c:axId val="37987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s-ES"/>
                  <a:t>Footprint</a:t>
                </a:r>
                <a:r>
                  <a:rPr lang="es-ES" baseline="0"/>
                  <a:t> (kg CO</a:t>
                </a:r>
                <a:r>
                  <a:rPr lang="es-ES" baseline="-25000"/>
                  <a:t>2</a:t>
                </a:r>
                <a:r>
                  <a:rPr lang="es-ES" baseline="0"/>
                  <a:t> eq)</a:t>
                </a:r>
                <a:endParaRPr lang="es-ES"/>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E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38000592"/>
        <c:crosses val="autoZero"/>
        <c:crossBetween val="midCat"/>
      </c:valAx>
      <c:spPr>
        <a:noFill/>
        <a:ln>
          <a:noFill/>
        </a:ln>
        <a:effectLst/>
      </c:spPr>
    </c:plotArea>
    <c:legend>
      <c:legendPos val="r"/>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v>Scenario 1</c:v>
          </c:tx>
          <c:spPr>
            <a:ln w="19050" cap="rnd">
              <a:solidFill>
                <a:schemeClr val="accent1"/>
              </a:solidFill>
              <a:round/>
            </a:ln>
            <a:effectLst/>
          </c:spPr>
          <c:marker>
            <c:symbol val="none"/>
          </c:marker>
          <c:trendline>
            <c:spPr>
              <a:ln w="19050" cap="rnd">
                <a:solidFill>
                  <a:schemeClr val="accent1"/>
                </a:solidFill>
                <a:prstDash val="sysDot"/>
              </a:ln>
              <a:effectLst/>
            </c:spPr>
            <c:trendlineType val="linear"/>
            <c:dispRSqr val="0"/>
            <c:dispEq val="1"/>
            <c:trendlineLbl>
              <c:layout>
                <c:manualLayout>
                  <c:x val="0.2450336832895888"/>
                  <c:y val="-2.3276465441819771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trendlineLbl>
          </c:trendline>
          <c:xVal>
            <c:numRef>
              <c:f>'Distancia y sensibilidad OK'!$W$3:$AD$3</c:f>
              <c:numCache>
                <c:formatCode>General</c:formatCode>
                <c:ptCount val="8"/>
                <c:pt idx="0">
                  <c:v>0</c:v>
                </c:pt>
                <c:pt idx="1">
                  <c:v>50</c:v>
                </c:pt>
                <c:pt idx="2">
                  <c:v>100</c:v>
                </c:pt>
                <c:pt idx="3">
                  <c:v>150</c:v>
                </c:pt>
                <c:pt idx="4">
                  <c:v>200</c:v>
                </c:pt>
                <c:pt idx="5">
                  <c:v>300</c:v>
                </c:pt>
                <c:pt idx="6">
                  <c:v>400</c:v>
                </c:pt>
                <c:pt idx="7">
                  <c:v>500</c:v>
                </c:pt>
              </c:numCache>
            </c:numRef>
          </c:xVal>
          <c:yVal>
            <c:numRef>
              <c:f>'Distancia y sensibilidad OK'!$W$4:$AD$4</c:f>
              <c:numCache>
                <c:formatCode>General</c:formatCode>
                <c:ptCount val="8"/>
                <c:pt idx="0">
                  <c:v>154</c:v>
                </c:pt>
                <c:pt idx="1">
                  <c:v>186</c:v>
                </c:pt>
                <c:pt idx="2">
                  <c:v>217</c:v>
                </c:pt>
                <c:pt idx="3">
                  <c:v>249</c:v>
                </c:pt>
                <c:pt idx="4">
                  <c:v>281</c:v>
                </c:pt>
                <c:pt idx="5">
                  <c:v>344</c:v>
                </c:pt>
                <c:pt idx="6">
                  <c:v>407</c:v>
                </c:pt>
                <c:pt idx="7">
                  <c:v>471</c:v>
                </c:pt>
              </c:numCache>
            </c:numRef>
          </c:yVal>
          <c:smooth val="1"/>
          <c:extLst>
            <c:ext xmlns:c16="http://schemas.microsoft.com/office/drawing/2014/chart" uri="{C3380CC4-5D6E-409C-BE32-E72D297353CC}">
              <c16:uniqueId val="{00000001-72D3-4659-8520-475D7EEC7DE4}"/>
            </c:ext>
          </c:extLst>
        </c:ser>
        <c:ser>
          <c:idx val="1"/>
          <c:order val="1"/>
          <c:tx>
            <c:v>Scenario 2</c:v>
          </c:tx>
          <c:spPr>
            <a:ln w="19050" cap="rnd">
              <a:solidFill>
                <a:schemeClr val="accent2"/>
              </a:solidFill>
              <a:round/>
            </a:ln>
            <a:effectLst/>
          </c:spPr>
          <c:marker>
            <c:symbol val="none"/>
          </c:marker>
          <c:trendline>
            <c:spPr>
              <a:ln w="19050" cap="rnd">
                <a:solidFill>
                  <a:schemeClr val="accent2"/>
                </a:solidFill>
                <a:prstDash val="sysDot"/>
              </a:ln>
              <a:effectLst/>
            </c:spPr>
            <c:trendlineType val="linear"/>
            <c:dispRSqr val="0"/>
            <c:dispEq val="1"/>
            <c:trendlineLbl>
              <c:layout>
                <c:manualLayout>
                  <c:x val="0.19751059125908016"/>
                  <c:y val="-5.5664916885389331E-4"/>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trendlineLbl>
          </c:trendline>
          <c:xVal>
            <c:numRef>
              <c:f>'Distancia y sensibilidad OK'!$W$3:$AD$3</c:f>
              <c:numCache>
                <c:formatCode>General</c:formatCode>
                <c:ptCount val="8"/>
                <c:pt idx="0">
                  <c:v>0</c:v>
                </c:pt>
                <c:pt idx="1">
                  <c:v>50</c:v>
                </c:pt>
                <c:pt idx="2">
                  <c:v>100</c:v>
                </c:pt>
                <c:pt idx="3">
                  <c:v>150</c:v>
                </c:pt>
                <c:pt idx="4">
                  <c:v>200</c:v>
                </c:pt>
                <c:pt idx="5">
                  <c:v>300</c:v>
                </c:pt>
                <c:pt idx="6">
                  <c:v>400</c:v>
                </c:pt>
                <c:pt idx="7">
                  <c:v>500</c:v>
                </c:pt>
              </c:numCache>
            </c:numRef>
          </c:xVal>
          <c:yVal>
            <c:numRef>
              <c:f>'Distancia y sensibilidad OK'!$W$5:$AD$5</c:f>
              <c:numCache>
                <c:formatCode>General</c:formatCode>
                <c:ptCount val="8"/>
                <c:pt idx="0">
                  <c:v>282</c:v>
                </c:pt>
                <c:pt idx="1">
                  <c:v>291</c:v>
                </c:pt>
                <c:pt idx="2">
                  <c:v>300</c:v>
                </c:pt>
                <c:pt idx="3">
                  <c:v>309</c:v>
                </c:pt>
                <c:pt idx="4">
                  <c:v>318</c:v>
                </c:pt>
                <c:pt idx="5">
                  <c:v>336</c:v>
                </c:pt>
                <c:pt idx="6">
                  <c:v>354</c:v>
                </c:pt>
                <c:pt idx="7">
                  <c:v>372</c:v>
                </c:pt>
              </c:numCache>
            </c:numRef>
          </c:yVal>
          <c:smooth val="1"/>
          <c:extLst>
            <c:ext xmlns:c16="http://schemas.microsoft.com/office/drawing/2014/chart" uri="{C3380CC4-5D6E-409C-BE32-E72D297353CC}">
              <c16:uniqueId val="{00000003-72D3-4659-8520-475D7EEC7DE4}"/>
            </c:ext>
          </c:extLst>
        </c:ser>
        <c:dLbls>
          <c:showLegendKey val="0"/>
          <c:showVal val="0"/>
          <c:showCatName val="0"/>
          <c:showSerName val="0"/>
          <c:showPercent val="0"/>
          <c:showBubbleSize val="0"/>
        </c:dLbls>
        <c:axId val="38000592"/>
        <c:axId val="37987152"/>
      </c:scatterChart>
      <c:valAx>
        <c:axId val="38000592"/>
        <c:scaling>
          <c:orientation val="minMax"/>
          <c:max val="500"/>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s-ES"/>
                  <a:t>Distance (km)</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E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37987152"/>
        <c:crosses val="autoZero"/>
        <c:crossBetween val="midCat"/>
      </c:valAx>
      <c:valAx>
        <c:axId val="37987152"/>
        <c:scaling>
          <c:orientation val="minMax"/>
          <c:max val="6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s-ES"/>
                  <a:t>Footprint</a:t>
                </a:r>
                <a:r>
                  <a:rPr lang="es-ES" baseline="0"/>
                  <a:t> (kg CO</a:t>
                </a:r>
                <a:r>
                  <a:rPr lang="es-ES" baseline="-25000"/>
                  <a:t>2</a:t>
                </a:r>
                <a:r>
                  <a:rPr lang="es-ES" baseline="0"/>
                  <a:t> eq)</a:t>
                </a:r>
                <a:endParaRPr lang="es-ES"/>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E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38000592"/>
        <c:crosses val="autoZero"/>
        <c:crossBetween val="midCat"/>
      </c:valAx>
      <c:spPr>
        <a:noFill/>
        <a:ln>
          <a:noFill/>
        </a:ln>
        <a:effectLst/>
      </c:spPr>
    </c:plotArea>
    <c:legend>
      <c:legendPos val="r"/>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Human health</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OK'!$B$63</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OK'!$C$62:$E$62</c:f>
              <c:strCache>
                <c:ptCount val="3"/>
                <c:pt idx="0">
                  <c:v>-20%</c:v>
                </c:pt>
                <c:pt idx="1">
                  <c:v>Mean</c:v>
                </c:pt>
                <c:pt idx="2">
                  <c:v>20%</c:v>
                </c:pt>
              </c:strCache>
            </c:strRef>
          </c:cat>
          <c:val>
            <c:numRef>
              <c:f>'Distancia y sensibilidad OK'!$C$63:$E$63</c:f>
              <c:numCache>
                <c:formatCode>0.00E+00</c:formatCode>
                <c:ptCount val="3"/>
                <c:pt idx="0">
                  <c:v>1.7114206E-4</c:v>
                </c:pt>
                <c:pt idx="1">
                  <c:v>1.8250001869999998E-4</c:v>
                </c:pt>
                <c:pt idx="2">
                  <c:v>1.941159E-4</c:v>
                </c:pt>
              </c:numCache>
            </c:numRef>
          </c:val>
          <c:smooth val="0"/>
          <c:extLst>
            <c:ext xmlns:c16="http://schemas.microsoft.com/office/drawing/2014/chart" uri="{C3380CC4-5D6E-409C-BE32-E72D297353CC}">
              <c16:uniqueId val="{00000000-662A-46AF-B29E-3F76D1317AE2}"/>
            </c:ext>
          </c:extLst>
        </c:ser>
        <c:ser>
          <c:idx val="1"/>
          <c:order val="1"/>
          <c:tx>
            <c:strRef>
              <c:f>'Distancia y sensibilidad OK'!$B$64</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OK'!$C$62:$E$62</c:f>
              <c:strCache>
                <c:ptCount val="3"/>
                <c:pt idx="0">
                  <c:v>-20%</c:v>
                </c:pt>
                <c:pt idx="1">
                  <c:v>Mean</c:v>
                </c:pt>
                <c:pt idx="2">
                  <c:v>20%</c:v>
                </c:pt>
              </c:strCache>
            </c:strRef>
          </c:cat>
          <c:val>
            <c:numRef>
              <c:f>'Distancia y sensibilidad OK'!$C$64:$E$64</c:f>
              <c:numCache>
                <c:formatCode>0.00E+00</c:formatCode>
                <c:ptCount val="3"/>
                <c:pt idx="0">
                  <c:v>1.7682498999999999E-4</c:v>
                </c:pt>
                <c:pt idx="1">
                  <c:v>1.8250001869999998E-4</c:v>
                </c:pt>
                <c:pt idx="2">
                  <c:v>1.8843296999999999E-4</c:v>
                </c:pt>
              </c:numCache>
            </c:numRef>
          </c:val>
          <c:smooth val="0"/>
          <c:extLst>
            <c:ext xmlns:c16="http://schemas.microsoft.com/office/drawing/2014/chart" uri="{C3380CC4-5D6E-409C-BE32-E72D297353CC}">
              <c16:uniqueId val="{00000001-662A-46AF-B29E-3F76D1317AE2}"/>
            </c:ext>
          </c:extLst>
        </c:ser>
        <c:ser>
          <c:idx val="2"/>
          <c:order val="2"/>
          <c:tx>
            <c:strRef>
              <c:f>'Distancia y sensibilidad OK'!$B$65</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OK'!$C$62:$E$62</c:f>
              <c:strCache>
                <c:ptCount val="3"/>
                <c:pt idx="0">
                  <c:v>-20%</c:v>
                </c:pt>
                <c:pt idx="1">
                  <c:v>Mean</c:v>
                </c:pt>
                <c:pt idx="2">
                  <c:v>20%</c:v>
                </c:pt>
              </c:strCache>
            </c:strRef>
          </c:cat>
          <c:val>
            <c:numRef>
              <c:f>'Distancia y sensibilidad OK'!$C$65:$E$65</c:f>
              <c:numCache>
                <c:formatCode>0.00E+00</c:formatCode>
                <c:ptCount val="3"/>
                <c:pt idx="0">
                  <c:v>1.7655928000000001E-4</c:v>
                </c:pt>
                <c:pt idx="1">
                  <c:v>1.8250001869999998E-4</c:v>
                </c:pt>
                <c:pt idx="2">
                  <c:v>1.8869867999999999E-4</c:v>
                </c:pt>
              </c:numCache>
            </c:numRef>
          </c:val>
          <c:smooth val="0"/>
          <c:extLst>
            <c:ext xmlns:c16="http://schemas.microsoft.com/office/drawing/2014/chart" uri="{C3380CC4-5D6E-409C-BE32-E72D297353CC}">
              <c16:uniqueId val="{00000002-662A-46AF-B29E-3F76D1317AE2}"/>
            </c:ext>
          </c:extLst>
        </c:ser>
        <c:ser>
          <c:idx val="3"/>
          <c:order val="3"/>
          <c:tx>
            <c:strRef>
              <c:f>'Distancia y sensibilidad OK'!$B$66</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OK'!$C$62:$E$62</c:f>
              <c:strCache>
                <c:ptCount val="3"/>
                <c:pt idx="0">
                  <c:v>-20%</c:v>
                </c:pt>
                <c:pt idx="1">
                  <c:v>Mean</c:v>
                </c:pt>
                <c:pt idx="2">
                  <c:v>20%</c:v>
                </c:pt>
              </c:strCache>
            </c:strRef>
          </c:cat>
          <c:val>
            <c:numRef>
              <c:f>'Distancia y sensibilidad OK'!$C$66:$E$66</c:f>
              <c:numCache>
                <c:formatCode>0.00E+00</c:formatCode>
                <c:ptCount val="3"/>
                <c:pt idx="0">
                  <c:v>1.7988626E-4</c:v>
                </c:pt>
                <c:pt idx="1">
                  <c:v>1.8250001869999998E-4</c:v>
                </c:pt>
                <c:pt idx="2">
                  <c:v>1.8537170000000001E-4</c:v>
                </c:pt>
              </c:numCache>
            </c:numRef>
          </c:val>
          <c:smooth val="0"/>
          <c:extLst>
            <c:ext xmlns:c16="http://schemas.microsoft.com/office/drawing/2014/chart" uri="{C3380CC4-5D6E-409C-BE32-E72D297353CC}">
              <c16:uniqueId val="{00000003-662A-46AF-B29E-3F76D1317AE2}"/>
            </c:ext>
          </c:extLst>
        </c:ser>
        <c:dLbls>
          <c:showLegendKey val="0"/>
          <c:showVal val="0"/>
          <c:showCatName val="0"/>
          <c:showSerName val="0"/>
          <c:showPercent val="0"/>
          <c:showBubbleSize val="0"/>
        </c:dLbls>
        <c:marker val="1"/>
        <c:smooth val="0"/>
        <c:axId val="1295211712"/>
        <c:axId val="1295212672"/>
      </c:lineChart>
      <c:catAx>
        <c:axId val="129521171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1295212672"/>
        <c:crosses val="autoZero"/>
        <c:auto val="1"/>
        <c:lblAlgn val="ctr"/>
        <c:lblOffset val="100"/>
        <c:noMultiLvlLbl val="0"/>
      </c:catAx>
      <c:valAx>
        <c:axId val="1295212672"/>
        <c:scaling>
          <c:orientation val="minMax"/>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1295211712"/>
        <c:crosses val="autoZero"/>
        <c:crossBetween val="between"/>
        <c:majorUnit val="1.0000000000000004E-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Ecosystem</a:t>
            </a:r>
            <a:r>
              <a:rPr lang="es-ES" baseline="0"/>
              <a:t> quality</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OK'!$B$70</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OK'!$C$69:$E$69</c:f>
              <c:strCache>
                <c:ptCount val="3"/>
                <c:pt idx="0">
                  <c:v>-20%</c:v>
                </c:pt>
                <c:pt idx="1">
                  <c:v>Mean</c:v>
                </c:pt>
                <c:pt idx="2">
                  <c:v>20%</c:v>
                </c:pt>
              </c:strCache>
            </c:strRef>
          </c:cat>
          <c:val>
            <c:numRef>
              <c:f>'Distancia y sensibilidad OK'!$C$70:$E$70</c:f>
              <c:numCache>
                <c:formatCode>0.00E+00</c:formatCode>
                <c:ptCount val="3"/>
                <c:pt idx="0">
                  <c:v>81.368729000000002</c:v>
                </c:pt>
                <c:pt idx="1">
                  <c:v>84.800028700000013</c:v>
                </c:pt>
                <c:pt idx="2">
                  <c:v>88.207346000000001</c:v>
                </c:pt>
              </c:numCache>
            </c:numRef>
          </c:val>
          <c:smooth val="0"/>
          <c:extLst>
            <c:ext xmlns:c16="http://schemas.microsoft.com/office/drawing/2014/chart" uri="{C3380CC4-5D6E-409C-BE32-E72D297353CC}">
              <c16:uniqueId val="{00000000-A994-4312-8A26-BC19204487AA}"/>
            </c:ext>
          </c:extLst>
        </c:ser>
        <c:ser>
          <c:idx val="1"/>
          <c:order val="1"/>
          <c:tx>
            <c:strRef>
              <c:f>'Distancia y sensibilidad OK'!$B$71</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OK'!$C$69:$E$69</c:f>
              <c:strCache>
                <c:ptCount val="3"/>
                <c:pt idx="0">
                  <c:v>-20%</c:v>
                </c:pt>
                <c:pt idx="1">
                  <c:v>Mean</c:v>
                </c:pt>
                <c:pt idx="2">
                  <c:v>20%</c:v>
                </c:pt>
              </c:strCache>
            </c:strRef>
          </c:cat>
          <c:val>
            <c:numRef>
              <c:f>'Distancia y sensibilidad OK'!$C$71:$E$71</c:f>
              <c:numCache>
                <c:formatCode>0.00E+00</c:formatCode>
                <c:ptCount val="3"/>
                <c:pt idx="0">
                  <c:v>83.951589999999996</c:v>
                </c:pt>
                <c:pt idx="1">
                  <c:v>84.800028700000013</c:v>
                </c:pt>
                <c:pt idx="2">
                  <c:v>85.624486000000005</c:v>
                </c:pt>
              </c:numCache>
            </c:numRef>
          </c:val>
          <c:smooth val="0"/>
          <c:extLst>
            <c:ext xmlns:c16="http://schemas.microsoft.com/office/drawing/2014/chart" uri="{C3380CC4-5D6E-409C-BE32-E72D297353CC}">
              <c16:uniqueId val="{00000001-A994-4312-8A26-BC19204487AA}"/>
            </c:ext>
          </c:extLst>
        </c:ser>
        <c:ser>
          <c:idx val="2"/>
          <c:order val="2"/>
          <c:tx>
            <c:strRef>
              <c:f>'Distancia y sensibilidad OK'!$B$72</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OK'!$C$69:$E$69</c:f>
              <c:strCache>
                <c:ptCount val="3"/>
                <c:pt idx="0">
                  <c:v>-20%</c:v>
                </c:pt>
                <c:pt idx="1">
                  <c:v>Mean</c:v>
                </c:pt>
                <c:pt idx="2">
                  <c:v>20%</c:v>
                </c:pt>
              </c:strCache>
            </c:strRef>
          </c:cat>
          <c:val>
            <c:numRef>
              <c:f>'Distancia y sensibilidad OK'!$C$72:$E$72</c:f>
              <c:numCache>
                <c:formatCode>0.00E+00</c:formatCode>
                <c:ptCount val="3"/>
                <c:pt idx="0">
                  <c:v>83.084075999999996</c:v>
                </c:pt>
                <c:pt idx="1">
                  <c:v>84.800028700000013</c:v>
                </c:pt>
                <c:pt idx="2">
                  <c:v>86.492000000000004</c:v>
                </c:pt>
              </c:numCache>
            </c:numRef>
          </c:val>
          <c:smooth val="0"/>
          <c:extLst>
            <c:ext xmlns:c16="http://schemas.microsoft.com/office/drawing/2014/chart" uri="{C3380CC4-5D6E-409C-BE32-E72D297353CC}">
              <c16:uniqueId val="{00000002-A994-4312-8A26-BC19204487AA}"/>
            </c:ext>
          </c:extLst>
        </c:ser>
        <c:ser>
          <c:idx val="3"/>
          <c:order val="3"/>
          <c:tx>
            <c:strRef>
              <c:f>'Distancia y sensibilidad OK'!$B$73</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OK'!$C$69:$E$69</c:f>
              <c:strCache>
                <c:ptCount val="3"/>
                <c:pt idx="0">
                  <c:v>-20%</c:v>
                </c:pt>
                <c:pt idx="1">
                  <c:v>Mean</c:v>
                </c:pt>
                <c:pt idx="2">
                  <c:v>20%</c:v>
                </c:pt>
              </c:strCache>
            </c:strRef>
          </c:cat>
          <c:val>
            <c:numRef>
              <c:f>'Distancia y sensibilidad OK'!$C$73:$E$73</c:f>
              <c:numCache>
                <c:formatCode>0.00E+00</c:formatCode>
                <c:ptCount val="3"/>
                <c:pt idx="0">
                  <c:v>81.746993000000003</c:v>
                </c:pt>
                <c:pt idx="1">
                  <c:v>84.800028700000013</c:v>
                </c:pt>
                <c:pt idx="2">
                  <c:v>87.829082999999997</c:v>
                </c:pt>
              </c:numCache>
            </c:numRef>
          </c:val>
          <c:smooth val="0"/>
          <c:extLst>
            <c:ext xmlns:c16="http://schemas.microsoft.com/office/drawing/2014/chart" uri="{C3380CC4-5D6E-409C-BE32-E72D297353CC}">
              <c16:uniqueId val="{00000003-A994-4312-8A26-BC19204487AA}"/>
            </c:ext>
          </c:extLst>
        </c:ser>
        <c:dLbls>
          <c:showLegendKey val="0"/>
          <c:showVal val="0"/>
          <c:showCatName val="0"/>
          <c:showSerName val="0"/>
          <c:showPercent val="0"/>
          <c:showBubbleSize val="0"/>
        </c:dLbls>
        <c:marker val="1"/>
        <c:smooth val="0"/>
        <c:axId val="638336336"/>
        <c:axId val="401050544"/>
      </c:lineChart>
      <c:catAx>
        <c:axId val="6383363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01050544"/>
        <c:crosses val="autoZero"/>
        <c:auto val="1"/>
        <c:lblAlgn val="ctr"/>
        <c:lblOffset val="100"/>
        <c:noMultiLvlLbl val="0"/>
      </c:catAx>
      <c:valAx>
        <c:axId val="401050544"/>
        <c:scaling>
          <c:orientation val="minMax"/>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638336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Climate change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OK'!$B$77</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OK'!$C$69:$E$69</c:f>
              <c:strCache>
                <c:ptCount val="3"/>
                <c:pt idx="0">
                  <c:v>-20%</c:v>
                </c:pt>
                <c:pt idx="1">
                  <c:v>Mean</c:v>
                </c:pt>
                <c:pt idx="2">
                  <c:v>20%</c:v>
                </c:pt>
              </c:strCache>
            </c:strRef>
          </c:cat>
          <c:val>
            <c:numRef>
              <c:f>'Distancia y sensibilidad OK'!$C$77:$E$77</c:f>
              <c:numCache>
                <c:formatCode>0.00E+00</c:formatCode>
                <c:ptCount val="3"/>
                <c:pt idx="0">
                  <c:v>243.12433999999999</c:v>
                </c:pt>
                <c:pt idx="1">
                  <c:v>251.90000001830001</c:v>
                </c:pt>
                <c:pt idx="2">
                  <c:v>260.0412</c:v>
                </c:pt>
              </c:numCache>
            </c:numRef>
          </c:val>
          <c:smooth val="0"/>
          <c:extLst>
            <c:ext xmlns:c16="http://schemas.microsoft.com/office/drawing/2014/chart" uri="{C3380CC4-5D6E-409C-BE32-E72D297353CC}">
              <c16:uniqueId val="{00000000-4357-48FA-A215-6172C4EBCEDA}"/>
            </c:ext>
          </c:extLst>
        </c:ser>
        <c:ser>
          <c:idx val="1"/>
          <c:order val="1"/>
          <c:tx>
            <c:strRef>
              <c:f>'Distancia y sensibilidad OK'!$B$78</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OK'!$C$69:$E$69</c:f>
              <c:strCache>
                <c:ptCount val="3"/>
                <c:pt idx="0">
                  <c:v>-20%</c:v>
                </c:pt>
                <c:pt idx="1">
                  <c:v>Mean</c:v>
                </c:pt>
                <c:pt idx="2">
                  <c:v>20%</c:v>
                </c:pt>
              </c:strCache>
            </c:strRef>
          </c:cat>
          <c:val>
            <c:numRef>
              <c:f>'Distancia y sensibilidad OK'!$C$78:$E$78</c:f>
              <c:numCache>
                <c:formatCode>0.00E+00</c:formatCode>
                <c:ptCount val="3"/>
                <c:pt idx="0">
                  <c:v>245.57175000000001</c:v>
                </c:pt>
                <c:pt idx="1">
                  <c:v>251.90000001830001</c:v>
                </c:pt>
                <c:pt idx="2">
                  <c:v>257.59379000000001</c:v>
                </c:pt>
              </c:numCache>
            </c:numRef>
          </c:val>
          <c:smooth val="0"/>
          <c:extLst>
            <c:ext xmlns:c16="http://schemas.microsoft.com/office/drawing/2014/chart" uri="{C3380CC4-5D6E-409C-BE32-E72D297353CC}">
              <c16:uniqueId val="{00000001-4357-48FA-A215-6172C4EBCEDA}"/>
            </c:ext>
          </c:extLst>
        </c:ser>
        <c:ser>
          <c:idx val="2"/>
          <c:order val="2"/>
          <c:tx>
            <c:strRef>
              <c:f>'Distancia y sensibilidad OK'!$B$79</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OK'!$C$69:$E$69</c:f>
              <c:strCache>
                <c:ptCount val="3"/>
                <c:pt idx="0">
                  <c:v>-20%</c:v>
                </c:pt>
                <c:pt idx="1">
                  <c:v>Mean</c:v>
                </c:pt>
                <c:pt idx="2">
                  <c:v>20%</c:v>
                </c:pt>
              </c:strCache>
            </c:strRef>
          </c:cat>
          <c:val>
            <c:numRef>
              <c:f>'Distancia y sensibilidad OK'!$C$79:$E$79</c:f>
              <c:numCache>
                <c:formatCode>0.00E+00</c:formatCode>
                <c:ptCount val="3"/>
                <c:pt idx="0">
                  <c:v>241.82237000000001</c:v>
                </c:pt>
                <c:pt idx="1">
                  <c:v>251.90000001830001</c:v>
                </c:pt>
                <c:pt idx="2">
                  <c:v>261.34316999999999</c:v>
                </c:pt>
              </c:numCache>
            </c:numRef>
          </c:val>
          <c:smooth val="0"/>
          <c:extLst>
            <c:ext xmlns:c16="http://schemas.microsoft.com/office/drawing/2014/chart" uri="{C3380CC4-5D6E-409C-BE32-E72D297353CC}">
              <c16:uniqueId val="{00000002-4357-48FA-A215-6172C4EBCEDA}"/>
            </c:ext>
          </c:extLst>
        </c:ser>
        <c:ser>
          <c:idx val="3"/>
          <c:order val="3"/>
          <c:tx>
            <c:strRef>
              <c:f>'Distancia y sensibilidad OK'!$B$80</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OK'!$C$69:$E$69</c:f>
              <c:strCache>
                <c:ptCount val="3"/>
                <c:pt idx="0">
                  <c:v>-20%</c:v>
                </c:pt>
                <c:pt idx="1">
                  <c:v>Mean</c:v>
                </c:pt>
                <c:pt idx="2">
                  <c:v>20%</c:v>
                </c:pt>
              </c:strCache>
            </c:strRef>
          </c:cat>
          <c:val>
            <c:numRef>
              <c:f>'Distancia y sensibilidad OK'!$C$80:$E$80</c:f>
              <c:numCache>
                <c:formatCode>0.00E+00</c:formatCode>
                <c:ptCount val="3"/>
                <c:pt idx="0">
                  <c:v>246.28191000000001</c:v>
                </c:pt>
                <c:pt idx="1">
                  <c:v>251.90000001830001</c:v>
                </c:pt>
                <c:pt idx="2">
                  <c:v>256.88362999999998</c:v>
                </c:pt>
              </c:numCache>
            </c:numRef>
          </c:val>
          <c:smooth val="0"/>
          <c:extLst>
            <c:ext xmlns:c16="http://schemas.microsoft.com/office/drawing/2014/chart" uri="{C3380CC4-5D6E-409C-BE32-E72D297353CC}">
              <c16:uniqueId val="{00000003-4357-48FA-A215-6172C4EBCEDA}"/>
            </c:ext>
          </c:extLst>
        </c:ser>
        <c:dLbls>
          <c:showLegendKey val="0"/>
          <c:showVal val="0"/>
          <c:showCatName val="0"/>
          <c:showSerName val="0"/>
          <c:showPercent val="0"/>
          <c:showBubbleSize val="0"/>
        </c:dLbls>
        <c:marker val="1"/>
        <c:smooth val="0"/>
        <c:axId val="638336336"/>
        <c:axId val="401050544"/>
      </c:lineChart>
      <c:catAx>
        <c:axId val="6383363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01050544"/>
        <c:crosses val="autoZero"/>
        <c:auto val="1"/>
        <c:lblAlgn val="ctr"/>
        <c:lblOffset val="100"/>
        <c:noMultiLvlLbl val="0"/>
      </c:catAx>
      <c:valAx>
        <c:axId val="401050544"/>
        <c:scaling>
          <c:orientation val="minMax"/>
          <c:max val="275"/>
          <c:min val="225"/>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63833633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Scenario 1A</c:v>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f>'Comparación 1-2 (MEA)'!$B$62:$B$65</c:f>
              <c:strCache>
                <c:ptCount val="4"/>
                <c:pt idx="0">
                  <c:v>Human health</c:v>
                </c:pt>
                <c:pt idx="1">
                  <c:v>Ecosystem quality</c:v>
                </c:pt>
                <c:pt idx="2">
                  <c:v>Climate change</c:v>
                </c:pt>
                <c:pt idx="3">
                  <c:v>Resources</c:v>
                </c:pt>
              </c:strCache>
            </c:strRef>
          </c:cat>
          <c:val>
            <c:numRef>
              <c:f>'Comparación 1-2 (MEA)'!$M$62:$M$65</c:f>
              <c:numCache>
                <c:formatCode>0%</c:formatCode>
                <c:ptCount val="4"/>
                <c:pt idx="0">
                  <c:v>0.74214772750068525</c:v>
                </c:pt>
                <c:pt idx="1">
                  <c:v>0.63173220669259045</c:v>
                </c:pt>
                <c:pt idx="2">
                  <c:v>0.67374681394033475</c:v>
                </c:pt>
                <c:pt idx="3">
                  <c:v>0.7378583014207547</c:v>
                </c:pt>
              </c:numCache>
            </c:numRef>
          </c:val>
          <c:extLst>
            <c:ext xmlns:c16="http://schemas.microsoft.com/office/drawing/2014/chart" uri="{C3380CC4-5D6E-409C-BE32-E72D297353CC}">
              <c16:uniqueId val="{00000000-FDBA-43D0-B4A8-E57948BD5A2A}"/>
            </c:ext>
          </c:extLst>
        </c:ser>
        <c:ser>
          <c:idx val="4"/>
          <c:order val="1"/>
          <c:tx>
            <c:v>Scenario 1B</c:v>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c:spPr>
          <c:invertIfNegative val="0"/>
          <c:cat>
            <c:strRef>
              <c:f>'Comparación 1-2 (MEA)'!$B$62:$B$65</c:f>
              <c:strCache>
                <c:ptCount val="4"/>
                <c:pt idx="0">
                  <c:v>Human health</c:v>
                </c:pt>
                <c:pt idx="1">
                  <c:v>Ecosystem quality</c:v>
                </c:pt>
                <c:pt idx="2">
                  <c:v>Climate change</c:v>
                </c:pt>
                <c:pt idx="3">
                  <c:v>Resources</c:v>
                </c:pt>
              </c:strCache>
            </c:strRef>
          </c:cat>
          <c:val>
            <c:numRef>
              <c:f>'Comparación 1-2 (MEA)'!$N$62:$N$65</c:f>
              <c:numCache>
                <c:formatCode>0%</c:formatCode>
                <c:ptCount val="4"/>
                <c:pt idx="0">
                  <c:v>0.75389676688218932</c:v>
                </c:pt>
                <c:pt idx="1">
                  <c:v>0.6091703496278239</c:v>
                </c:pt>
                <c:pt idx="2">
                  <c:v>0.73038799202121141</c:v>
                </c:pt>
                <c:pt idx="3">
                  <c:v>0.60056130243702177</c:v>
                </c:pt>
              </c:numCache>
            </c:numRef>
          </c:val>
          <c:extLst>
            <c:ext xmlns:c16="http://schemas.microsoft.com/office/drawing/2014/chart" uri="{C3380CC4-5D6E-409C-BE32-E72D297353CC}">
              <c16:uniqueId val="{00000001-FDBA-43D0-B4A8-E57948BD5A2A}"/>
            </c:ext>
          </c:extLst>
        </c:ser>
        <c:ser>
          <c:idx val="1"/>
          <c:order val="2"/>
          <c:tx>
            <c:v>Scenario 1C</c:v>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strRef>
              <c:f>'Comparación 1-2 (MEA)'!$B$62:$B$65</c:f>
              <c:strCache>
                <c:ptCount val="4"/>
                <c:pt idx="0">
                  <c:v>Human health</c:v>
                </c:pt>
                <c:pt idx="1">
                  <c:v>Ecosystem quality</c:v>
                </c:pt>
                <c:pt idx="2">
                  <c:v>Climate change</c:v>
                </c:pt>
                <c:pt idx="3">
                  <c:v>Resources</c:v>
                </c:pt>
              </c:strCache>
            </c:strRef>
          </c:cat>
          <c:val>
            <c:numRef>
              <c:f>'Comparación 1-2 (MEA)'!$O$62:$O$65</c:f>
              <c:numCache>
                <c:formatCode>0%</c:formatCode>
                <c:ptCount val="4"/>
                <c:pt idx="0">
                  <c:v>0.71473330227717569</c:v>
                </c:pt>
                <c:pt idx="1">
                  <c:v>0.61717616987661206</c:v>
                </c:pt>
                <c:pt idx="2">
                  <c:v>0.71339563863322719</c:v>
                </c:pt>
                <c:pt idx="3">
                  <c:v>0.54402724403195524</c:v>
                </c:pt>
              </c:numCache>
            </c:numRef>
          </c:val>
          <c:extLst>
            <c:ext xmlns:c16="http://schemas.microsoft.com/office/drawing/2014/chart" uri="{C3380CC4-5D6E-409C-BE32-E72D297353CC}">
              <c16:uniqueId val="{00000002-FDBA-43D0-B4A8-E57948BD5A2A}"/>
            </c:ext>
          </c:extLst>
        </c:ser>
        <c:ser>
          <c:idx val="2"/>
          <c:order val="3"/>
          <c:tx>
            <c:v>Scenario 2A</c:v>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1-2 (MEA)'!$B$62:$B$65</c:f>
              <c:strCache>
                <c:ptCount val="4"/>
                <c:pt idx="0">
                  <c:v>Human health</c:v>
                </c:pt>
                <c:pt idx="1">
                  <c:v>Ecosystem quality</c:v>
                </c:pt>
                <c:pt idx="2">
                  <c:v>Climate change</c:v>
                </c:pt>
                <c:pt idx="3">
                  <c:v>Resources</c:v>
                </c:pt>
              </c:strCache>
            </c:strRef>
          </c:cat>
          <c:val>
            <c:numRef>
              <c:f>'Comparación 1-2 (MEA)'!$P$62:$P$65</c:f>
              <c:numCache>
                <c:formatCode>0%</c:formatCode>
                <c:ptCount val="4"/>
                <c:pt idx="0">
                  <c:v>0.98433461415799439</c:v>
                </c:pt>
                <c:pt idx="1">
                  <c:v>1</c:v>
                </c:pt>
                <c:pt idx="2">
                  <c:v>0.92636646842748549</c:v>
                </c:pt>
                <c:pt idx="3">
                  <c:v>1</c:v>
                </c:pt>
              </c:numCache>
            </c:numRef>
          </c:val>
          <c:extLst>
            <c:ext xmlns:c16="http://schemas.microsoft.com/office/drawing/2014/chart" uri="{C3380CC4-5D6E-409C-BE32-E72D297353CC}">
              <c16:uniqueId val="{00000003-FDBA-43D0-B4A8-E57948BD5A2A}"/>
            </c:ext>
          </c:extLst>
        </c:ser>
        <c:ser>
          <c:idx val="5"/>
          <c:order val="4"/>
          <c:tx>
            <c:v>Scenario 2B</c:v>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invertIfNegative val="0"/>
          <c:cat>
            <c:strRef>
              <c:f>'Comparación 1-2 (MEA)'!$B$62:$B$65</c:f>
              <c:strCache>
                <c:ptCount val="4"/>
                <c:pt idx="0">
                  <c:v>Human health</c:v>
                </c:pt>
                <c:pt idx="1">
                  <c:v>Ecosystem quality</c:v>
                </c:pt>
                <c:pt idx="2">
                  <c:v>Climate change</c:v>
                </c:pt>
                <c:pt idx="3">
                  <c:v>Resources</c:v>
                </c:pt>
              </c:strCache>
            </c:strRef>
          </c:cat>
          <c:val>
            <c:numRef>
              <c:f>'Comparación 1-2 (MEA)'!$Q$62:$Q$65</c:f>
              <c:numCache>
                <c:formatCode>0%</c:formatCode>
                <c:ptCount val="4"/>
                <c:pt idx="0">
                  <c:v>1</c:v>
                </c:pt>
                <c:pt idx="1">
                  <c:v>0.97088792636804322</c:v>
                </c:pt>
                <c:pt idx="2">
                  <c:v>1</c:v>
                </c:pt>
                <c:pt idx="3">
                  <c:v>0.82501362874622264</c:v>
                </c:pt>
              </c:numCache>
            </c:numRef>
          </c:val>
          <c:extLst>
            <c:ext xmlns:c16="http://schemas.microsoft.com/office/drawing/2014/chart" uri="{C3380CC4-5D6E-409C-BE32-E72D297353CC}">
              <c16:uniqueId val="{00000004-FDBA-43D0-B4A8-E57948BD5A2A}"/>
            </c:ext>
          </c:extLst>
        </c:ser>
        <c:ser>
          <c:idx val="3"/>
          <c:order val="5"/>
          <c:tx>
            <c:v>Scenario 2C</c:v>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invertIfNegative val="0"/>
          <c:cat>
            <c:strRef>
              <c:f>'Comparación 1-2 (MEA)'!$B$62:$B$65</c:f>
              <c:strCache>
                <c:ptCount val="4"/>
                <c:pt idx="0">
                  <c:v>Human health</c:v>
                </c:pt>
                <c:pt idx="1">
                  <c:v>Ecosystem quality</c:v>
                </c:pt>
                <c:pt idx="2">
                  <c:v>Climate change</c:v>
                </c:pt>
                <c:pt idx="3">
                  <c:v>Resources</c:v>
                </c:pt>
              </c:strCache>
            </c:strRef>
          </c:cat>
          <c:val>
            <c:numRef>
              <c:f>'Comparación 1-2 (MEA)'!$R$62:$R$65</c:f>
              <c:numCache>
                <c:formatCode>0%</c:formatCode>
                <c:ptCount val="4"/>
                <c:pt idx="0">
                  <c:v>0.96866922831598901</c:v>
                </c:pt>
                <c:pt idx="1">
                  <c:v>0.98544396318402161</c:v>
                </c:pt>
                <c:pt idx="2">
                  <c:v>0.99150382328009445</c:v>
                </c:pt>
                <c:pt idx="3">
                  <c:v>0.77520981538937828</c:v>
                </c:pt>
              </c:numCache>
            </c:numRef>
          </c:val>
          <c:extLst>
            <c:ext xmlns:c16="http://schemas.microsoft.com/office/drawing/2014/chart" uri="{C3380CC4-5D6E-409C-BE32-E72D297353CC}">
              <c16:uniqueId val="{00000005-FDBA-43D0-B4A8-E57948BD5A2A}"/>
            </c:ext>
          </c:extLst>
        </c:ser>
        <c:dLbls>
          <c:showLegendKey val="0"/>
          <c:showVal val="0"/>
          <c:showCatName val="0"/>
          <c:showSerName val="0"/>
          <c:showPercent val="0"/>
          <c:showBubbleSize val="0"/>
        </c:dLbls>
        <c:gapWidth val="100"/>
        <c:overlap val="-24"/>
        <c:axId val="82765791"/>
        <c:axId val="839409279"/>
      </c:barChart>
      <c:catAx>
        <c:axId val="8276579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39409279"/>
        <c:crosses val="autoZero"/>
        <c:auto val="1"/>
        <c:lblAlgn val="ctr"/>
        <c:lblOffset val="100"/>
        <c:noMultiLvlLbl val="0"/>
      </c:catAx>
      <c:valAx>
        <c:axId val="839409279"/>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2765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Resources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OK'!$B$84</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OK'!$C$69:$E$69</c:f>
              <c:strCache>
                <c:ptCount val="3"/>
                <c:pt idx="0">
                  <c:v>-20%</c:v>
                </c:pt>
                <c:pt idx="1">
                  <c:v>Mean</c:v>
                </c:pt>
                <c:pt idx="2">
                  <c:v>20%</c:v>
                </c:pt>
              </c:strCache>
            </c:strRef>
          </c:cat>
          <c:val>
            <c:numRef>
              <c:f>'Distancia y sensibilidad OK'!$C$84:$E$84</c:f>
              <c:numCache>
                <c:formatCode>0.00E+00</c:formatCode>
                <c:ptCount val="3"/>
                <c:pt idx="0">
                  <c:v>3950.1309999999999</c:v>
                </c:pt>
                <c:pt idx="1">
                  <c:v>4041.66</c:v>
                </c:pt>
                <c:pt idx="2">
                  <c:v>4146.4718999999996</c:v>
                </c:pt>
              </c:numCache>
            </c:numRef>
          </c:val>
          <c:smooth val="0"/>
          <c:extLst>
            <c:ext xmlns:c16="http://schemas.microsoft.com/office/drawing/2014/chart" uri="{C3380CC4-5D6E-409C-BE32-E72D297353CC}">
              <c16:uniqueId val="{00000000-AFE9-4388-A8A2-5A4E00CF2291}"/>
            </c:ext>
          </c:extLst>
        </c:ser>
        <c:ser>
          <c:idx val="1"/>
          <c:order val="1"/>
          <c:tx>
            <c:strRef>
              <c:f>'Distancia y sensibilidad OK'!$B$85</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OK'!$C$69:$E$69</c:f>
              <c:strCache>
                <c:ptCount val="3"/>
                <c:pt idx="0">
                  <c:v>-20%</c:v>
                </c:pt>
                <c:pt idx="1">
                  <c:v>Mean</c:v>
                </c:pt>
                <c:pt idx="2">
                  <c:v>20%</c:v>
                </c:pt>
              </c:strCache>
            </c:strRef>
          </c:cat>
          <c:val>
            <c:numRef>
              <c:f>'Distancia y sensibilidad OK'!$C$85:$E$85</c:f>
              <c:numCache>
                <c:formatCode>0.00E+00</c:formatCode>
                <c:ptCount val="3"/>
                <c:pt idx="0">
                  <c:v>3925.82</c:v>
                </c:pt>
                <c:pt idx="1">
                  <c:v>4041.66</c:v>
                </c:pt>
                <c:pt idx="2">
                  <c:v>4170.7829000000002</c:v>
                </c:pt>
              </c:numCache>
            </c:numRef>
          </c:val>
          <c:smooth val="0"/>
          <c:extLst>
            <c:ext xmlns:c16="http://schemas.microsoft.com/office/drawing/2014/chart" uri="{C3380CC4-5D6E-409C-BE32-E72D297353CC}">
              <c16:uniqueId val="{00000001-AFE9-4388-A8A2-5A4E00CF2291}"/>
            </c:ext>
          </c:extLst>
        </c:ser>
        <c:ser>
          <c:idx val="2"/>
          <c:order val="2"/>
          <c:tx>
            <c:strRef>
              <c:f>'Distancia y sensibilidad OK'!$B$86</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OK'!$C$69:$E$69</c:f>
              <c:strCache>
                <c:ptCount val="3"/>
                <c:pt idx="0">
                  <c:v>-20%</c:v>
                </c:pt>
                <c:pt idx="1">
                  <c:v>Mean</c:v>
                </c:pt>
                <c:pt idx="2">
                  <c:v>20%</c:v>
                </c:pt>
              </c:strCache>
            </c:strRef>
          </c:cat>
          <c:val>
            <c:numRef>
              <c:f>'Distancia y sensibilidad OK'!$C$86:$E$86</c:f>
              <c:numCache>
                <c:formatCode>0.00E+00</c:formatCode>
                <c:ptCount val="3"/>
                <c:pt idx="0">
                  <c:v>3903.1741999999999</c:v>
                </c:pt>
                <c:pt idx="1">
                  <c:v>4041.66</c:v>
                </c:pt>
                <c:pt idx="2">
                  <c:v>4193.4287999999997</c:v>
                </c:pt>
              </c:numCache>
            </c:numRef>
          </c:val>
          <c:smooth val="0"/>
          <c:extLst>
            <c:ext xmlns:c16="http://schemas.microsoft.com/office/drawing/2014/chart" uri="{C3380CC4-5D6E-409C-BE32-E72D297353CC}">
              <c16:uniqueId val="{00000002-AFE9-4388-A8A2-5A4E00CF2291}"/>
            </c:ext>
          </c:extLst>
        </c:ser>
        <c:ser>
          <c:idx val="3"/>
          <c:order val="3"/>
          <c:tx>
            <c:strRef>
              <c:f>'Distancia y sensibilidad OK'!$B$87</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OK'!$C$69:$E$69</c:f>
              <c:strCache>
                <c:ptCount val="3"/>
                <c:pt idx="0">
                  <c:v>-20%</c:v>
                </c:pt>
                <c:pt idx="1">
                  <c:v>Mean</c:v>
                </c:pt>
                <c:pt idx="2">
                  <c:v>20%</c:v>
                </c:pt>
              </c:strCache>
            </c:strRef>
          </c:cat>
          <c:val>
            <c:numRef>
              <c:f>'Distancia y sensibilidad OK'!$C$87:$E$87</c:f>
              <c:numCache>
                <c:formatCode>0.00E+00</c:formatCode>
                <c:ptCount val="3"/>
                <c:pt idx="0">
                  <c:v>3961.15</c:v>
                </c:pt>
                <c:pt idx="1">
                  <c:v>4041.66</c:v>
                </c:pt>
                <c:pt idx="2">
                  <c:v>4135.4529000000002</c:v>
                </c:pt>
              </c:numCache>
            </c:numRef>
          </c:val>
          <c:smooth val="0"/>
          <c:extLst>
            <c:ext xmlns:c16="http://schemas.microsoft.com/office/drawing/2014/chart" uri="{C3380CC4-5D6E-409C-BE32-E72D297353CC}">
              <c16:uniqueId val="{00000003-AFE9-4388-A8A2-5A4E00CF2291}"/>
            </c:ext>
          </c:extLst>
        </c:ser>
        <c:dLbls>
          <c:showLegendKey val="0"/>
          <c:showVal val="0"/>
          <c:showCatName val="0"/>
          <c:showSerName val="0"/>
          <c:showPercent val="0"/>
          <c:showBubbleSize val="0"/>
        </c:dLbls>
        <c:marker val="1"/>
        <c:smooth val="0"/>
        <c:axId val="638336336"/>
        <c:axId val="401050544"/>
      </c:lineChart>
      <c:catAx>
        <c:axId val="6383363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01050544"/>
        <c:crosses val="autoZero"/>
        <c:auto val="1"/>
        <c:lblAlgn val="ctr"/>
        <c:lblOffset val="100"/>
        <c:noMultiLvlLbl val="0"/>
      </c:catAx>
      <c:valAx>
        <c:axId val="401050544"/>
        <c:scaling>
          <c:orientation val="minMax"/>
          <c:max val="4300"/>
          <c:min val="3700"/>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638336336"/>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Human health</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OK'!$B$92</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OK'!$C$62:$E$62</c:f>
              <c:strCache>
                <c:ptCount val="3"/>
                <c:pt idx="0">
                  <c:v>-20%</c:v>
                </c:pt>
                <c:pt idx="1">
                  <c:v>Mean</c:v>
                </c:pt>
                <c:pt idx="2">
                  <c:v>20%</c:v>
                </c:pt>
              </c:strCache>
            </c:strRef>
          </c:cat>
          <c:val>
            <c:numRef>
              <c:f>'Distancia y sensibilidad OK'!$C$92:$E$92</c:f>
              <c:numCache>
                <c:formatCode>0.00E+00</c:formatCode>
                <c:ptCount val="3"/>
                <c:pt idx="0">
                  <c:v>2.3570083999999999E-4</c:v>
                </c:pt>
                <c:pt idx="1">
                  <c:v>2.473400242E-4</c:v>
                </c:pt>
                <c:pt idx="2">
                  <c:v>2.5862881000000002E-4</c:v>
                </c:pt>
              </c:numCache>
            </c:numRef>
          </c:val>
          <c:smooth val="0"/>
          <c:extLst>
            <c:ext xmlns:c16="http://schemas.microsoft.com/office/drawing/2014/chart" uri="{C3380CC4-5D6E-409C-BE32-E72D297353CC}">
              <c16:uniqueId val="{00000000-E26E-4593-8DC1-AD7B6055DA15}"/>
            </c:ext>
          </c:extLst>
        </c:ser>
        <c:ser>
          <c:idx val="1"/>
          <c:order val="1"/>
          <c:tx>
            <c:strRef>
              <c:f>'Distancia y sensibilidad OK'!$B$93</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OK'!$C$62:$E$62</c:f>
              <c:strCache>
                <c:ptCount val="3"/>
                <c:pt idx="0">
                  <c:v>-20%</c:v>
                </c:pt>
                <c:pt idx="1">
                  <c:v>Mean</c:v>
                </c:pt>
                <c:pt idx="2">
                  <c:v>20%</c:v>
                </c:pt>
              </c:strCache>
            </c:strRef>
          </c:cat>
          <c:val>
            <c:numRef>
              <c:f>'Distancia y sensibilidad OK'!$C$93:$E$93</c:f>
              <c:numCache>
                <c:formatCode>0.00E+00</c:formatCode>
                <c:ptCount val="3"/>
                <c:pt idx="0">
                  <c:v>2.3975398000000001E-4</c:v>
                </c:pt>
                <c:pt idx="1">
                  <c:v>2.473400242E-4</c:v>
                </c:pt>
                <c:pt idx="2">
                  <c:v>2.5457566999999997E-4</c:v>
                </c:pt>
              </c:numCache>
            </c:numRef>
          </c:val>
          <c:smooth val="0"/>
          <c:extLst>
            <c:ext xmlns:c16="http://schemas.microsoft.com/office/drawing/2014/chart" uri="{C3380CC4-5D6E-409C-BE32-E72D297353CC}">
              <c16:uniqueId val="{00000001-E26E-4593-8DC1-AD7B6055DA15}"/>
            </c:ext>
          </c:extLst>
        </c:ser>
        <c:ser>
          <c:idx val="2"/>
          <c:order val="2"/>
          <c:tx>
            <c:strRef>
              <c:f>'Distancia y sensibilidad OK'!$B$94</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OK'!$C$62:$E$62</c:f>
              <c:strCache>
                <c:ptCount val="3"/>
                <c:pt idx="0">
                  <c:v>-20%</c:v>
                </c:pt>
                <c:pt idx="1">
                  <c:v>Mean</c:v>
                </c:pt>
                <c:pt idx="2">
                  <c:v>20%</c:v>
                </c:pt>
              </c:strCache>
            </c:strRef>
          </c:cat>
          <c:val>
            <c:numRef>
              <c:f>'Distancia y sensibilidad OK'!$C$94:$E$94</c:f>
              <c:numCache>
                <c:formatCode>0.00E+00</c:formatCode>
                <c:ptCount val="3"/>
                <c:pt idx="0">
                  <c:v>2.3941469999999999E-4</c:v>
                </c:pt>
                <c:pt idx="1">
                  <c:v>2.473400242E-4</c:v>
                </c:pt>
                <c:pt idx="2">
                  <c:v>2.5491494E-4</c:v>
                </c:pt>
              </c:numCache>
            </c:numRef>
          </c:val>
          <c:smooth val="0"/>
          <c:extLst>
            <c:ext xmlns:c16="http://schemas.microsoft.com/office/drawing/2014/chart" uri="{C3380CC4-5D6E-409C-BE32-E72D297353CC}">
              <c16:uniqueId val="{00000002-E26E-4593-8DC1-AD7B6055DA15}"/>
            </c:ext>
          </c:extLst>
        </c:ser>
        <c:ser>
          <c:idx val="3"/>
          <c:order val="3"/>
          <c:tx>
            <c:strRef>
              <c:f>'Distancia y sensibilidad OK'!$B$95</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OK'!$C$62:$E$62</c:f>
              <c:strCache>
                <c:ptCount val="3"/>
                <c:pt idx="0">
                  <c:v>-20%</c:v>
                </c:pt>
                <c:pt idx="1">
                  <c:v>Mean</c:v>
                </c:pt>
                <c:pt idx="2">
                  <c:v>20%</c:v>
                </c:pt>
              </c:strCache>
            </c:strRef>
          </c:cat>
          <c:val>
            <c:numRef>
              <c:f>'Distancia y sensibilidad OK'!$C$95:$E$95</c:f>
              <c:numCache>
                <c:formatCode>0.00E+00</c:formatCode>
                <c:ptCount val="3"/>
                <c:pt idx="0">
                  <c:v>2.32E-4</c:v>
                </c:pt>
                <c:pt idx="1">
                  <c:v>2.473400242E-4</c:v>
                </c:pt>
                <c:pt idx="2">
                  <c:v>2.63E-4</c:v>
                </c:pt>
              </c:numCache>
            </c:numRef>
          </c:val>
          <c:smooth val="0"/>
          <c:extLst>
            <c:ext xmlns:c16="http://schemas.microsoft.com/office/drawing/2014/chart" uri="{C3380CC4-5D6E-409C-BE32-E72D297353CC}">
              <c16:uniqueId val="{00000003-E26E-4593-8DC1-AD7B6055DA15}"/>
            </c:ext>
          </c:extLst>
        </c:ser>
        <c:dLbls>
          <c:showLegendKey val="0"/>
          <c:showVal val="0"/>
          <c:showCatName val="0"/>
          <c:showSerName val="0"/>
          <c:showPercent val="0"/>
          <c:showBubbleSize val="0"/>
        </c:dLbls>
        <c:marker val="1"/>
        <c:smooth val="0"/>
        <c:axId val="1295211712"/>
        <c:axId val="1295212672"/>
      </c:lineChart>
      <c:catAx>
        <c:axId val="129521171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1295212672"/>
        <c:crosses val="autoZero"/>
        <c:auto val="1"/>
        <c:lblAlgn val="ctr"/>
        <c:lblOffset val="100"/>
        <c:noMultiLvlLbl val="0"/>
      </c:catAx>
      <c:valAx>
        <c:axId val="1295212672"/>
        <c:scaling>
          <c:orientation val="minMax"/>
          <c:max val="3.0000000000000008E-4"/>
          <c:min val="2.0000000000000006E-4"/>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1295211712"/>
        <c:crosses val="autoZero"/>
        <c:crossBetween val="between"/>
        <c:majorUnit val="2.0000000000000008E-5"/>
        <c:minorUnit val="1.0000000000000004E-6"/>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Ecosystem</a:t>
            </a:r>
            <a:r>
              <a:rPr lang="es-ES" baseline="0"/>
              <a:t> quality</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OK'!$B$99</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OK'!$C$69:$E$69</c:f>
              <c:strCache>
                <c:ptCount val="3"/>
                <c:pt idx="0">
                  <c:v>-20%</c:v>
                </c:pt>
                <c:pt idx="1">
                  <c:v>Mean</c:v>
                </c:pt>
                <c:pt idx="2">
                  <c:v>20%</c:v>
                </c:pt>
              </c:strCache>
            </c:strRef>
          </c:cat>
          <c:val>
            <c:numRef>
              <c:f>'Distancia y sensibilidad OK'!$C$99:$E$99</c:f>
              <c:numCache>
                <c:formatCode>0.00E+00</c:formatCode>
                <c:ptCount val="3"/>
                <c:pt idx="0">
                  <c:v>131.96655000000001</c:v>
                </c:pt>
                <c:pt idx="1">
                  <c:v>135.40003719999999</c:v>
                </c:pt>
                <c:pt idx="2">
                  <c:v>138.79150999999999</c:v>
                </c:pt>
              </c:numCache>
            </c:numRef>
          </c:val>
          <c:smooth val="0"/>
          <c:extLst>
            <c:ext xmlns:c16="http://schemas.microsoft.com/office/drawing/2014/chart" uri="{C3380CC4-5D6E-409C-BE32-E72D297353CC}">
              <c16:uniqueId val="{00000000-EAF1-41E4-9EDB-A46A9900D1B2}"/>
            </c:ext>
          </c:extLst>
        </c:ser>
        <c:ser>
          <c:idx val="1"/>
          <c:order val="1"/>
          <c:tx>
            <c:strRef>
              <c:f>'Distancia y sensibilidad OK'!$B$100</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OK'!$C$69:$E$69</c:f>
              <c:strCache>
                <c:ptCount val="3"/>
                <c:pt idx="0">
                  <c:v>-20%</c:v>
                </c:pt>
                <c:pt idx="1">
                  <c:v>Mean</c:v>
                </c:pt>
                <c:pt idx="2">
                  <c:v>20%</c:v>
                </c:pt>
              </c:strCache>
            </c:strRef>
          </c:cat>
          <c:val>
            <c:numRef>
              <c:f>'Distancia y sensibilidad OK'!$C$100:$E$100</c:f>
              <c:numCache>
                <c:formatCode>0.00E+00</c:formatCode>
                <c:ptCount val="3"/>
                <c:pt idx="0">
                  <c:v>134.31101000000001</c:v>
                </c:pt>
                <c:pt idx="1">
                  <c:v>135.40003719999999</c:v>
                </c:pt>
                <c:pt idx="2">
                  <c:v>136.44704999999999</c:v>
                </c:pt>
              </c:numCache>
            </c:numRef>
          </c:val>
          <c:smooth val="0"/>
          <c:extLst>
            <c:ext xmlns:c16="http://schemas.microsoft.com/office/drawing/2014/chart" uri="{C3380CC4-5D6E-409C-BE32-E72D297353CC}">
              <c16:uniqueId val="{00000001-EAF1-41E4-9EDB-A46A9900D1B2}"/>
            </c:ext>
          </c:extLst>
        </c:ser>
        <c:ser>
          <c:idx val="2"/>
          <c:order val="2"/>
          <c:tx>
            <c:strRef>
              <c:f>'Distancia y sensibilidad OK'!$B$101</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OK'!$C$69:$E$69</c:f>
              <c:strCache>
                <c:ptCount val="3"/>
                <c:pt idx="0">
                  <c:v>-20%</c:v>
                </c:pt>
                <c:pt idx="1">
                  <c:v>Mean</c:v>
                </c:pt>
                <c:pt idx="2">
                  <c:v>20%</c:v>
                </c:pt>
              </c:strCache>
            </c:strRef>
          </c:cat>
          <c:val>
            <c:numRef>
              <c:f>'Distancia y sensibilidad OK'!$C$101:$E$101</c:f>
              <c:numCache>
                <c:formatCode>0.00E+00</c:formatCode>
                <c:ptCount val="3"/>
                <c:pt idx="0">
                  <c:v>133.20331999999999</c:v>
                </c:pt>
                <c:pt idx="1">
                  <c:v>135.40003719999999</c:v>
                </c:pt>
                <c:pt idx="2">
                  <c:v>137.55474000000001</c:v>
                </c:pt>
              </c:numCache>
            </c:numRef>
          </c:val>
          <c:smooth val="0"/>
          <c:extLst>
            <c:ext xmlns:c16="http://schemas.microsoft.com/office/drawing/2014/chart" uri="{C3380CC4-5D6E-409C-BE32-E72D297353CC}">
              <c16:uniqueId val="{00000002-EAF1-41E4-9EDB-A46A9900D1B2}"/>
            </c:ext>
          </c:extLst>
        </c:ser>
        <c:ser>
          <c:idx val="3"/>
          <c:order val="3"/>
          <c:tx>
            <c:strRef>
              <c:f>'Distancia y sensibilidad OK'!$B$102</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OK'!$C$69:$E$69</c:f>
              <c:strCache>
                <c:ptCount val="3"/>
                <c:pt idx="0">
                  <c:v>-20%</c:v>
                </c:pt>
                <c:pt idx="1">
                  <c:v>Mean</c:v>
                </c:pt>
                <c:pt idx="2">
                  <c:v>20%</c:v>
                </c:pt>
              </c:strCache>
            </c:strRef>
          </c:cat>
          <c:val>
            <c:numRef>
              <c:f>'Distancia y sensibilidad OK'!$C$102:$E$102</c:f>
              <c:numCache>
                <c:formatCode>0.00E+00</c:formatCode>
                <c:ptCount val="3"/>
                <c:pt idx="0">
                  <c:v>118</c:v>
                </c:pt>
                <c:pt idx="1">
                  <c:v>135.40003719999999</c:v>
                </c:pt>
                <c:pt idx="2">
                  <c:v>153</c:v>
                </c:pt>
              </c:numCache>
            </c:numRef>
          </c:val>
          <c:smooth val="0"/>
          <c:extLst>
            <c:ext xmlns:c16="http://schemas.microsoft.com/office/drawing/2014/chart" uri="{C3380CC4-5D6E-409C-BE32-E72D297353CC}">
              <c16:uniqueId val="{00000003-EAF1-41E4-9EDB-A46A9900D1B2}"/>
            </c:ext>
          </c:extLst>
        </c:ser>
        <c:dLbls>
          <c:showLegendKey val="0"/>
          <c:showVal val="0"/>
          <c:showCatName val="0"/>
          <c:showSerName val="0"/>
          <c:showPercent val="0"/>
          <c:showBubbleSize val="0"/>
        </c:dLbls>
        <c:marker val="1"/>
        <c:smooth val="0"/>
        <c:axId val="638336336"/>
        <c:axId val="401050544"/>
      </c:lineChart>
      <c:catAx>
        <c:axId val="6383363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01050544"/>
        <c:crosses val="autoZero"/>
        <c:auto val="1"/>
        <c:lblAlgn val="ctr"/>
        <c:lblOffset val="100"/>
        <c:noMultiLvlLbl val="0"/>
      </c:catAx>
      <c:valAx>
        <c:axId val="401050544"/>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638336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Climate change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OK'!$B$106</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OK'!$C$69:$E$69</c:f>
              <c:strCache>
                <c:ptCount val="3"/>
                <c:pt idx="0">
                  <c:v>-20%</c:v>
                </c:pt>
                <c:pt idx="1">
                  <c:v>Mean</c:v>
                </c:pt>
                <c:pt idx="2">
                  <c:v>20%</c:v>
                </c:pt>
              </c:strCache>
            </c:strRef>
          </c:cat>
          <c:val>
            <c:numRef>
              <c:f>'Distancia y sensibilidad OK'!$C$106:$E$106</c:f>
              <c:numCache>
                <c:formatCode>0.00E+00</c:formatCode>
                <c:ptCount val="3"/>
                <c:pt idx="0">
                  <c:v>341.9742</c:v>
                </c:pt>
                <c:pt idx="1">
                  <c:v>350.10000002370003</c:v>
                </c:pt>
                <c:pt idx="2">
                  <c:v>358.85728</c:v>
                </c:pt>
              </c:numCache>
            </c:numRef>
          </c:val>
          <c:smooth val="0"/>
          <c:extLst>
            <c:ext xmlns:c16="http://schemas.microsoft.com/office/drawing/2014/chart" uri="{C3380CC4-5D6E-409C-BE32-E72D297353CC}">
              <c16:uniqueId val="{00000000-2B1B-417A-87C8-D7EE414F5046}"/>
            </c:ext>
          </c:extLst>
        </c:ser>
        <c:ser>
          <c:idx val="1"/>
          <c:order val="1"/>
          <c:tx>
            <c:strRef>
              <c:f>'Distancia y sensibilidad OK'!$B$107</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OK'!$C$69:$E$69</c:f>
              <c:strCache>
                <c:ptCount val="3"/>
                <c:pt idx="0">
                  <c:v>-20%</c:v>
                </c:pt>
                <c:pt idx="1">
                  <c:v>Mean</c:v>
                </c:pt>
                <c:pt idx="2">
                  <c:v>20%</c:v>
                </c:pt>
              </c:strCache>
            </c:strRef>
          </c:cat>
          <c:val>
            <c:numRef>
              <c:f>'Distancia y sensibilidad OK'!$C$107:$E$107</c:f>
              <c:numCache>
                <c:formatCode>0.00E+00</c:formatCode>
                <c:ptCount val="3"/>
                <c:pt idx="0">
                  <c:v>342.74054999999998</c:v>
                </c:pt>
                <c:pt idx="1">
                  <c:v>350.10000002370003</c:v>
                </c:pt>
                <c:pt idx="2">
                  <c:v>358.09093000000001</c:v>
                </c:pt>
              </c:numCache>
            </c:numRef>
          </c:val>
          <c:smooth val="0"/>
          <c:extLst>
            <c:ext xmlns:c16="http://schemas.microsoft.com/office/drawing/2014/chart" uri="{C3380CC4-5D6E-409C-BE32-E72D297353CC}">
              <c16:uniqueId val="{00000001-2B1B-417A-87C8-D7EE414F5046}"/>
            </c:ext>
          </c:extLst>
        </c:ser>
        <c:ser>
          <c:idx val="2"/>
          <c:order val="2"/>
          <c:tx>
            <c:strRef>
              <c:f>'Distancia y sensibilidad OK'!$B$108</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OK'!$C$69:$E$69</c:f>
              <c:strCache>
                <c:ptCount val="3"/>
                <c:pt idx="0">
                  <c:v>-20%</c:v>
                </c:pt>
                <c:pt idx="1">
                  <c:v>Mean</c:v>
                </c:pt>
                <c:pt idx="2">
                  <c:v>20%</c:v>
                </c:pt>
              </c:strCache>
            </c:strRef>
          </c:cat>
          <c:val>
            <c:numRef>
              <c:f>'Distancia y sensibilidad OK'!$C$108:$E$108</c:f>
              <c:numCache>
                <c:formatCode>0.00E+00</c:formatCode>
                <c:ptCount val="3"/>
                <c:pt idx="0">
                  <c:v>337.95312999999999</c:v>
                </c:pt>
                <c:pt idx="1">
                  <c:v>350.10000002370003</c:v>
                </c:pt>
                <c:pt idx="2">
                  <c:v>362.87833999999998</c:v>
                </c:pt>
              </c:numCache>
            </c:numRef>
          </c:val>
          <c:smooth val="0"/>
          <c:extLst>
            <c:ext xmlns:c16="http://schemas.microsoft.com/office/drawing/2014/chart" uri="{C3380CC4-5D6E-409C-BE32-E72D297353CC}">
              <c16:uniqueId val="{00000002-2B1B-417A-87C8-D7EE414F5046}"/>
            </c:ext>
          </c:extLst>
        </c:ser>
        <c:ser>
          <c:idx val="3"/>
          <c:order val="3"/>
          <c:tx>
            <c:strRef>
              <c:f>'Distancia y sensibilidad OK'!$B$109</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OK'!$C$69:$E$69</c:f>
              <c:strCache>
                <c:ptCount val="3"/>
                <c:pt idx="0">
                  <c:v>-20%</c:v>
                </c:pt>
                <c:pt idx="1">
                  <c:v>Mean</c:v>
                </c:pt>
                <c:pt idx="2">
                  <c:v>20%</c:v>
                </c:pt>
              </c:strCache>
            </c:strRef>
          </c:cat>
          <c:val>
            <c:numRef>
              <c:f>'Distancia y sensibilidad OK'!$C$109:$E$109</c:f>
              <c:numCache>
                <c:formatCode>0.00E+00</c:formatCode>
                <c:ptCount val="3"/>
                <c:pt idx="0">
                  <c:v>320</c:v>
                </c:pt>
                <c:pt idx="1">
                  <c:v>350.10000002370003</c:v>
                </c:pt>
                <c:pt idx="2">
                  <c:v>381</c:v>
                </c:pt>
              </c:numCache>
            </c:numRef>
          </c:val>
          <c:smooth val="0"/>
          <c:extLst>
            <c:ext xmlns:c16="http://schemas.microsoft.com/office/drawing/2014/chart" uri="{C3380CC4-5D6E-409C-BE32-E72D297353CC}">
              <c16:uniqueId val="{00000003-2B1B-417A-87C8-D7EE414F5046}"/>
            </c:ext>
          </c:extLst>
        </c:ser>
        <c:dLbls>
          <c:showLegendKey val="0"/>
          <c:showVal val="0"/>
          <c:showCatName val="0"/>
          <c:showSerName val="0"/>
          <c:showPercent val="0"/>
          <c:showBubbleSize val="0"/>
        </c:dLbls>
        <c:marker val="1"/>
        <c:smooth val="0"/>
        <c:axId val="638336336"/>
        <c:axId val="401050544"/>
      </c:lineChart>
      <c:catAx>
        <c:axId val="6383363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01050544"/>
        <c:crosses val="autoZero"/>
        <c:auto val="1"/>
        <c:lblAlgn val="ctr"/>
        <c:lblOffset val="100"/>
        <c:noMultiLvlLbl val="0"/>
      </c:catAx>
      <c:valAx>
        <c:axId val="401050544"/>
        <c:scaling>
          <c:orientation val="minMax"/>
          <c:max val="450"/>
          <c:min val="200"/>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638336336"/>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Resources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OK'!$B$113</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OK'!$C$69:$E$69</c:f>
              <c:strCache>
                <c:ptCount val="3"/>
                <c:pt idx="0">
                  <c:v>-20%</c:v>
                </c:pt>
                <c:pt idx="1">
                  <c:v>Mean</c:v>
                </c:pt>
                <c:pt idx="2">
                  <c:v>20%</c:v>
                </c:pt>
              </c:strCache>
            </c:strRef>
          </c:cat>
          <c:val>
            <c:numRef>
              <c:f>'Distancia y sensibilidad OK'!$C$113:$E$113</c:f>
              <c:numCache>
                <c:formatCode>0.00E+00</c:formatCode>
                <c:ptCount val="3"/>
                <c:pt idx="0">
                  <c:v>5658.7718999999997</c:v>
                </c:pt>
                <c:pt idx="1">
                  <c:v>5759.15</c:v>
                </c:pt>
                <c:pt idx="2">
                  <c:v>5854.7208000000001</c:v>
                </c:pt>
              </c:numCache>
            </c:numRef>
          </c:val>
          <c:smooth val="0"/>
          <c:extLst>
            <c:ext xmlns:c16="http://schemas.microsoft.com/office/drawing/2014/chart" uri="{C3380CC4-5D6E-409C-BE32-E72D297353CC}">
              <c16:uniqueId val="{00000000-59EB-4C36-BD14-FEB6558225B8}"/>
            </c:ext>
          </c:extLst>
        </c:ser>
        <c:ser>
          <c:idx val="1"/>
          <c:order val="1"/>
          <c:tx>
            <c:strRef>
              <c:f>'Distancia y sensibilidad OK'!$B$114</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OK'!$C$69:$E$69</c:f>
              <c:strCache>
                <c:ptCount val="3"/>
                <c:pt idx="0">
                  <c:v>-20%</c:v>
                </c:pt>
                <c:pt idx="1">
                  <c:v>Mean</c:v>
                </c:pt>
                <c:pt idx="2">
                  <c:v>20%</c:v>
                </c:pt>
              </c:strCache>
            </c:strRef>
          </c:cat>
          <c:val>
            <c:numRef>
              <c:f>'Distancia y sensibilidad OK'!$C$114:$E$114</c:f>
              <c:numCache>
                <c:formatCode>0.00E+00</c:formatCode>
                <c:ptCount val="3"/>
                <c:pt idx="0">
                  <c:v>5600.3554999999997</c:v>
                </c:pt>
                <c:pt idx="1">
                  <c:v>5759.15</c:v>
                </c:pt>
                <c:pt idx="2">
                  <c:v>5913.1372000000001</c:v>
                </c:pt>
              </c:numCache>
            </c:numRef>
          </c:val>
          <c:smooth val="0"/>
          <c:extLst>
            <c:ext xmlns:c16="http://schemas.microsoft.com/office/drawing/2014/chart" uri="{C3380CC4-5D6E-409C-BE32-E72D297353CC}">
              <c16:uniqueId val="{00000001-59EB-4C36-BD14-FEB6558225B8}"/>
            </c:ext>
          </c:extLst>
        </c:ser>
        <c:ser>
          <c:idx val="2"/>
          <c:order val="2"/>
          <c:tx>
            <c:strRef>
              <c:f>'Distancia y sensibilidad OK'!$B$115</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OK'!$C$69:$E$69</c:f>
              <c:strCache>
                <c:ptCount val="3"/>
                <c:pt idx="0">
                  <c:v>-20%</c:v>
                </c:pt>
                <c:pt idx="1">
                  <c:v>Mean</c:v>
                </c:pt>
                <c:pt idx="2">
                  <c:v>20%</c:v>
                </c:pt>
              </c:strCache>
            </c:strRef>
          </c:cat>
          <c:val>
            <c:numRef>
              <c:f>'Distancia y sensibilidad OK'!$C$115:$E$115</c:f>
              <c:numCache>
                <c:formatCode>0.00E+00</c:formatCode>
                <c:ptCount val="3"/>
                <c:pt idx="0">
                  <c:v>5571.44</c:v>
                </c:pt>
                <c:pt idx="1">
                  <c:v>5759.15</c:v>
                </c:pt>
                <c:pt idx="2">
                  <c:v>5942.0528000000004</c:v>
                </c:pt>
              </c:numCache>
            </c:numRef>
          </c:val>
          <c:smooth val="0"/>
          <c:extLst>
            <c:ext xmlns:c16="http://schemas.microsoft.com/office/drawing/2014/chart" uri="{C3380CC4-5D6E-409C-BE32-E72D297353CC}">
              <c16:uniqueId val="{00000002-59EB-4C36-BD14-FEB6558225B8}"/>
            </c:ext>
          </c:extLst>
        </c:ser>
        <c:ser>
          <c:idx val="3"/>
          <c:order val="3"/>
          <c:tx>
            <c:strRef>
              <c:f>'Distancia y sensibilidad OK'!$B$116</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OK'!$C$69:$E$69</c:f>
              <c:strCache>
                <c:ptCount val="3"/>
                <c:pt idx="0">
                  <c:v>-20%</c:v>
                </c:pt>
                <c:pt idx="1">
                  <c:v>Mean</c:v>
                </c:pt>
                <c:pt idx="2">
                  <c:v>20%</c:v>
                </c:pt>
              </c:strCache>
            </c:strRef>
          </c:cat>
          <c:val>
            <c:numRef>
              <c:f>'Distancia y sensibilidad OK'!$C$116:$E$116</c:f>
              <c:numCache>
                <c:formatCode>0.00E+00</c:formatCode>
                <c:ptCount val="3"/>
                <c:pt idx="0">
                  <c:v>5260</c:v>
                </c:pt>
                <c:pt idx="1">
                  <c:v>5759.15</c:v>
                </c:pt>
                <c:pt idx="2">
                  <c:v>6250</c:v>
                </c:pt>
              </c:numCache>
            </c:numRef>
          </c:val>
          <c:smooth val="0"/>
          <c:extLst>
            <c:ext xmlns:c16="http://schemas.microsoft.com/office/drawing/2014/chart" uri="{C3380CC4-5D6E-409C-BE32-E72D297353CC}">
              <c16:uniqueId val="{00000003-59EB-4C36-BD14-FEB6558225B8}"/>
            </c:ext>
          </c:extLst>
        </c:ser>
        <c:dLbls>
          <c:showLegendKey val="0"/>
          <c:showVal val="0"/>
          <c:showCatName val="0"/>
          <c:showSerName val="0"/>
          <c:showPercent val="0"/>
          <c:showBubbleSize val="0"/>
        </c:dLbls>
        <c:marker val="1"/>
        <c:smooth val="0"/>
        <c:axId val="638336336"/>
        <c:axId val="401050544"/>
      </c:lineChart>
      <c:catAx>
        <c:axId val="6383363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01050544"/>
        <c:crosses val="autoZero"/>
        <c:auto val="1"/>
        <c:lblAlgn val="ctr"/>
        <c:lblOffset val="100"/>
        <c:noMultiLvlLbl val="0"/>
      </c:catAx>
      <c:valAx>
        <c:axId val="401050544"/>
        <c:scaling>
          <c:orientation val="minMax"/>
          <c:min val="5000"/>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638336336"/>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Human health</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OK'!$B$63</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OK'!$R$62:$T$62</c:f>
              <c:strCache>
                <c:ptCount val="3"/>
                <c:pt idx="0">
                  <c:v>-20%</c:v>
                </c:pt>
                <c:pt idx="1">
                  <c:v>Mean</c:v>
                </c:pt>
                <c:pt idx="2">
                  <c:v>20%</c:v>
                </c:pt>
              </c:strCache>
            </c:strRef>
          </c:cat>
          <c:val>
            <c:numRef>
              <c:f>'Distancia y sensibilidad OK'!$R$63:$T$63</c:f>
              <c:numCache>
                <c:formatCode>0.00E+00</c:formatCode>
                <c:ptCount val="3"/>
                <c:pt idx="0">
                  <c:v>1.7805319000000001E-4</c:v>
                </c:pt>
                <c:pt idx="1">
                  <c:v>1.8950001869999999E-4</c:v>
                </c:pt>
                <c:pt idx="2">
                  <c:v>2.0102702999999999E-4</c:v>
                </c:pt>
              </c:numCache>
            </c:numRef>
          </c:val>
          <c:smooth val="0"/>
          <c:extLst>
            <c:ext xmlns:c16="http://schemas.microsoft.com/office/drawing/2014/chart" uri="{C3380CC4-5D6E-409C-BE32-E72D297353CC}">
              <c16:uniqueId val="{00000000-14C0-4C20-851B-CBD13D9B4539}"/>
            </c:ext>
          </c:extLst>
        </c:ser>
        <c:ser>
          <c:idx val="1"/>
          <c:order val="1"/>
          <c:tx>
            <c:strRef>
              <c:f>'Distancia y sensibilidad OK'!$B$64</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OK'!$R$62:$T$62</c:f>
              <c:strCache>
                <c:ptCount val="3"/>
                <c:pt idx="0">
                  <c:v>-20%</c:v>
                </c:pt>
                <c:pt idx="1">
                  <c:v>Mean</c:v>
                </c:pt>
                <c:pt idx="2">
                  <c:v>20%</c:v>
                </c:pt>
              </c:strCache>
            </c:strRef>
          </c:cat>
          <c:val>
            <c:numRef>
              <c:f>'Distancia y sensibilidad OK'!$R$64:$T$64</c:f>
              <c:numCache>
                <c:formatCode>0.00E+00</c:formatCode>
                <c:ptCount val="3"/>
                <c:pt idx="0">
                  <c:v>1.8373612E-4</c:v>
                </c:pt>
                <c:pt idx="1">
                  <c:v>1.8950001869999999E-4</c:v>
                </c:pt>
                <c:pt idx="2">
                  <c:v>1.953441E-4</c:v>
                </c:pt>
              </c:numCache>
            </c:numRef>
          </c:val>
          <c:smooth val="0"/>
          <c:extLst>
            <c:ext xmlns:c16="http://schemas.microsoft.com/office/drawing/2014/chart" uri="{C3380CC4-5D6E-409C-BE32-E72D297353CC}">
              <c16:uniqueId val="{00000001-14C0-4C20-851B-CBD13D9B4539}"/>
            </c:ext>
          </c:extLst>
        </c:ser>
        <c:ser>
          <c:idx val="2"/>
          <c:order val="2"/>
          <c:tx>
            <c:strRef>
              <c:f>'Distancia y sensibilidad OK'!$B$65</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OK'!$R$62:$T$62</c:f>
              <c:strCache>
                <c:ptCount val="3"/>
                <c:pt idx="0">
                  <c:v>-20%</c:v>
                </c:pt>
                <c:pt idx="1">
                  <c:v>Mean</c:v>
                </c:pt>
                <c:pt idx="2">
                  <c:v>20%</c:v>
                </c:pt>
              </c:strCache>
            </c:strRef>
          </c:cat>
          <c:val>
            <c:numRef>
              <c:f>'Distancia y sensibilidad OK'!$R$65:$T$65</c:f>
              <c:numCache>
                <c:formatCode>0.00E+00</c:formatCode>
                <c:ptCount val="3"/>
                <c:pt idx="0">
                  <c:v>1.8208819000000001E-4</c:v>
                </c:pt>
                <c:pt idx="1">
                  <c:v>1.8950001869999999E-4</c:v>
                </c:pt>
                <c:pt idx="2">
                  <c:v>1.9699204E-4</c:v>
                </c:pt>
              </c:numCache>
            </c:numRef>
          </c:val>
          <c:smooth val="0"/>
          <c:extLst>
            <c:ext xmlns:c16="http://schemas.microsoft.com/office/drawing/2014/chart" uri="{C3380CC4-5D6E-409C-BE32-E72D297353CC}">
              <c16:uniqueId val="{00000002-14C0-4C20-851B-CBD13D9B4539}"/>
            </c:ext>
          </c:extLst>
        </c:ser>
        <c:ser>
          <c:idx val="3"/>
          <c:order val="3"/>
          <c:tx>
            <c:strRef>
              <c:f>'Distancia y sensibilidad OK'!$B$66</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OK'!$R$62:$T$62</c:f>
              <c:strCache>
                <c:ptCount val="3"/>
                <c:pt idx="0">
                  <c:v>-20%</c:v>
                </c:pt>
                <c:pt idx="1">
                  <c:v>Mean</c:v>
                </c:pt>
                <c:pt idx="2">
                  <c:v>20%</c:v>
                </c:pt>
              </c:strCache>
            </c:strRef>
          </c:cat>
          <c:val>
            <c:numRef>
              <c:f>'Distancia y sensibilidad OK'!$R$66:$T$66</c:f>
              <c:numCache>
                <c:formatCode>0.00E+00</c:formatCode>
                <c:ptCount val="3"/>
                <c:pt idx="0">
                  <c:v>1.8679739999999999E-4</c:v>
                </c:pt>
                <c:pt idx="1">
                  <c:v>1.8950001869999999E-4</c:v>
                </c:pt>
                <c:pt idx="2">
                  <c:v>1.9228282999999999E-4</c:v>
                </c:pt>
              </c:numCache>
            </c:numRef>
          </c:val>
          <c:smooth val="0"/>
          <c:extLst>
            <c:ext xmlns:c16="http://schemas.microsoft.com/office/drawing/2014/chart" uri="{C3380CC4-5D6E-409C-BE32-E72D297353CC}">
              <c16:uniqueId val="{00000003-14C0-4C20-851B-CBD13D9B4539}"/>
            </c:ext>
          </c:extLst>
        </c:ser>
        <c:dLbls>
          <c:showLegendKey val="0"/>
          <c:showVal val="0"/>
          <c:showCatName val="0"/>
          <c:showSerName val="0"/>
          <c:showPercent val="0"/>
          <c:showBubbleSize val="0"/>
        </c:dLbls>
        <c:marker val="1"/>
        <c:smooth val="0"/>
        <c:axId val="1295211712"/>
        <c:axId val="1295212672"/>
      </c:lineChart>
      <c:catAx>
        <c:axId val="129521171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1295212672"/>
        <c:crosses val="autoZero"/>
        <c:auto val="1"/>
        <c:lblAlgn val="ctr"/>
        <c:lblOffset val="100"/>
        <c:noMultiLvlLbl val="0"/>
      </c:catAx>
      <c:valAx>
        <c:axId val="1295212672"/>
        <c:scaling>
          <c:orientation val="minMax"/>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1295211712"/>
        <c:crosses val="autoZero"/>
        <c:crossBetween val="between"/>
        <c:majorUnit val="1.0000000000000004E-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Ecosystem</a:t>
            </a:r>
            <a:r>
              <a:rPr lang="es-ES" baseline="0"/>
              <a:t> quality</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OK'!$B$70</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OK'!$R$69:$T$69</c:f>
              <c:strCache>
                <c:ptCount val="3"/>
                <c:pt idx="0">
                  <c:v>-20%</c:v>
                </c:pt>
                <c:pt idx="1">
                  <c:v>Mean</c:v>
                </c:pt>
                <c:pt idx="2">
                  <c:v>20%</c:v>
                </c:pt>
              </c:strCache>
            </c:strRef>
          </c:cat>
          <c:val>
            <c:numRef>
              <c:f>'Distancia y sensibilidad OK'!$R$70:$T$70</c:f>
              <c:numCache>
                <c:formatCode>0.00E+00</c:formatCode>
                <c:ptCount val="3"/>
                <c:pt idx="0">
                  <c:v>83.361062000000004</c:v>
                </c:pt>
                <c:pt idx="1">
                  <c:v>86.800028700000013</c:v>
                </c:pt>
                <c:pt idx="2">
                  <c:v>90.199679000000003</c:v>
                </c:pt>
              </c:numCache>
            </c:numRef>
          </c:val>
          <c:smooth val="0"/>
          <c:extLst>
            <c:ext xmlns:c16="http://schemas.microsoft.com/office/drawing/2014/chart" uri="{C3380CC4-5D6E-409C-BE32-E72D297353CC}">
              <c16:uniqueId val="{00000000-7F7E-4CDC-BA5D-19CF98FAA077}"/>
            </c:ext>
          </c:extLst>
        </c:ser>
        <c:ser>
          <c:idx val="1"/>
          <c:order val="1"/>
          <c:tx>
            <c:strRef>
              <c:f>'Distancia y sensibilidad OK'!$B$71</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OK'!$R$69:$T$69</c:f>
              <c:strCache>
                <c:ptCount val="3"/>
                <c:pt idx="0">
                  <c:v>-20%</c:v>
                </c:pt>
                <c:pt idx="1">
                  <c:v>Mean</c:v>
                </c:pt>
                <c:pt idx="2">
                  <c:v>20%</c:v>
                </c:pt>
              </c:strCache>
            </c:strRef>
          </c:cat>
          <c:val>
            <c:numRef>
              <c:f>'Distancia y sensibilidad OK'!$R$71:$T$71</c:f>
              <c:numCache>
                <c:formatCode>0.00E+00</c:formatCode>
                <c:ptCount val="3"/>
                <c:pt idx="0">
                  <c:v>85.943922000000001</c:v>
                </c:pt>
                <c:pt idx="1">
                  <c:v>86.800028700000013</c:v>
                </c:pt>
                <c:pt idx="2">
                  <c:v>87.616819000000007</c:v>
                </c:pt>
              </c:numCache>
            </c:numRef>
          </c:val>
          <c:smooth val="0"/>
          <c:extLst>
            <c:ext xmlns:c16="http://schemas.microsoft.com/office/drawing/2014/chart" uri="{C3380CC4-5D6E-409C-BE32-E72D297353CC}">
              <c16:uniqueId val="{00000001-7F7E-4CDC-BA5D-19CF98FAA077}"/>
            </c:ext>
          </c:extLst>
        </c:ser>
        <c:ser>
          <c:idx val="2"/>
          <c:order val="2"/>
          <c:tx>
            <c:strRef>
              <c:f>'Distancia y sensibilidad OK'!$B$72</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OK'!$R$69:$T$69</c:f>
              <c:strCache>
                <c:ptCount val="3"/>
                <c:pt idx="0">
                  <c:v>-20%</c:v>
                </c:pt>
                <c:pt idx="1">
                  <c:v>Mean</c:v>
                </c:pt>
                <c:pt idx="2">
                  <c:v>20%</c:v>
                </c:pt>
              </c:strCache>
            </c:strRef>
          </c:cat>
          <c:val>
            <c:numRef>
              <c:f>'Distancia y sensibilidad OK'!$R$72:$T$72</c:f>
              <c:numCache>
                <c:formatCode>0.00E+00</c:formatCode>
                <c:ptCount val="3"/>
                <c:pt idx="0">
                  <c:v>84.677942000000002</c:v>
                </c:pt>
                <c:pt idx="1">
                  <c:v>86.800028700000013</c:v>
                </c:pt>
                <c:pt idx="2">
                  <c:v>88.882799000000006</c:v>
                </c:pt>
              </c:numCache>
            </c:numRef>
          </c:val>
          <c:smooth val="0"/>
          <c:extLst>
            <c:ext xmlns:c16="http://schemas.microsoft.com/office/drawing/2014/chart" uri="{C3380CC4-5D6E-409C-BE32-E72D297353CC}">
              <c16:uniqueId val="{00000002-7F7E-4CDC-BA5D-19CF98FAA077}"/>
            </c:ext>
          </c:extLst>
        </c:ser>
        <c:ser>
          <c:idx val="3"/>
          <c:order val="3"/>
          <c:tx>
            <c:strRef>
              <c:f>'Distancia y sensibilidad OK'!$B$73</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OK'!$R$69:$T$69</c:f>
              <c:strCache>
                <c:ptCount val="3"/>
                <c:pt idx="0">
                  <c:v>-20%</c:v>
                </c:pt>
                <c:pt idx="1">
                  <c:v>Mean</c:v>
                </c:pt>
                <c:pt idx="2">
                  <c:v>20%</c:v>
                </c:pt>
              </c:strCache>
            </c:strRef>
          </c:cat>
          <c:val>
            <c:numRef>
              <c:f>'Distancia y sensibilidad OK'!$R$73:$T$73</c:f>
              <c:numCache>
                <c:formatCode>0.00E+00</c:formatCode>
                <c:ptCount val="3"/>
                <c:pt idx="0">
                  <c:v>83.739326000000005</c:v>
                </c:pt>
                <c:pt idx="1">
                  <c:v>86.800028700000013</c:v>
                </c:pt>
                <c:pt idx="2">
                  <c:v>89.821415000000002</c:v>
                </c:pt>
              </c:numCache>
            </c:numRef>
          </c:val>
          <c:smooth val="0"/>
          <c:extLst>
            <c:ext xmlns:c16="http://schemas.microsoft.com/office/drawing/2014/chart" uri="{C3380CC4-5D6E-409C-BE32-E72D297353CC}">
              <c16:uniqueId val="{00000003-7F7E-4CDC-BA5D-19CF98FAA077}"/>
            </c:ext>
          </c:extLst>
        </c:ser>
        <c:dLbls>
          <c:showLegendKey val="0"/>
          <c:showVal val="0"/>
          <c:showCatName val="0"/>
          <c:showSerName val="0"/>
          <c:showPercent val="0"/>
          <c:showBubbleSize val="0"/>
        </c:dLbls>
        <c:marker val="1"/>
        <c:smooth val="0"/>
        <c:axId val="638336336"/>
        <c:axId val="401050544"/>
      </c:lineChart>
      <c:catAx>
        <c:axId val="6383363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01050544"/>
        <c:crosses val="autoZero"/>
        <c:auto val="1"/>
        <c:lblAlgn val="ctr"/>
        <c:lblOffset val="100"/>
        <c:noMultiLvlLbl val="0"/>
      </c:catAx>
      <c:valAx>
        <c:axId val="401050544"/>
        <c:scaling>
          <c:orientation val="minMax"/>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638336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Climate change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OK'!$B$77</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OK'!$R$69:$T$69</c:f>
              <c:strCache>
                <c:ptCount val="3"/>
                <c:pt idx="0">
                  <c:v>-20%</c:v>
                </c:pt>
                <c:pt idx="1">
                  <c:v>Mean</c:v>
                </c:pt>
                <c:pt idx="2">
                  <c:v>20%</c:v>
                </c:pt>
              </c:strCache>
            </c:strRef>
          </c:cat>
          <c:val>
            <c:numRef>
              <c:f>'Distancia y sensibilidad OK'!$R$77:$T$77</c:f>
              <c:numCache>
                <c:formatCode>0.00E+00</c:formatCode>
                <c:ptCount val="3"/>
                <c:pt idx="0">
                  <c:v>229.6146</c:v>
                </c:pt>
                <c:pt idx="1">
                  <c:v>237.90000001830001</c:v>
                </c:pt>
                <c:pt idx="2">
                  <c:v>246.53146000000001</c:v>
                </c:pt>
              </c:numCache>
            </c:numRef>
          </c:val>
          <c:smooth val="0"/>
          <c:extLst>
            <c:ext xmlns:c16="http://schemas.microsoft.com/office/drawing/2014/chart" uri="{C3380CC4-5D6E-409C-BE32-E72D297353CC}">
              <c16:uniqueId val="{00000000-7B5F-4E16-8D58-1B65AA19DEDA}"/>
            </c:ext>
          </c:extLst>
        </c:ser>
        <c:ser>
          <c:idx val="1"/>
          <c:order val="1"/>
          <c:tx>
            <c:strRef>
              <c:f>'Distancia y sensibilidad OK'!$B$78</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OK'!$R$69:$T$69</c:f>
              <c:strCache>
                <c:ptCount val="3"/>
                <c:pt idx="0">
                  <c:v>-20%</c:v>
                </c:pt>
                <c:pt idx="1">
                  <c:v>Mean</c:v>
                </c:pt>
                <c:pt idx="2">
                  <c:v>20%</c:v>
                </c:pt>
              </c:strCache>
            </c:strRef>
          </c:cat>
          <c:val>
            <c:numRef>
              <c:f>'Distancia y sensibilidad OK'!$R$78:$T$78</c:f>
              <c:numCache>
                <c:formatCode>0.00E+00</c:formatCode>
                <c:ptCount val="3"/>
                <c:pt idx="0">
                  <c:v>232.06201999999999</c:v>
                </c:pt>
                <c:pt idx="1">
                  <c:v>237.90000001830001</c:v>
                </c:pt>
                <c:pt idx="2">
                  <c:v>244.08404999999999</c:v>
                </c:pt>
              </c:numCache>
            </c:numRef>
          </c:val>
          <c:smooth val="0"/>
          <c:extLst>
            <c:ext xmlns:c16="http://schemas.microsoft.com/office/drawing/2014/chart" uri="{C3380CC4-5D6E-409C-BE32-E72D297353CC}">
              <c16:uniqueId val="{00000001-7B5F-4E16-8D58-1B65AA19DEDA}"/>
            </c:ext>
          </c:extLst>
        </c:ser>
        <c:ser>
          <c:idx val="2"/>
          <c:order val="2"/>
          <c:tx>
            <c:strRef>
              <c:f>'Distancia y sensibilidad OK'!$B$79</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OK'!$R$69:$T$69</c:f>
              <c:strCache>
                <c:ptCount val="3"/>
                <c:pt idx="0">
                  <c:v>-20%</c:v>
                </c:pt>
                <c:pt idx="1">
                  <c:v>Mean</c:v>
                </c:pt>
                <c:pt idx="2">
                  <c:v>20%</c:v>
                </c:pt>
              </c:strCache>
            </c:strRef>
          </c:cat>
          <c:val>
            <c:numRef>
              <c:f>'Distancia y sensibilidad OK'!$R$79:$T$79</c:f>
              <c:numCache>
                <c:formatCode>0.00E+00</c:formatCode>
                <c:ptCount val="3"/>
                <c:pt idx="0">
                  <c:v>231.01458</c:v>
                </c:pt>
                <c:pt idx="1">
                  <c:v>237.90000001830001</c:v>
                </c:pt>
                <c:pt idx="2">
                  <c:v>245.13149000000001</c:v>
                </c:pt>
              </c:numCache>
            </c:numRef>
          </c:val>
          <c:smooth val="0"/>
          <c:extLst>
            <c:ext xmlns:c16="http://schemas.microsoft.com/office/drawing/2014/chart" uri="{C3380CC4-5D6E-409C-BE32-E72D297353CC}">
              <c16:uniqueId val="{00000002-7B5F-4E16-8D58-1B65AA19DEDA}"/>
            </c:ext>
          </c:extLst>
        </c:ser>
        <c:ser>
          <c:idx val="3"/>
          <c:order val="3"/>
          <c:tx>
            <c:strRef>
              <c:f>'Distancia y sensibilidad OK'!$B$80</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OK'!$R$69:$T$69</c:f>
              <c:strCache>
                <c:ptCount val="3"/>
                <c:pt idx="0">
                  <c:v>-20%</c:v>
                </c:pt>
                <c:pt idx="1">
                  <c:v>Mean</c:v>
                </c:pt>
                <c:pt idx="2">
                  <c:v>20%</c:v>
                </c:pt>
              </c:strCache>
            </c:strRef>
          </c:cat>
          <c:val>
            <c:numRef>
              <c:f>'Distancia y sensibilidad OK'!$R$80:$T$80</c:f>
              <c:numCache>
                <c:formatCode>0.00E+00</c:formatCode>
                <c:ptCount val="3"/>
                <c:pt idx="0">
                  <c:v>232.77216999999999</c:v>
                </c:pt>
                <c:pt idx="1">
                  <c:v>237.90000001830001</c:v>
                </c:pt>
                <c:pt idx="2">
                  <c:v>243.37388999999999</c:v>
                </c:pt>
              </c:numCache>
            </c:numRef>
          </c:val>
          <c:smooth val="0"/>
          <c:extLst>
            <c:ext xmlns:c16="http://schemas.microsoft.com/office/drawing/2014/chart" uri="{C3380CC4-5D6E-409C-BE32-E72D297353CC}">
              <c16:uniqueId val="{00000003-7B5F-4E16-8D58-1B65AA19DEDA}"/>
            </c:ext>
          </c:extLst>
        </c:ser>
        <c:dLbls>
          <c:showLegendKey val="0"/>
          <c:showVal val="0"/>
          <c:showCatName val="0"/>
          <c:showSerName val="0"/>
          <c:showPercent val="0"/>
          <c:showBubbleSize val="0"/>
        </c:dLbls>
        <c:marker val="1"/>
        <c:smooth val="0"/>
        <c:axId val="638336336"/>
        <c:axId val="401050544"/>
      </c:lineChart>
      <c:catAx>
        <c:axId val="6383363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01050544"/>
        <c:crosses val="autoZero"/>
        <c:auto val="1"/>
        <c:lblAlgn val="ctr"/>
        <c:lblOffset val="100"/>
        <c:noMultiLvlLbl val="0"/>
      </c:catAx>
      <c:valAx>
        <c:axId val="401050544"/>
        <c:scaling>
          <c:orientation val="minMax"/>
          <c:max val="260"/>
          <c:min val="200"/>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63833633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Resources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OK'!$B$84</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OK'!$R$69:$T$69</c:f>
              <c:strCache>
                <c:ptCount val="3"/>
                <c:pt idx="0">
                  <c:v>-20%</c:v>
                </c:pt>
                <c:pt idx="1">
                  <c:v>Mean</c:v>
                </c:pt>
                <c:pt idx="2">
                  <c:v>20%</c:v>
                </c:pt>
              </c:strCache>
            </c:strRef>
          </c:cat>
          <c:val>
            <c:numRef>
              <c:f>'Distancia y sensibilidad OK'!$R$84:$T$84</c:f>
              <c:numCache>
                <c:formatCode>0.00E+00</c:formatCode>
                <c:ptCount val="3"/>
                <c:pt idx="0">
                  <c:v>5383.5095000000001</c:v>
                </c:pt>
                <c:pt idx="1">
                  <c:v>5481.66</c:v>
                </c:pt>
                <c:pt idx="2">
                  <c:v>5579.8504000000003</c:v>
                </c:pt>
              </c:numCache>
            </c:numRef>
          </c:val>
          <c:smooth val="0"/>
          <c:extLst>
            <c:ext xmlns:c16="http://schemas.microsoft.com/office/drawing/2014/chart" uri="{C3380CC4-5D6E-409C-BE32-E72D297353CC}">
              <c16:uniqueId val="{00000000-BF04-4737-ADBB-513E32409112}"/>
            </c:ext>
          </c:extLst>
        </c:ser>
        <c:ser>
          <c:idx val="1"/>
          <c:order val="1"/>
          <c:tx>
            <c:strRef>
              <c:f>'Distancia y sensibilidad OK'!$B$85</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OK'!$R$69:$T$69</c:f>
              <c:strCache>
                <c:ptCount val="3"/>
                <c:pt idx="0">
                  <c:v>-20%</c:v>
                </c:pt>
                <c:pt idx="1">
                  <c:v>Mean</c:v>
                </c:pt>
                <c:pt idx="2">
                  <c:v>20%</c:v>
                </c:pt>
              </c:strCache>
            </c:strRef>
          </c:cat>
          <c:val>
            <c:numRef>
              <c:f>'Distancia y sensibilidad OK'!$R$85:$T$85</c:f>
              <c:numCache>
                <c:formatCode>0.00E+00</c:formatCode>
                <c:ptCount val="3"/>
                <c:pt idx="0">
                  <c:v>5359.1985000000004</c:v>
                </c:pt>
                <c:pt idx="1">
                  <c:v>5481.66</c:v>
                </c:pt>
                <c:pt idx="2">
                  <c:v>5604.1614</c:v>
                </c:pt>
              </c:numCache>
            </c:numRef>
          </c:val>
          <c:smooth val="0"/>
          <c:extLst>
            <c:ext xmlns:c16="http://schemas.microsoft.com/office/drawing/2014/chart" uri="{C3380CC4-5D6E-409C-BE32-E72D297353CC}">
              <c16:uniqueId val="{00000001-BF04-4737-ADBB-513E32409112}"/>
            </c:ext>
          </c:extLst>
        </c:ser>
        <c:ser>
          <c:idx val="2"/>
          <c:order val="2"/>
          <c:tx>
            <c:strRef>
              <c:f>'Distancia y sensibilidad OK'!$B$86</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OK'!$R$69:$T$69</c:f>
              <c:strCache>
                <c:ptCount val="3"/>
                <c:pt idx="0">
                  <c:v>-20%</c:v>
                </c:pt>
                <c:pt idx="1">
                  <c:v>Mean</c:v>
                </c:pt>
                <c:pt idx="2">
                  <c:v>20%</c:v>
                </c:pt>
              </c:strCache>
            </c:strRef>
          </c:cat>
          <c:val>
            <c:numRef>
              <c:f>'Distancia y sensibilidad OK'!$R$86:$T$86</c:f>
              <c:numCache>
                <c:formatCode>0.00E+00</c:formatCode>
                <c:ptCount val="3"/>
                <c:pt idx="0">
                  <c:v>5049.8769000000002</c:v>
                </c:pt>
                <c:pt idx="1">
                  <c:v>5481.66</c:v>
                </c:pt>
                <c:pt idx="2">
                  <c:v>5913.4830000000002</c:v>
                </c:pt>
              </c:numCache>
            </c:numRef>
          </c:val>
          <c:smooth val="0"/>
          <c:extLst>
            <c:ext xmlns:c16="http://schemas.microsoft.com/office/drawing/2014/chart" uri="{C3380CC4-5D6E-409C-BE32-E72D297353CC}">
              <c16:uniqueId val="{00000002-BF04-4737-ADBB-513E32409112}"/>
            </c:ext>
          </c:extLst>
        </c:ser>
        <c:ser>
          <c:idx val="3"/>
          <c:order val="3"/>
          <c:tx>
            <c:strRef>
              <c:f>'Distancia y sensibilidad OK'!$B$87</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OK'!$R$69:$T$69</c:f>
              <c:strCache>
                <c:ptCount val="3"/>
                <c:pt idx="0">
                  <c:v>-20%</c:v>
                </c:pt>
                <c:pt idx="1">
                  <c:v>Mean</c:v>
                </c:pt>
                <c:pt idx="2">
                  <c:v>20%</c:v>
                </c:pt>
              </c:strCache>
            </c:strRef>
          </c:cat>
          <c:val>
            <c:numRef>
              <c:f>'Distancia y sensibilidad OK'!$R$87:$T$87</c:f>
              <c:numCache>
                <c:formatCode>0.00E+00</c:formatCode>
                <c:ptCount val="3"/>
                <c:pt idx="0">
                  <c:v>5394.5285000000003</c:v>
                </c:pt>
                <c:pt idx="1">
                  <c:v>5481.66</c:v>
                </c:pt>
                <c:pt idx="2">
                  <c:v>5568.8314</c:v>
                </c:pt>
              </c:numCache>
            </c:numRef>
          </c:val>
          <c:smooth val="0"/>
          <c:extLst>
            <c:ext xmlns:c16="http://schemas.microsoft.com/office/drawing/2014/chart" uri="{C3380CC4-5D6E-409C-BE32-E72D297353CC}">
              <c16:uniqueId val="{00000003-BF04-4737-ADBB-513E32409112}"/>
            </c:ext>
          </c:extLst>
        </c:ser>
        <c:dLbls>
          <c:showLegendKey val="0"/>
          <c:showVal val="0"/>
          <c:showCatName val="0"/>
          <c:showSerName val="0"/>
          <c:showPercent val="0"/>
          <c:showBubbleSize val="0"/>
        </c:dLbls>
        <c:marker val="1"/>
        <c:smooth val="0"/>
        <c:axId val="638336336"/>
        <c:axId val="401050544"/>
      </c:lineChart>
      <c:catAx>
        <c:axId val="6383363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01050544"/>
        <c:crosses val="autoZero"/>
        <c:auto val="1"/>
        <c:lblAlgn val="ctr"/>
        <c:lblOffset val="100"/>
        <c:noMultiLvlLbl val="0"/>
      </c:catAx>
      <c:valAx>
        <c:axId val="401050544"/>
        <c:scaling>
          <c:orientation val="minMax"/>
          <c:max val="6000"/>
          <c:min val="4800"/>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638336336"/>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Human health</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OK'!$B$63</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OK'!$AH$62:$AJ$62</c:f>
              <c:strCache>
                <c:ptCount val="3"/>
                <c:pt idx="0">
                  <c:v>-20%</c:v>
                </c:pt>
                <c:pt idx="1">
                  <c:v>Mean</c:v>
                </c:pt>
                <c:pt idx="2">
                  <c:v>20%</c:v>
                </c:pt>
              </c:strCache>
            </c:strRef>
          </c:cat>
          <c:val>
            <c:numRef>
              <c:f>'Distancia y sensibilidad OK'!$AH$63:$AJ$63</c:f>
              <c:numCache>
                <c:formatCode>0.00E+00</c:formatCode>
                <c:ptCount val="3"/>
                <c:pt idx="0">
                  <c:v>1.5457970000000001E-4</c:v>
                </c:pt>
                <c:pt idx="1">
                  <c:v>1.665000187E-4</c:v>
                </c:pt>
                <c:pt idx="2">
                  <c:v>1.7755354000000001E-4</c:v>
                </c:pt>
              </c:numCache>
            </c:numRef>
          </c:val>
          <c:smooth val="0"/>
          <c:extLst>
            <c:ext xmlns:c16="http://schemas.microsoft.com/office/drawing/2014/chart" uri="{C3380CC4-5D6E-409C-BE32-E72D297353CC}">
              <c16:uniqueId val="{00000000-A458-4351-88EF-97D527901F80}"/>
            </c:ext>
          </c:extLst>
        </c:ser>
        <c:ser>
          <c:idx val="1"/>
          <c:order val="1"/>
          <c:tx>
            <c:strRef>
              <c:f>'Distancia y sensibilidad OK'!$B$64</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OK'!$AH$62:$AJ$62</c:f>
              <c:strCache>
                <c:ptCount val="3"/>
                <c:pt idx="0">
                  <c:v>-20%</c:v>
                </c:pt>
                <c:pt idx="1">
                  <c:v>Mean</c:v>
                </c:pt>
                <c:pt idx="2">
                  <c:v>20%</c:v>
                </c:pt>
              </c:strCache>
            </c:strRef>
          </c:cat>
          <c:val>
            <c:numRef>
              <c:f>'Distancia y sensibilidad OK'!$AH$64:$AJ$64</c:f>
              <c:numCache>
                <c:formatCode>0.00E+00</c:formatCode>
                <c:ptCount val="3"/>
                <c:pt idx="0">
                  <c:v>1.6026262999999999E-4</c:v>
                </c:pt>
                <c:pt idx="1">
                  <c:v>1.665000187E-4</c:v>
                </c:pt>
                <c:pt idx="2">
                  <c:v>1.7187060999999999E-4</c:v>
                </c:pt>
              </c:numCache>
            </c:numRef>
          </c:val>
          <c:smooth val="0"/>
          <c:extLst>
            <c:ext xmlns:c16="http://schemas.microsoft.com/office/drawing/2014/chart" uri="{C3380CC4-5D6E-409C-BE32-E72D297353CC}">
              <c16:uniqueId val="{00000001-A458-4351-88EF-97D527901F80}"/>
            </c:ext>
          </c:extLst>
        </c:ser>
        <c:ser>
          <c:idx val="2"/>
          <c:order val="2"/>
          <c:tx>
            <c:strRef>
              <c:f>'Distancia y sensibilidad OK'!$B$65</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OK'!$AH$62:$AJ$62</c:f>
              <c:strCache>
                <c:ptCount val="3"/>
                <c:pt idx="0">
                  <c:v>-20%</c:v>
                </c:pt>
                <c:pt idx="1">
                  <c:v>Mean</c:v>
                </c:pt>
                <c:pt idx="2">
                  <c:v>20%</c:v>
                </c:pt>
              </c:strCache>
            </c:strRef>
          </c:cat>
          <c:val>
            <c:numRef>
              <c:f>'Distancia y sensibilidad OK'!$AH$65:$AJ$65</c:f>
              <c:numCache>
                <c:formatCode>0.00E+00</c:formatCode>
                <c:ptCount val="3"/>
                <c:pt idx="0">
                  <c:v>1.6330939999999999E-4</c:v>
                </c:pt>
                <c:pt idx="1">
                  <c:v>1.665000187E-4</c:v>
                </c:pt>
                <c:pt idx="2">
                  <c:v>1.6882385000000001E-4</c:v>
                </c:pt>
              </c:numCache>
            </c:numRef>
          </c:val>
          <c:smooth val="0"/>
          <c:extLst>
            <c:ext xmlns:c16="http://schemas.microsoft.com/office/drawing/2014/chart" uri="{C3380CC4-5D6E-409C-BE32-E72D297353CC}">
              <c16:uniqueId val="{00000002-A458-4351-88EF-97D527901F80}"/>
            </c:ext>
          </c:extLst>
        </c:ser>
        <c:ser>
          <c:idx val="3"/>
          <c:order val="3"/>
          <c:tx>
            <c:strRef>
              <c:f>'Distancia y sensibilidad OK'!$B$66</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OK'!$AH$62:$AJ$62</c:f>
              <c:strCache>
                <c:ptCount val="3"/>
                <c:pt idx="0">
                  <c:v>-20%</c:v>
                </c:pt>
                <c:pt idx="1">
                  <c:v>Mean</c:v>
                </c:pt>
                <c:pt idx="2">
                  <c:v>20%</c:v>
                </c:pt>
              </c:strCache>
            </c:strRef>
          </c:cat>
          <c:val>
            <c:numRef>
              <c:f>'Distancia y sensibilidad OK'!$AH$66:$AJ$66</c:f>
              <c:numCache>
                <c:formatCode>0.00E+00</c:formatCode>
                <c:ptCount val="3"/>
                <c:pt idx="0">
                  <c:v>1.6332390999999999E-4</c:v>
                </c:pt>
                <c:pt idx="1">
                  <c:v>1.665000187E-4</c:v>
                </c:pt>
                <c:pt idx="2">
                  <c:v>1.6880934000000001E-4</c:v>
                </c:pt>
              </c:numCache>
            </c:numRef>
          </c:val>
          <c:smooth val="0"/>
          <c:extLst>
            <c:ext xmlns:c16="http://schemas.microsoft.com/office/drawing/2014/chart" uri="{C3380CC4-5D6E-409C-BE32-E72D297353CC}">
              <c16:uniqueId val="{00000003-A458-4351-88EF-97D527901F80}"/>
            </c:ext>
          </c:extLst>
        </c:ser>
        <c:dLbls>
          <c:showLegendKey val="0"/>
          <c:showVal val="0"/>
          <c:showCatName val="0"/>
          <c:showSerName val="0"/>
          <c:showPercent val="0"/>
          <c:showBubbleSize val="0"/>
        </c:dLbls>
        <c:marker val="1"/>
        <c:smooth val="0"/>
        <c:axId val="1295211712"/>
        <c:axId val="1295212672"/>
      </c:lineChart>
      <c:catAx>
        <c:axId val="129521171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1295212672"/>
        <c:crosses val="autoZero"/>
        <c:auto val="1"/>
        <c:lblAlgn val="ctr"/>
        <c:lblOffset val="100"/>
        <c:noMultiLvlLbl val="0"/>
      </c:catAx>
      <c:valAx>
        <c:axId val="1295212672"/>
        <c:scaling>
          <c:orientation val="minMax"/>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1295211712"/>
        <c:crosses val="autoZero"/>
        <c:crossBetween val="between"/>
        <c:majorUnit val="1.0000000000000004E-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'Grafica (MEA)'!$C$56</c:f>
              <c:strCache>
                <c:ptCount val="1"/>
                <c:pt idx="0">
                  <c:v>Delivery</c:v>
                </c:pt>
              </c:strCache>
            </c:strRef>
          </c:tx>
          <c:spPr>
            <a:solidFill>
              <a:schemeClr val="accent3"/>
            </a:solidFill>
            <a:ln>
              <a:solidFill>
                <a:schemeClr val="tx1"/>
              </a:solidFill>
            </a:ln>
            <a:effectLst/>
          </c:spPr>
          <c:invertIfNegative val="0"/>
          <c:cat>
            <c:strRef>
              <c:f>'Grafica (MEA)'!$B$57:$B$85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(MEA)'!$C$57:$C$85</c:f>
              <c:numCache>
                <c:formatCode>0%</c:formatCode>
                <c:ptCount val="29"/>
                <c:pt idx="1">
                  <c:v>0.12690974394087734</c:v>
                </c:pt>
                <c:pt idx="8">
                  <c:v>0.26272018961060278</c:v>
                </c:pt>
                <c:pt idx="15">
                  <c:v>0.17781442787822696</c:v>
                </c:pt>
                <c:pt idx="22">
                  <c:v>0.13927114686502104</c:v>
                </c:pt>
              </c:numCache>
            </c:numRef>
          </c:val>
          <c:extLst>
            <c:ext xmlns:c16="http://schemas.microsoft.com/office/drawing/2014/chart" uri="{C3380CC4-5D6E-409C-BE32-E72D297353CC}">
              <c16:uniqueId val="{00000000-0DD0-4ADD-B9B4-C8E99DADBA7B}"/>
            </c:ext>
          </c:extLst>
        </c:ser>
        <c:ser>
          <c:idx val="1"/>
          <c:order val="1"/>
          <c:tx>
            <c:strRef>
              <c:f>'Grafica (MEA)'!$D$56</c:f>
              <c:strCache>
                <c:ptCount val="1"/>
                <c:pt idx="0">
                  <c:v>Production</c:v>
                </c:pt>
              </c:strCache>
            </c:strRef>
          </c:tx>
          <c:spPr>
            <a:solidFill>
              <a:schemeClr val="accent1"/>
            </a:solidFill>
            <a:ln>
              <a:solidFill>
                <a:schemeClr val="tx1"/>
              </a:solidFill>
            </a:ln>
            <a:effectLst/>
          </c:spPr>
          <c:invertIfNegative val="0"/>
          <c:cat>
            <c:strRef>
              <c:f>'Grafica (MEA)'!$B$57:$B$85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(MEA)'!$D$57:$D$85</c:f>
              <c:numCache>
                <c:formatCode>0%</c:formatCode>
                <c:ptCount val="29"/>
                <c:pt idx="1">
                  <c:v>0.2538504952638802</c:v>
                </c:pt>
                <c:pt idx="8">
                  <c:v>0.13052348390714849</c:v>
                </c:pt>
                <c:pt idx="15">
                  <c:v>0.19685800954917285</c:v>
                </c:pt>
                <c:pt idx="22">
                  <c:v>0.12956415099993648</c:v>
                </c:pt>
              </c:numCache>
            </c:numRef>
          </c:val>
          <c:extLst>
            <c:ext xmlns:c16="http://schemas.microsoft.com/office/drawing/2014/chart" uri="{C3380CC4-5D6E-409C-BE32-E72D297353CC}">
              <c16:uniqueId val="{00000001-0DD0-4ADD-B9B4-C8E99DADBA7B}"/>
            </c:ext>
          </c:extLst>
        </c:ser>
        <c:ser>
          <c:idx val="2"/>
          <c:order val="2"/>
          <c:tx>
            <c:strRef>
              <c:f>'Grafica (MEA)'!$E$56</c:f>
              <c:strCache>
                <c:ptCount val="1"/>
                <c:pt idx="0">
                  <c:v>Pretreatment</c:v>
                </c:pt>
              </c:strCache>
            </c:strRef>
          </c:tx>
          <c:spPr>
            <a:solidFill>
              <a:schemeClr val="accent2"/>
            </a:solidFill>
            <a:ln>
              <a:solidFill>
                <a:schemeClr val="tx1"/>
              </a:solidFill>
            </a:ln>
            <a:effectLst/>
          </c:spPr>
          <c:invertIfNegative val="0"/>
          <c:cat>
            <c:strRef>
              <c:f>'Grafica (MEA)'!$B$57:$B$85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(MEA)'!$E$57:$E$85</c:f>
              <c:numCache>
                <c:formatCode>0%</c:formatCode>
                <c:ptCount val="29"/>
                <c:pt idx="1">
                  <c:v>1.1007493183153808E-2</c:v>
                </c:pt>
                <c:pt idx="8">
                  <c:v>2.9480345758033663E-3</c:v>
                </c:pt>
                <c:pt idx="15">
                  <c:v>8.2438632473861313E-3</c:v>
                </c:pt>
                <c:pt idx="22">
                  <c:v>7.9838357260455101E-3</c:v>
                </c:pt>
              </c:numCache>
            </c:numRef>
          </c:val>
          <c:extLst>
            <c:ext xmlns:c16="http://schemas.microsoft.com/office/drawing/2014/chart" uri="{C3380CC4-5D6E-409C-BE32-E72D297353CC}">
              <c16:uniqueId val="{00000002-0DD0-4ADD-B9B4-C8E99DADBA7B}"/>
            </c:ext>
          </c:extLst>
        </c:ser>
        <c:ser>
          <c:idx val="3"/>
          <c:order val="3"/>
          <c:tx>
            <c:strRef>
              <c:f>'Grafica (MEA)'!$F$56</c:f>
              <c:strCache>
                <c:ptCount val="1"/>
                <c:pt idx="0">
                  <c:v>Harvesting</c:v>
                </c:pt>
              </c:strCache>
            </c:strRef>
          </c:tx>
          <c:spPr>
            <a:solidFill>
              <a:schemeClr val="accent4"/>
            </a:solidFill>
            <a:ln>
              <a:solidFill>
                <a:schemeClr val="tx1"/>
              </a:solidFill>
            </a:ln>
            <a:effectLst/>
          </c:spPr>
          <c:invertIfNegative val="0"/>
          <c:cat>
            <c:strRef>
              <c:f>'Grafica (MEA)'!$B$57:$B$85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(MEA)'!$F$57:$F$85</c:f>
              <c:numCache>
                <c:formatCode>0%</c:formatCode>
                <c:ptCount val="29"/>
                <c:pt idx="1">
                  <c:v>-1.9188866645650639E-2</c:v>
                </c:pt>
                <c:pt idx="8">
                  <c:v>-2.1410671958783901E-4</c:v>
                </c:pt>
                <c:pt idx="15">
                  <c:v>-3.6822739636633429E-3</c:v>
                </c:pt>
                <c:pt idx="22">
                  <c:v>4.0904696543276155E-4</c:v>
                </c:pt>
              </c:numCache>
            </c:numRef>
          </c:val>
          <c:extLst>
            <c:ext xmlns:c16="http://schemas.microsoft.com/office/drawing/2014/chart" uri="{C3380CC4-5D6E-409C-BE32-E72D297353CC}">
              <c16:uniqueId val="{00000003-0DD0-4ADD-B9B4-C8E99DADBA7B}"/>
            </c:ext>
          </c:extLst>
        </c:ser>
        <c:ser>
          <c:idx val="4"/>
          <c:order val="4"/>
          <c:tx>
            <c:strRef>
              <c:f>'Grafica (MEA)'!$G$56</c:f>
              <c:strCache>
                <c:ptCount val="1"/>
                <c:pt idx="0">
                  <c:v>Cultivation</c:v>
                </c:pt>
              </c:strCache>
            </c:strRef>
          </c:tx>
          <c:spPr>
            <a:solidFill>
              <a:schemeClr val="accent6"/>
            </a:solidFill>
            <a:ln>
              <a:solidFill>
                <a:schemeClr val="tx1"/>
              </a:solidFill>
            </a:ln>
            <a:effectLst/>
          </c:spPr>
          <c:invertIfNegative val="0"/>
          <c:cat>
            <c:strRef>
              <c:f>'Grafica (MEA)'!$B$57:$B$85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(MEA)'!$G$57:$G$85</c:f>
              <c:numCache>
                <c:formatCode>0%</c:formatCode>
                <c:ptCount val="29"/>
                <c:pt idx="1">
                  <c:v>0.36956886175842452</c:v>
                </c:pt>
                <c:pt idx="8">
                  <c:v>0.23575460531862366</c:v>
                </c:pt>
                <c:pt idx="15">
                  <c:v>0.29451278722921215</c:v>
                </c:pt>
                <c:pt idx="22">
                  <c:v>0.46063012086431893</c:v>
                </c:pt>
              </c:numCache>
            </c:numRef>
          </c:val>
          <c:extLst>
            <c:ext xmlns:c16="http://schemas.microsoft.com/office/drawing/2014/chart" uri="{C3380CC4-5D6E-409C-BE32-E72D297353CC}">
              <c16:uniqueId val="{00000004-0DD0-4ADD-B9B4-C8E99DADBA7B}"/>
            </c:ext>
          </c:extLst>
        </c:ser>
        <c:ser>
          <c:idx val="5"/>
          <c:order val="5"/>
          <c:tx>
            <c:strRef>
              <c:f>'Grafica (MEA)'!$M$56</c:f>
              <c:strCache>
                <c:ptCount val="1"/>
                <c:pt idx="0">
                  <c:v>Delivery</c:v>
                </c:pt>
              </c:strCache>
            </c:strRef>
          </c:tx>
          <c:spPr>
            <a:solidFill>
              <a:schemeClr val="accent3"/>
            </a:solidFill>
            <a:ln>
              <a:solidFill>
                <a:schemeClr val="tx1"/>
              </a:solidFill>
            </a:ln>
            <a:effectLst/>
          </c:spPr>
          <c:invertIfNegative val="0"/>
          <c:cat>
            <c:strRef>
              <c:f>'Grafica (MEA)'!$B$57:$B$85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(MEA)'!$M$57:$M$85</c:f>
              <c:numCache>
                <c:formatCode>0%</c:formatCode>
                <c:ptCount val="29"/>
                <c:pt idx="3">
                  <c:v>0.1268731677465586</c:v>
                </c:pt>
                <c:pt idx="10">
                  <c:v>0.26260174292644706</c:v>
                </c:pt>
                <c:pt idx="17">
                  <c:v>0.17898129363567508</c:v>
                </c:pt>
                <c:pt idx="24">
                  <c:v>0.1382961482756345</c:v>
                </c:pt>
              </c:numCache>
            </c:numRef>
          </c:val>
          <c:extLst>
            <c:ext xmlns:c16="http://schemas.microsoft.com/office/drawing/2014/chart" uri="{C3380CC4-5D6E-409C-BE32-E72D297353CC}">
              <c16:uniqueId val="{00000005-0DD0-4ADD-B9B4-C8E99DADBA7B}"/>
            </c:ext>
          </c:extLst>
        </c:ser>
        <c:ser>
          <c:idx val="6"/>
          <c:order val="6"/>
          <c:tx>
            <c:strRef>
              <c:f>'Grafica (MEA)'!$N$56</c:f>
              <c:strCache>
                <c:ptCount val="1"/>
                <c:pt idx="0">
                  <c:v>Production</c:v>
                </c:pt>
              </c:strCache>
            </c:strRef>
          </c:tx>
          <c:spPr>
            <a:solidFill>
              <a:schemeClr val="accent1"/>
            </a:solidFill>
            <a:ln>
              <a:solidFill>
                <a:schemeClr val="tx1"/>
              </a:solidFill>
            </a:ln>
            <a:effectLst/>
          </c:spPr>
          <c:invertIfNegative val="0"/>
          <c:cat>
            <c:strRef>
              <c:f>'Grafica (MEA)'!$B$57:$B$85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(MEA)'!$N$57:$N$85</c:f>
              <c:numCache>
                <c:formatCode>0%</c:formatCode>
                <c:ptCount val="29"/>
                <c:pt idx="3">
                  <c:v>0.2538504952638802</c:v>
                </c:pt>
                <c:pt idx="10">
                  <c:v>0.13052348412808898</c:v>
                </c:pt>
                <c:pt idx="17">
                  <c:v>0.19685800954917285</c:v>
                </c:pt>
                <c:pt idx="24">
                  <c:v>0.1295641509590742</c:v>
                </c:pt>
              </c:numCache>
            </c:numRef>
          </c:val>
          <c:extLst>
            <c:ext xmlns:c16="http://schemas.microsoft.com/office/drawing/2014/chart" uri="{C3380CC4-5D6E-409C-BE32-E72D297353CC}">
              <c16:uniqueId val="{00000006-0DD0-4ADD-B9B4-C8E99DADBA7B}"/>
            </c:ext>
          </c:extLst>
        </c:ser>
        <c:ser>
          <c:idx val="7"/>
          <c:order val="7"/>
          <c:tx>
            <c:strRef>
              <c:f>'Grafica (MEA)'!$O$56</c:f>
              <c:strCache>
                <c:ptCount val="1"/>
                <c:pt idx="0">
                  <c:v>Pretreatment</c:v>
                </c:pt>
              </c:strCache>
            </c:strRef>
          </c:tx>
          <c:spPr>
            <a:solidFill>
              <a:schemeClr val="accent2"/>
            </a:solidFill>
            <a:ln>
              <a:solidFill>
                <a:schemeClr val="tx1"/>
              </a:solidFill>
            </a:ln>
            <a:effectLst/>
          </c:spPr>
          <c:invertIfNegative val="0"/>
          <c:cat>
            <c:strRef>
              <c:f>'Grafica (MEA)'!$B$57:$B$85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(MEA)'!$O$57:$O$85</c:f>
              <c:numCache>
                <c:formatCode>0%</c:formatCode>
                <c:ptCount val="29"/>
                <c:pt idx="3">
                  <c:v>1.100749318315386E-2</c:v>
                </c:pt>
                <c:pt idx="10">
                  <c:v>2.9480345758033659E-3</c:v>
                </c:pt>
                <c:pt idx="17">
                  <c:v>8.2438631614127553E-3</c:v>
                </c:pt>
                <c:pt idx="24">
                  <c:v>7.9838356443208795E-3</c:v>
                </c:pt>
              </c:numCache>
            </c:numRef>
          </c:val>
          <c:extLst>
            <c:ext xmlns:c16="http://schemas.microsoft.com/office/drawing/2014/chart" uri="{C3380CC4-5D6E-409C-BE32-E72D297353CC}">
              <c16:uniqueId val="{00000007-0DD0-4ADD-B9B4-C8E99DADBA7B}"/>
            </c:ext>
          </c:extLst>
        </c:ser>
        <c:ser>
          <c:idx val="8"/>
          <c:order val="8"/>
          <c:tx>
            <c:strRef>
              <c:f>'Grafica (MEA)'!$P$56</c:f>
              <c:strCache>
                <c:ptCount val="1"/>
                <c:pt idx="0">
                  <c:v>Harvesting</c:v>
                </c:pt>
              </c:strCache>
            </c:strRef>
          </c:tx>
          <c:spPr>
            <a:solidFill>
              <a:schemeClr val="accent4"/>
            </a:solidFill>
            <a:ln>
              <a:solidFill>
                <a:schemeClr val="tx1"/>
              </a:solidFill>
            </a:ln>
            <a:effectLst/>
          </c:spPr>
          <c:invertIfNegative val="0"/>
          <c:cat>
            <c:strRef>
              <c:f>'Grafica (MEA)'!$B$57:$B$85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(MEA)'!$P$57:$P$85</c:f>
              <c:numCache>
                <c:formatCode>0%</c:formatCode>
                <c:ptCount val="29"/>
                <c:pt idx="3">
                  <c:v>-1.9188866645650639E-2</c:v>
                </c:pt>
                <c:pt idx="10">
                  <c:v>-2.1410671958786487E-4</c:v>
                </c:pt>
                <c:pt idx="17">
                  <c:v>-3.6822739636633434E-3</c:v>
                </c:pt>
                <c:pt idx="24">
                  <c:v>4.0904696543266983E-4</c:v>
                </c:pt>
              </c:numCache>
            </c:numRef>
          </c:val>
          <c:extLst>
            <c:ext xmlns:c16="http://schemas.microsoft.com/office/drawing/2014/chart" uri="{C3380CC4-5D6E-409C-BE32-E72D297353CC}">
              <c16:uniqueId val="{00000008-0DD0-4ADD-B9B4-C8E99DADBA7B}"/>
            </c:ext>
          </c:extLst>
        </c:ser>
        <c:ser>
          <c:idx val="9"/>
          <c:order val="9"/>
          <c:tx>
            <c:strRef>
              <c:f>'Grafica (MEA)'!$Q$56</c:f>
              <c:strCache>
                <c:ptCount val="1"/>
                <c:pt idx="0">
                  <c:v>Cultivation</c:v>
                </c:pt>
              </c:strCache>
            </c:strRef>
          </c:tx>
          <c:spPr>
            <a:solidFill>
              <a:schemeClr val="accent6"/>
            </a:solidFill>
            <a:ln>
              <a:solidFill>
                <a:schemeClr val="tx1"/>
              </a:solidFill>
            </a:ln>
            <a:effectLst/>
          </c:spPr>
          <c:invertIfNegative val="0"/>
          <c:cat>
            <c:strRef>
              <c:f>'Grafica (MEA)'!$B$57:$B$85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(MEA)'!$Q$57:$Q$85</c:f>
              <c:numCache>
                <c:formatCode>0%</c:formatCode>
                <c:ptCount val="29"/>
                <c:pt idx="3">
                  <c:v>0.34219101272923369</c:v>
                </c:pt>
                <c:pt idx="10">
                  <c:v>0.22131701496586054</c:v>
                </c:pt>
                <c:pt idx="17">
                  <c:v>0.33299474625062986</c:v>
                </c:pt>
                <c:pt idx="24">
                  <c:v>0.267774062187493</c:v>
                </c:pt>
              </c:numCache>
            </c:numRef>
          </c:val>
          <c:extLst>
            <c:ext xmlns:c16="http://schemas.microsoft.com/office/drawing/2014/chart" uri="{C3380CC4-5D6E-409C-BE32-E72D297353CC}">
              <c16:uniqueId val="{00000009-0DD0-4ADD-B9B4-C8E99DADBA7B}"/>
            </c:ext>
          </c:extLst>
        </c:ser>
        <c:ser>
          <c:idx val="10"/>
          <c:order val="10"/>
          <c:tx>
            <c:strRef>
              <c:f>'Grafica (MEA)'!$R$56</c:f>
              <c:strCache>
                <c:ptCount val="1"/>
                <c:pt idx="0">
                  <c:v>Delivery</c:v>
                </c:pt>
              </c:strCache>
            </c:strRef>
          </c:tx>
          <c:spPr>
            <a:solidFill>
              <a:schemeClr val="accent3"/>
            </a:solidFill>
            <a:ln>
              <a:solidFill>
                <a:schemeClr val="tx1"/>
              </a:solidFill>
            </a:ln>
            <a:effectLst/>
          </c:spPr>
          <c:invertIfNegative val="0"/>
          <c:cat>
            <c:strRef>
              <c:f>'Grafica (MEA)'!$B$57:$B$85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(MEA)'!$R$57:$R$85</c:f>
              <c:numCache>
                <c:formatCode>General</c:formatCode>
                <c:ptCount val="29"/>
                <c:pt idx="4" formatCode="0%">
                  <c:v>3.5302711062483484E-2</c:v>
                </c:pt>
                <c:pt idx="11" formatCode="0%">
                  <c:v>7.6212274489354484E-2</c:v>
                </c:pt>
                <c:pt idx="18" formatCode="0%">
                  <c:v>5.1333252770318701E-2</c:v>
                </c:pt>
                <c:pt idx="25" formatCode="0%">
                  <c:v>4.0502739475112688E-2</c:v>
                </c:pt>
              </c:numCache>
            </c:numRef>
          </c:val>
          <c:extLst>
            <c:ext xmlns:c16="http://schemas.microsoft.com/office/drawing/2014/chart" uri="{C3380CC4-5D6E-409C-BE32-E72D297353CC}">
              <c16:uniqueId val="{0000000A-0DD0-4ADD-B9B4-C8E99DADBA7B}"/>
            </c:ext>
          </c:extLst>
        </c:ser>
        <c:ser>
          <c:idx val="11"/>
          <c:order val="11"/>
          <c:tx>
            <c:strRef>
              <c:f>'Grafica (MEA)'!$S$56</c:f>
              <c:strCache>
                <c:ptCount val="1"/>
                <c:pt idx="0">
                  <c:v>Production</c:v>
                </c:pt>
              </c:strCache>
            </c:strRef>
          </c:tx>
          <c:spPr>
            <a:solidFill>
              <a:schemeClr val="accent1"/>
            </a:solidFill>
            <a:ln>
              <a:solidFill>
                <a:schemeClr val="tx1"/>
              </a:solidFill>
            </a:ln>
            <a:effectLst/>
          </c:spPr>
          <c:invertIfNegative val="0"/>
          <c:cat>
            <c:strRef>
              <c:f>'Grafica (MEA)'!$B$57:$B$85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(MEA)'!$S$57:$S$85</c:f>
              <c:numCache>
                <c:formatCode>General</c:formatCode>
                <c:ptCount val="29"/>
                <c:pt idx="4" formatCode="0%">
                  <c:v>0.23129095410088943</c:v>
                </c:pt>
                <c:pt idx="11" formatCode="0%">
                  <c:v>0.12544759911491141</c:v>
                </c:pt>
                <c:pt idx="18" formatCode="0%">
                  <c:v>0.14416647934144666</c:v>
                </c:pt>
                <c:pt idx="25" formatCode="0%">
                  <c:v>8.493176931532441E-2</c:v>
                </c:pt>
              </c:numCache>
            </c:numRef>
          </c:val>
          <c:extLst>
            <c:ext xmlns:c16="http://schemas.microsoft.com/office/drawing/2014/chart" uri="{C3380CC4-5D6E-409C-BE32-E72D297353CC}">
              <c16:uniqueId val="{0000000B-0DD0-4ADD-B9B4-C8E99DADBA7B}"/>
            </c:ext>
          </c:extLst>
        </c:ser>
        <c:ser>
          <c:idx val="12"/>
          <c:order val="12"/>
          <c:tx>
            <c:strRef>
              <c:f>'Grafica (MEA)'!$T$56</c:f>
              <c:strCache>
                <c:ptCount val="1"/>
                <c:pt idx="0">
                  <c:v>Pretreatment</c:v>
                </c:pt>
              </c:strCache>
            </c:strRef>
          </c:tx>
          <c:spPr>
            <a:solidFill>
              <a:schemeClr val="accent2"/>
            </a:solidFill>
            <a:ln>
              <a:solidFill>
                <a:schemeClr val="tx1"/>
              </a:solidFill>
            </a:ln>
            <a:effectLst/>
          </c:spPr>
          <c:invertIfNegative val="0"/>
          <c:cat>
            <c:strRef>
              <c:f>'Grafica (MEA)'!$B$57:$B$85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(MEA)'!$T$57:$T$85</c:f>
              <c:numCache>
                <c:formatCode>General</c:formatCode>
                <c:ptCount val="29"/>
                <c:pt idx="4" formatCode="0%">
                  <c:v>9.5487962912545968E-3</c:v>
                </c:pt>
                <c:pt idx="11" formatCode="0%">
                  <c:v>2.5573700095981823E-3</c:v>
                </c:pt>
                <c:pt idx="18" formatCode="0%">
                  <c:v>7.151411565732845E-3</c:v>
                </c:pt>
                <c:pt idx="25" formatCode="0%">
                  <c:v>6.9258421097114229E-3</c:v>
                </c:pt>
              </c:numCache>
            </c:numRef>
          </c:val>
          <c:extLst>
            <c:ext xmlns:c16="http://schemas.microsoft.com/office/drawing/2014/chart" uri="{C3380CC4-5D6E-409C-BE32-E72D297353CC}">
              <c16:uniqueId val="{0000000C-0DD0-4ADD-B9B4-C8E99DADBA7B}"/>
            </c:ext>
          </c:extLst>
        </c:ser>
        <c:ser>
          <c:idx val="13"/>
          <c:order val="13"/>
          <c:tx>
            <c:strRef>
              <c:f>'Grafica (MEA)'!$U$56</c:f>
              <c:strCache>
                <c:ptCount val="1"/>
                <c:pt idx="0">
                  <c:v>Harvesting</c:v>
                </c:pt>
              </c:strCache>
            </c:strRef>
          </c:tx>
          <c:spPr>
            <a:solidFill>
              <a:schemeClr val="accent4"/>
            </a:solidFill>
            <a:ln>
              <a:solidFill>
                <a:schemeClr val="tx1"/>
              </a:solidFill>
            </a:ln>
            <a:effectLst/>
          </c:spPr>
          <c:invertIfNegative val="0"/>
          <c:cat>
            <c:strRef>
              <c:f>'Grafica (MEA)'!$B$57:$B$85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(MEA)'!$U$57:$U$85</c:f>
              <c:numCache>
                <c:formatCode>General</c:formatCode>
                <c:ptCount val="29"/>
                <c:pt idx="4" formatCode="0%">
                  <c:v>2.627983824529266E-4</c:v>
                </c:pt>
                <c:pt idx="11" formatCode="0%">
                  <c:v>7.5063369781362271E-3</c:v>
                </c:pt>
                <c:pt idx="18" formatCode="0%">
                  <c:v>1.6335293570019442E-2</c:v>
                </c:pt>
                <c:pt idx="25" formatCode="0%">
                  <c:v>2.1821551324576732E-2</c:v>
                </c:pt>
              </c:numCache>
            </c:numRef>
          </c:val>
          <c:extLst>
            <c:ext xmlns:c16="http://schemas.microsoft.com/office/drawing/2014/chart" uri="{C3380CC4-5D6E-409C-BE32-E72D297353CC}">
              <c16:uniqueId val="{0000000D-0DD0-4ADD-B9B4-C8E99DADBA7B}"/>
            </c:ext>
          </c:extLst>
        </c:ser>
        <c:ser>
          <c:idx val="14"/>
          <c:order val="14"/>
          <c:tx>
            <c:strRef>
              <c:f>'Grafica (MEA)'!$V$56</c:f>
              <c:strCache>
                <c:ptCount val="1"/>
                <c:pt idx="0">
                  <c:v>Cultivation</c:v>
                </c:pt>
              </c:strCache>
            </c:strRef>
          </c:tx>
          <c:spPr>
            <a:solidFill>
              <a:schemeClr val="accent6"/>
            </a:solidFill>
            <a:ln>
              <a:solidFill>
                <a:schemeClr val="tx1"/>
              </a:solidFill>
            </a:ln>
            <a:effectLst/>
          </c:spPr>
          <c:invertIfNegative val="0"/>
          <c:cat>
            <c:strRef>
              <c:f>'Grafica (MEA)'!$B$57:$B$85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(MEA)'!$V$57:$V$85</c:f>
              <c:numCache>
                <c:formatCode>General</c:formatCode>
                <c:ptCount val="29"/>
                <c:pt idx="4" formatCode="0%">
                  <c:v>0.70792935432091397</c:v>
                </c:pt>
                <c:pt idx="11" formatCode="0%">
                  <c:v>0.78827641940799964</c:v>
                </c:pt>
                <c:pt idx="18" formatCode="0%">
                  <c:v>0.70738003117996784</c:v>
                </c:pt>
                <c:pt idx="25" formatCode="0%">
                  <c:v>0.84581809777527472</c:v>
                </c:pt>
              </c:numCache>
            </c:numRef>
          </c:val>
          <c:extLst>
            <c:ext xmlns:c16="http://schemas.microsoft.com/office/drawing/2014/chart" uri="{C3380CC4-5D6E-409C-BE32-E72D297353CC}">
              <c16:uniqueId val="{0000000E-0DD0-4ADD-B9B4-C8E99DADBA7B}"/>
            </c:ext>
          </c:extLst>
        </c:ser>
        <c:ser>
          <c:idx val="15"/>
          <c:order val="15"/>
          <c:tx>
            <c:strRef>
              <c:f>'Grafica (MEA)'!$AB$56</c:f>
              <c:strCache>
                <c:ptCount val="1"/>
                <c:pt idx="0">
                  <c:v>Delivery</c:v>
                </c:pt>
              </c:strCache>
            </c:strRef>
          </c:tx>
          <c:spPr>
            <a:solidFill>
              <a:schemeClr val="accent3"/>
            </a:solidFill>
            <a:ln>
              <a:solidFill>
                <a:schemeClr val="tx1"/>
              </a:solidFill>
            </a:ln>
            <a:effectLst/>
          </c:spPr>
          <c:invertIfNegative val="0"/>
          <c:cat>
            <c:strRef>
              <c:f>'Grafica (MEA)'!$B$57:$B$85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(MEA)'!$AB$57:$AB$85</c:f>
              <c:numCache>
                <c:formatCode>General</c:formatCode>
                <c:ptCount val="29"/>
                <c:pt idx="6" formatCode="0%">
                  <c:v>3.7179560934787304E-2</c:v>
                </c:pt>
                <c:pt idx="13" formatCode="0%">
                  <c:v>7.5465051513422865E-2</c:v>
                </c:pt>
                <c:pt idx="20" formatCode="0%">
                  <c:v>4.9563504259598282E-2</c:v>
                </c:pt>
                <c:pt idx="27" formatCode="0%">
                  <c:v>4.0545982503635419E-2</c:v>
                </c:pt>
              </c:numCache>
            </c:numRef>
          </c:val>
          <c:extLst>
            <c:ext xmlns:c16="http://schemas.microsoft.com/office/drawing/2014/chart" uri="{C3380CC4-5D6E-409C-BE32-E72D297353CC}">
              <c16:uniqueId val="{0000000F-0DD0-4ADD-B9B4-C8E99DADBA7B}"/>
            </c:ext>
          </c:extLst>
        </c:ser>
        <c:ser>
          <c:idx val="16"/>
          <c:order val="16"/>
          <c:tx>
            <c:strRef>
              <c:f>'Grafica (MEA)'!$AC$56</c:f>
              <c:strCache>
                <c:ptCount val="1"/>
                <c:pt idx="0">
                  <c:v>Production</c:v>
                </c:pt>
              </c:strCache>
            </c:strRef>
          </c:tx>
          <c:spPr>
            <a:solidFill>
              <a:schemeClr val="accent1"/>
            </a:solidFill>
            <a:ln>
              <a:solidFill>
                <a:schemeClr val="tx1"/>
              </a:solidFill>
            </a:ln>
            <a:effectLst/>
          </c:spPr>
          <c:invertIfNegative val="0"/>
          <c:cat>
            <c:strRef>
              <c:f>'Grafica (MEA)'!$B$57:$B$85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(MEA)'!$AC$57:$AC$85</c:f>
              <c:numCache>
                <c:formatCode>General</c:formatCode>
                <c:ptCount val="29"/>
                <c:pt idx="6" formatCode="0%">
                  <c:v>0.2331086997956216</c:v>
                </c:pt>
                <c:pt idx="13" formatCode="0%">
                  <c:v>0.12593442438845262</c:v>
                </c:pt>
                <c:pt idx="20" formatCode="0%">
                  <c:v>0.14552783263704094</c:v>
                </c:pt>
                <c:pt idx="27" formatCode="0%">
                  <c:v>8.6250182739355238E-2</c:v>
                </c:pt>
              </c:numCache>
            </c:numRef>
          </c:val>
          <c:extLst>
            <c:ext xmlns:c16="http://schemas.microsoft.com/office/drawing/2014/chart" uri="{C3380CC4-5D6E-409C-BE32-E72D297353CC}">
              <c16:uniqueId val="{00000010-0DD0-4ADD-B9B4-C8E99DADBA7B}"/>
            </c:ext>
          </c:extLst>
        </c:ser>
        <c:ser>
          <c:idx val="17"/>
          <c:order val="17"/>
          <c:tx>
            <c:strRef>
              <c:f>'Grafica (MEA)'!$AD$56</c:f>
              <c:strCache>
                <c:ptCount val="1"/>
                <c:pt idx="0">
                  <c:v>Pretreatment</c:v>
                </c:pt>
              </c:strCache>
            </c:strRef>
          </c:tx>
          <c:spPr>
            <a:solidFill>
              <a:schemeClr val="accent2"/>
            </a:solidFill>
            <a:ln>
              <a:solidFill>
                <a:schemeClr val="tx1"/>
              </a:solidFill>
            </a:ln>
            <a:effectLst/>
          </c:spPr>
          <c:invertIfNegative val="0"/>
          <c:cat>
            <c:strRef>
              <c:f>'Grafica (MEA)'!$B$57:$B$85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(MEA)'!$AD$57:$AD$85</c:f>
              <c:numCache>
                <c:formatCode>General</c:formatCode>
                <c:ptCount val="29"/>
                <c:pt idx="6" formatCode="0%">
                  <c:v>1.4053911419017883E-2</c:v>
                </c:pt>
                <c:pt idx="13" formatCode="0%">
                  <c:v>3.7639328773269661E-3</c:v>
                </c:pt>
                <c:pt idx="20" formatCode="0%">
                  <c:v>1.0525435405847168E-2</c:v>
                </c:pt>
                <c:pt idx="27" formatCode="0%">
                  <c:v>1.0193442653393257E-2</c:v>
                </c:pt>
              </c:numCache>
            </c:numRef>
          </c:val>
          <c:extLst>
            <c:ext xmlns:c16="http://schemas.microsoft.com/office/drawing/2014/chart" uri="{C3380CC4-5D6E-409C-BE32-E72D297353CC}">
              <c16:uniqueId val="{00000011-0DD0-4ADD-B9B4-C8E99DADBA7B}"/>
            </c:ext>
          </c:extLst>
        </c:ser>
        <c:ser>
          <c:idx val="18"/>
          <c:order val="18"/>
          <c:tx>
            <c:strRef>
              <c:f>'Grafica (MEA)'!$AE$56</c:f>
              <c:strCache>
                <c:ptCount val="1"/>
                <c:pt idx="0">
                  <c:v>Harvesting</c:v>
                </c:pt>
              </c:strCache>
            </c:strRef>
          </c:tx>
          <c:spPr>
            <a:solidFill>
              <a:schemeClr val="accent4"/>
            </a:solidFill>
            <a:ln>
              <a:solidFill>
                <a:schemeClr val="tx1"/>
              </a:solidFill>
            </a:ln>
            <a:effectLst/>
          </c:spPr>
          <c:invertIfNegative val="0"/>
          <c:cat>
            <c:strRef>
              <c:f>'Grafica (MEA)'!$B$57:$B$85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(MEA)'!$AE$57:$AE$85</c:f>
              <c:numCache>
                <c:formatCode>General</c:formatCode>
                <c:ptCount val="29"/>
                <c:pt idx="6" formatCode="0%">
                  <c:v>2.1532402531104888E-2</c:v>
                </c:pt>
                <c:pt idx="13" formatCode="0%">
                  <c:v>1.3202581090082875E-2</c:v>
                </c:pt>
                <c:pt idx="20" formatCode="0%">
                  <c:v>3.2264230749515913E-2</c:v>
                </c:pt>
                <c:pt idx="27" formatCode="0%">
                  <c:v>3.7248058891141786E-2</c:v>
                </c:pt>
              </c:numCache>
            </c:numRef>
          </c:val>
          <c:extLst>
            <c:ext xmlns:c16="http://schemas.microsoft.com/office/drawing/2014/chart" uri="{C3380CC4-5D6E-409C-BE32-E72D297353CC}">
              <c16:uniqueId val="{00000012-0DD0-4ADD-B9B4-C8E99DADBA7B}"/>
            </c:ext>
          </c:extLst>
        </c:ser>
        <c:ser>
          <c:idx val="19"/>
          <c:order val="19"/>
          <c:tx>
            <c:strRef>
              <c:f>'Grafica (MEA)'!$AF$56</c:f>
              <c:strCache>
                <c:ptCount val="1"/>
                <c:pt idx="0">
                  <c:v>Cultivation</c:v>
                </c:pt>
              </c:strCache>
            </c:strRef>
          </c:tx>
          <c:spPr>
            <a:solidFill>
              <a:schemeClr val="accent6"/>
            </a:solidFill>
            <a:ln>
              <a:solidFill>
                <a:schemeClr val="tx1"/>
              </a:solidFill>
            </a:ln>
            <a:effectLst/>
          </c:spPr>
          <c:invertIfNegative val="0"/>
          <c:cat>
            <c:strRef>
              <c:f>'Grafica (MEA)'!$B$57:$B$85</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(MEA)'!$AF$57:$AF$85</c:f>
              <c:numCache>
                <c:formatCode>General</c:formatCode>
                <c:ptCount val="29"/>
                <c:pt idx="6" formatCode="0%">
                  <c:v>0.66279465363545742</c:v>
                </c:pt>
                <c:pt idx="13" formatCode="0%">
                  <c:v>0.76707797331473626</c:v>
                </c:pt>
                <c:pt idx="20" formatCode="0%">
                  <c:v>0.75362282022809213</c:v>
                </c:pt>
                <c:pt idx="27" formatCode="0%">
                  <c:v>0.60097214860185255</c:v>
                </c:pt>
              </c:numCache>
            </c:numRef>
          </c:val>
          <c:extLst>
            <c:ext xmlns:c16="http://schemas.microsoft.com/office/drawing/2014/chart" uri="{C3380CC4-5D6E-409C-BE32-E72D297353CC}">
              <c16:uniqueId val="{00000013-0DD0-4ADD-B9B4-C8E99DADBA7B}"/>
            </c:ext>
          </c:extLst>
        </c:ser>
        <c:ser>
          <c:idx val="21"/>
          <c:order val="21"/>
          <c:tx>
            <c:strRef>
              <c:f>'Grafica (MEA)'!$H$56</c:f>
              <c:strCache>
                <c:ptCount val="1"/>
                <c:pt idx="0">
                  <c:v>Delivery</c:v>
                </c:pt>
              </c:strCache>
            </c:strRef>
          </c:tx>
          <c:spPr>
            <a:solidFill>
              <a:schemeClr val="accent3"/>
            </a:solidFill>
            <a:ln w="9525">
              <a:solidFill>
                <a:schemeClr val="tx1"/>
              </a:solidFill>
            </a:ln>
            <a:effectLst/>
          </c:spPr>
          <c:invertIfNegative val="0"/>
          <c:val>
            <c:numRef>
              <c:f>'Grafica (MEA)'!$H$57:$H$85</c:f>
              <c:numCache>
                <c:formatCode>0%</c:formatCode>
                <c:ptCount val="29"/>
                <c:pt idx="2">
                  <c:v>0.12795873810513653</c:v>
                </c:pt>
                <c:pt idx="9">
                  <c:v>0.26269425399419472</c:v>
                </c:pt>
                <c:pt idx="16">
                  <c:v>0.17685340422102308</c:v>
                </c:pt>
                <c:pt idx="23">
                  <c:v>0.13886287293786523</c:v>
                </c:pt>
              </c:numCache>
            </c:numRef>
          </c:val>
          <c:extLst>
            <c:ext xmlns:c16="http://schemas.microsoft.com/office/drawing/2014/chart" uri="{C3380CC4-5D6E-409C-BE32-E72D297353CC}">
              <c16:uniqueId val="{00000001-B75C-454C-821E-BBE34341821B}"/>
            </c:ext>
          </c:extLst>
        </c:ser>
        <c:ser>
          <c:idx val="22"/>
          <c:order val="22"/>
          <c:tx>
            <c:strRef>
              <c:f>'Grafica (MEA)'!$I$56</c:f>
              <c:strCache>
                <c:ptCount val="1"/>
                <c:pt idx="0">
                  <c:v>Production</c:v>
                </c:pt>
              </c:strCache>
            </c:strRef>
          </c:tx>
          <c:spPr>
            <a:solidFill>
              <a:schemeClr val="accent1"/>
            </a:solidFill>
            <a:ln w="9525">
              <a:solidFill>
                <a:schemeClr val="tx1"/>
              </a:solidFill>
            </a:ln>
            <a:effectLst/>
          </c:spPr>
          <c:invertIfNegative val="0"/>
          <c:val>
            <c:numRef>
              <c:f>'Grafica (MEA)'!$I$57:$I$85</c:f>
              <c:numCache>
                <c:formatCode>0%</c:formatCode>
                <c:ptCount val="29"/>
                <c:pt idx="2">
                  <c:v>0.25385049526388015</c:v>
                </c:pt>
                <c:pt idx="9">
                  <c:v>0.13052348390714863</c:v>
                </c:pt>
                <c:pt idx="16">
                  <c:v>0.19685800954917287</c:v>
                </c:pt>
                <c:pt idx="23">
                  <c:v>0.12956415099993662</c:v>
                </c:pt>
              </c:numCache>
            </c:numRef>
          </c:val>
          <c:extLst>
            <c:ext xmlns:c16="http://schemas.microsoft.com/office/drawing/2014/chart" uri="{C3380CC4-5D6E-409C-BE32-E72D297353CC}">
              <c16:uniqueId val="{00000002-B75C-454C-821E-BBE34341821B}"/>
            </c:ext>
          </c:extLst>
        </c:ser>
        <c:ser>
          <c:idx val="23"/>
          <c:order val="23"/>
          <c:tx>
            <c:strRef>
              <c:f>'Grafica (MEA)'!$J$56</c:f>
              <c:strCache>
                <c:ptCount val="1"/>
                <c:pt idx="0">
                  <c:v>Pretreatment</c:v>
                </c:pt>
              </c:strCache>
            </c:strRef>
          </c:tx>
          <c:spPr>
            <a:solidFill>
              <a:schemeClr val="accent2"/>
            </a:solidFill>
            <a:ln w="9525">
              <a:solidFill>
                <a:schemeClr val="tx1"/>
              </a:solidFill>
            </a:ln>
            <a:effectLst/>
          </c:spPr>
          <c:invertIfNegative val="0"/>
          <c:val>
            <c:numRef>
              <c:f>'Grafica (MEA)'!$J$57:$J$85</c:f>
              <c:numCache>
                <c:formatCode>0%</c:formatCode>
                <c:ptCount val="29"/>
                <c:pt idx="2">
                  <c:v>1.100749318315386E-2</c:v>
                </c:pt>
                <c:pt idx="9">
                  <c:v>2.9480345758033663E-3</c:v>
                </c:pt>
                <c:pt idx="16">
                  <c:v>8.2438632473861313E-3</c:v>
                </c:pt>
                <c:pt idx="23">
                  <c:v>7.9838357260454511E-3</c:v>
                </c:pt>
              </c:numCache>
            </c:numRef>
          </c:val>
          <c:extLst>
            <c:ext xmlns:c16="http://schemas.microsoft.com/office/drawing/2014/chart" uri="{C3380CC4-5D6E-409C-BE32-E72D297353CC}">
              <c16:uniqueId val="{00000003-B75C-454C-821E-BBE34341821B}"/>
            </c:ext>
          </c:extLst>
        </c:ser>
        <c:ser>
          <c:idx val="24"/>
          <c:order val="24"/>
          <c:tx>
            <c:strRef>
              <c:f>'Grafica (MEA)'!$K$56</c:f>
              <c:strCache>
                <c:ptCount val="1"/>
                <c:pt idx="0">
                  <c:v>Harvesting</c:v>
                </c:pt>
              </c:strCache>
            </c:strRef>
          </c:tx>
          <c:spPr>
            <a:solidFill>
              <a:schemeClr val="accent4"/>
            </a:solidFill>
            <a:ln w="9525">
              <a:solidFill>
                <a:schemeClr val="tx1"/>
              </a:solidFill>
            </a:ln>
            <a:effectLst/>
          </c:spPr>
          <c:invertIfNegative val="0"/>
          <c:val>
            <c:numRef>
              <c:f>'Grafica (MEA)'!$K$57:$K$85</c:f>
              <c:numCache>
                <c:formatCode>0%</c:formatCode>
                <c:ptCount val="29"/>
                <c:pt idx="2">
                  <c:v>-1.9188866645650692E-2</c:v>
                </c:pt>
                <c:pt idx="9">
                  <c:v>-2.1410671958786489E-4</c:v>
                </c:pt>
                <c:pt idx="16">
                  <c:v>-3.6822739636633429E-3</c:v>
                </c:pt>
                <c:pt idx="23">
                  <c:v>4.090469654327004E-4</c:v>
                </c:pt>
              </c:numCache>
            </c:numRef>
          </c:val>
          <c:extLst>
            <c:ext xmlns:c16="http://schemas.microsoft.com/office/drawing/2014/chart" uri="{C3380CC4-5D6E-409C-BE32-E72D297353CC}">
              <c16:uniqueId val="{00000004-B75C-454C-821E-BBE34341821B}"/>
            </c:ext>
          </c:extLst>
        </c:ser>
        <c:ser>
          <c:idx val="25"/>
          <c:order val="25"/>
          <c:tx>
            <c:strRef>
              <c:f>'Grafica (MEA)'!$L$56</c:f>
              <c:strCache>
                <c:ptCount val="1"/>
                <c:pt idx="0">
                  <c:v>Cultivation</c:v>
                </c:pt>
              </c:strCache>
            </c:strRef>
          </c:tx>
          <c:spPr>
            <a:solidFill>
              <a:schemeClr val="accent6"/>
            </a:solidFill>
            <a:ln w="9525">
              <a:solidFill>
                <a:schemeClr val="tx1"/>
              </a:solidFill>
            </a:ln>
            <a:effectLst/>
          </c:spPr>
          <c:invertIfNegative val="0"/>
          <c:val>
            <c:numRef>
              <c:f>'Grafica (MEA)'!$L$57:$L$85</c:f>
              <c:numCache>
                <c:formatCode>0%</c:formatCode>
                <c:ptCount val="29"/>
                <c:pt idx="2">
                  <c:v>0.38026890697566945</c:v>
                </c:pt>
                <c:pt idx="9">
                  <c:v>0.21321868387026507</c:v>
                </c:pt>
                <c:pt idx="16">
                  <c:v>0.35211498896729265</c:v>
                </c:pt>
                <c:pt idx="23">
                  <c:v>0.32374139580774181</c:v>
                </c:pt>
              </c:numCache>
            </c:numRef>
          </c:val>
          <c:extLst>
            <c:ext xmlns:c16="http://schemas.microsoft.com/office/drawing/2014/chart" uri="{C3380CC4-5D6E-409C-BE32-E72D297353CC}">
              <c16:uniqueId val="{00000005-B75C-454C-821E-BBE34341821B}"/>
            </c:ext>
          </c:extLst>
        </c:ser>
        <c:ser>
          <c:idx val="26"/>
          <c:order val="26"/>
          <c:tx>
            <c:strRef>
              <c:f>'Grafica (MEA)'!$W$56</c:f>
              <c:strCache>
                <c:ptCount val="1"/>
                <c:pt idx="0">
                  <c:v>Delivery</c:v>
                </c:pt>
              </c:strCache>
            </c:strRef>
          </c:tx>
          <c:spPr>
            <a:solidFill>
              <a:schemeClr val="accent3"/>
            </a:solidFill>
            <a:ln w="9525">
              <a:solidFill>
                <a:schemeClr val="tx1"/>
              </a:solidFill>
            </a:ln>
            <a:effectLst/>
          </c:spPr>
          <c:invertIfNegative val="0"/>
          <c:val>
            <c:numRef>
              <c:f>'Grafica (MEA)'!$W$57:$W$85</c:f>
              <c:numCache>
                <c:formatCode>0%</c:formatCode>
                <c:ptCount val="29"/>
                <c:pt idx="5">
                  <c:v>3.5864542966094544E-2</c:v>
                </c:pt>
                <c:pt idx="12">
                  <c:v>7.3993577142761488E-2</c:v>
                </c:pt>
                <c:pt idx="19">
                  <c:v>5.5413548007040139E-2</c:v>
                </c:pt>
                <c:pt idx="26">
                  <c:v>3.3415312068525597E-2</c:v>
                </c:pt>
              </c:numCache>
            </c:numRef>
          </c:val>
          <c:extLst>
            <c:ext xmlns:c16="http://schemas.microsoft.com/office/drawing/2014/chart" uri="{C3380CC4-5D6E-409C-BE32-E72D297353CC}">
              <c16:uniqueId val="{00000006-B75C-454C-821E-BBE34341821B}"/>
            </c:ext>
          </c:extLst>
        </c:ser>
        <c:ser>
          <c:idx val="27"/>
          <c:order val="27"/>
          <c:tx>
            <c:strRef>
              <c:f>'Grafica (MEA)'!$X$56</c:f>
              <c:strCache>
                <c:ptCount val="1"/>
                <c:pt idx="0">
                  <c:v>Production</c:v>
                </c:pt>
              </c:strCache>
            </c:strRef>
          </c:tx>
          <c:spPr>
            <a:solidFill>
              <a:schemeClr val="accent1"/>
            </a:solidFill>
            <a:ln w="9525">
              <a:solidFill>
                <a:schemeClr val="tx1"/>
              </a:solidFill>
            </a:ln>
            <a:effectLst/>
          </c:spPr>
          <c:invertIfNegative val="0"/>
          <c:val>
            <c:numRef>
              <c:f>'Grafica (MEA)'!$X$57:$X$85</c:f>
              <c:numCache>
                <c:formatCode>0%</c:formatCode>
                <c:ptCount val="29"/>
                <c:pt idx="5">
                  <c:v>0.23497187925138349</c:v>
                </c:pt>
                <c:pt idx="12">
                  <c:v>0.12179555937252591</c:v>
                </c:pt>
                <c:pt idx="19">
                  <c:v>0.15562575314947488</c:v>
                </c:pt>
                <c:pt idx="26">
                  <c:v>7.0069867198672878E-2</c:v>
                </c:pt>
              </c:numCache>
            </c:numRef>
          </c:val>
          <c:extLst>
            <c:ext xmlns:c16="http://schemas.microsoft.com/office/drawing/2014/chart" uri="{C3380CC4-5D6E-409C-BE32-E72D297353CC}">
              <c16:uniqueId val="{00000007-B75C-454C-821E-BBE34341821B}"/>
            </c:ext>
          </c:extLst>
        </c:ser>
        <c:ser>
          <c:idx val="28"/>
          <c:order val="28"/>
          <c:tx>
            <c:strRef>
              <c:f>'Grafica (MEA)'!$Y$56</c:f>
              <c:strCache>
                <c:ptCount val="1"/>
                <c:pt idx="0">
                  <c:v>Pretreatment</c:v>
                </c:pt>
              </c:strCache>
            </c:strRef>
          </c:tx>
          <c:spPr>
            <a:solidFill>
              <a:schemeClr val="accent2"/>
            </a:solidFill>
            <a:ln w="9525">
              <a:solidFill>
                <a:schemeClr val="tx1"/>
              </a:solidFill>
            </a:ln>
            <a:effectLst/>
          </c:spPr>
          <c:invertIfNegative val="0"/>
          <c:val>
            <c:numRef>
              <c:f>'Grafica (MEA)'!$Y$57:$Y$85</c:f>
              <c:numCache>
                <c:formatCode>0%</c:formatCode>
                <c:ptCount val="29"/>
                <c:pt idx="5">
                  <c:v>9.7007624784410263E-3</c:v>
                </c:pt>
                <c:pt idx="12">
                  <c:v>2.482919665574602E-3</c:v>
                </c:pt>
                <c:pt idx="19">
                  <c:v>7.719851494487299E-3</c:v>
                </c:pt>
                <c:pt idx="26">
                  <c:v>5.7139141310564153E-3</c:v>
                </c:pt>
              </c:numCache>
            </c:numRef>
          </c:val>
          <c:extLst>
            <c:ext xmlns:c16="http://schemas.microsoft.com/office/drawing/2014/chart" uri="{C3380CC4-5D6E-409C-BE32-E72D297353CC}">
              <c16:uniqueId val="{00000008-B75C-454C-821E-BBE34341821B}"/>
            </c:ext>
          </c:extLst>
        </c:ser>
        <c:ser>
          <c:idx val="29"/>
          <c:order val="29"/>
          <c:tx>
            <c:strRef>
              <c:f>'Grafica (MEA)'!$Z$56</c:f>
              <c:strCache>
                <c:ptCount val="1"/>
                <c:pt idx="0">
                  <c:v>Harvesting</c:v>
                </c:pt>
              </c:strCache>
            </c:strRef>
          </c:tx>
          <c:spPr>
            <a:solidFill>
              <a:schemeClr val="accent4"/>
            </a:solidFill>
            <a:ln w="9525">
              <a:solidFill>
                <a:schemeClr val="tx1"/>
              </a:solidFill>
            </a:ln>
            <a:effectLst/>
          </c:spPr>
          <c:invertIfNegative val="0"/>
          <c:val>
            <c:numRef>
              <c:f>'Grafica (MEA)'!$Z$57:$Z$85</c:f>
              <c:numCache>
                <c:formatCode>0%</c:formatCode>
                <c:ptCount val="29"/>
                <c:pt idx="5">
                  <c:v>2.6698073873763535E-4</c:v>
                </c:pt>
                <c:pt idx="12">
                  <c:v>7.2878119433224453E-3</c:v>
                </c:pt>
                <c:pt idx="19">
                  <c:v>1.763372717683611E-2</c:v>
                </c:pt>
                <c:pt idx="26">
                  <c:v>1.8003077243160991E-2</c:v>
                </c:pt>
              </c:numCache>
            </c:numRef>
          </c:val>
          <c:extLst>
            <c:ext xmlns:c16="http://schemas.microsoft.com/office/drawing/2014/chart" uri="{C3380CC4-5D6E-409C-BE32-E72D297353CC}">
              <c16:uniqueId val="{00000009-B75C-454C-821E-BBE34341821B}"/>
            </c:ext>
          </c:extLst>
        </c:ser>
        <c:ser>
          <c:idx val="30"/>
          <c:order val="30"/>
          <c:tx>
            <c:strRef>
              <c:f>'Grafica (MEA)'!$AA$56</c:f>
              <c:strCache>
                <c:ptCount val="1"/>
                <c:pt idx="0">
                  <c:v>Cultivation</c:v>
                </c:pt>
              </c:strCache>
            </c:strRef>
          </c:tx>
          <c:spPr>
            <a:solidFill>
              <a:schemeClr val="accent6"/>
            </a:solidFill>
            <a:ln w="9525">
              <a:solidFill>
                <a:schemeClr val="tx1"/>
              </a:solidFill>
            </a:ln>
            <a:effectLst/>
          </c:spPr>
          <c:invertIfNegative val="0"/>
          <c:val>
            <c:numRef>
              <c:f>'Grafica (MEA)'!$AA$57:$AA$85</c:f>
              <c:numCache>
                <c:formatCode>0%</c:formatCode>
                <c:ptCount val="29"/>
                <c:pt idx="5">
                  <c:v>0.71919583456534331</c:v>
                </c:pt>
                <c:pt idx="12">
                  <c:v>0.76532805824385874</c:v>
                </c:pt>
                <c:pt idx="19">
                  <c:v>0.76360712017216159</c:v>
                </c:pt>
                <c:pt idx="26">
                  <c:v>0.69781145810480671</c:v>
                </c:pt>
              </c:numCache>
            </c:numRef>
          </c:val>
          <c:extLst>
            <c:ext xmlns:c16="http://schemas.microsoft.com/office/drawing/2014/chart" uri="{C3380CC4-5D6E-409C-BE32-E72D297353CC}">
              <c16:uniqueId val="{0000000A-B75C-454C-821E-BBE34341821B}"/>
            </c:ext>
          </c:extLst>
        </c:ser>
        <c:dLbls>
          <c:showLegendKey val="0"/>
          <c:showVal val="0"/>
          <c:showCatName val="0"/>
          <c:showSerName val="0"/>
          <c:showPercent val="0"/>
          <c:showBubbleSize val="0"/>
        </c:dLbls>
        <c:gapWidth val="150"/>
        <c:overlap val="100"/>
        <c:axId val="497747840"/>
        <c:axId val="497748320"/>
      </c:barChart>
      <c:lineChart>
        <c:grouping val="standard"/>
        <c:varyColors val="0"/>
        <c:ser>
          <c:idx val="20"/>
          <c:order val="20"/>
          <c:tx>
            <c:strRef>
              <c:f>'Grafica (MEA)'!$E$90</c:f>
              <c:strCache>
                <c:ptCount val="1"/>
                <c:pt idx="0">
                  <c:v>AUXILIAR</c:v>
                </c:pt>
              </c:strCache>
            </c:strRef>
          </c:tx>
          <c:spPr>
            <a:ln w="28575" cap="rnd">
              <a:noFill/>
              <a:round/>
            </a:ln>
            <a:effectLst/>
          </c:spPr>
          <c:marker>
            <c:symbol val="none"/>
          </c:marker>
          <c:cat>
            <c:strRef>
              <c:f>'Grafica (MEA)'!$D$91:$D$94</c:f>
              <c:strCache>
                <c:ptCount val="4"/>
                <c:pt idx="0">
                  <c:v>Human health</c:v>
                </c:pt>
                <c:pt idx="1">
                  <c:v>Ecosystem quality</c:v>
                </c:pt>
                <c:pt idx="2">
                  <c:v>Climate change</c:v>
                </c:pt>
                <c:pt idx="3">
                  <c:v>Resources</c:v>
                </c:pt>
              </c:strCache>
            </c:strRef>
          </c:cat>
          <c:val>
            <c:numRef>
              <c:f>'Grafica (MEA)'!$E$91:$E$94</c:f>
              <c:numCache>
                <c:formatCode>General</c:formatCode>
                <c:ptCount val="4"/>
                <c:pt idx="0">
                  <c:v>0</c:v>
                </c:pt>
                <c:pt idx="1">
                  <c:v>0</c:v>
                </c:pt>
                <c:pt idx="2">
                  <c:v>0</c:v>
                </c:pt>
                <c:pt idx="3">
                  <c:v>0</c:v>
                </c:pt>
              </c:numCache>
            </c:numRef>
          </c:val>
          <c:smooth val="0"/>
          <c:extLst>
            <c:ext xmlns:c16="http://schemas.microsoft.com/office/drawing/2014/chart" uri="{C3380CC4-5D6E-409C-BE32-E72D297353CC}">
              <c16:uniqueId val="{00000014-0DD0-4ADD-B9B4-C8E99DADBA7B}"/>
            </c:ext>
          </c:extLst>
        </c:ser>
        <c:dLbls>
          <c:showLegendKey val="0"/>
          <c:showVal val="0"/>
          <c:showCatName val="0"/>
          <c:showSerName val="0"/>
          <c:showPercent val="0"/>
          <c:showBubbleSize val="0"/>
        </c:dLbls>
        <c:marker val="1"/>
        <c:smooth val="0"/>
        <c:axId val="742638288"/>
        <c:axId val="742637328"/>
      </c:lineChart>
      <c:catAx>
        <c:axId val="4977478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97748320"/>
        <c:crosses val="autoZero"/>
        <c:auto val="1"/>
        <c:lblAlgn val="ctr"/>
        <c:lblOffset val="100"/>
        <c:noMultiLvlLbl val="0"/>
      </c:catAx>
      <c:valAx>
        <c:axId val="49774832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97747840"/>
        <c:crosses val="autoZero"/>
        <c:crossBetween val="between"/>
      </c:valAx>
      <c:valAx>
        <c:axId val="742637328"/>
        <c:scaling>
          <c:orientation val="minMax"/>
        </c:scaling>
        <c:delete val="1"/>
        <c:axPos val="r"/>
        <c:numFmt formatCode="General" sourceLinked="1"/>
        <c:majorTickMark val="out"/>
        <c:minorTickMark val="none"/>
        <c:tickLblPos val="nextTo"/>
        <c:crossAx val="742638288"/>
        <c:crosses val="max"/>
        <c:crossBetween val="between"/>
      </c:valAx>
      <c:catAx>
        <c:axId val="742638288"/>
        <c:scaling>
          <c:orientation val="minMax"/>
        </c:scaling>
        <c:delete val="0"/>
        <c:axPos val="t"/>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742637328"/>
        <c:crosses val="max"/>
        <c:auto val="1"/>
        <c:lblAlgn val="ctr"/>
        <c:lblOffset val="100"/>
        <c:noMultiLvlLbl val="0"/>
      </c:catAx>
      <c:spPr>
        <a:noFill/>
        <a:ln>
          <a:noFill/>
        </a:ln>
        <a:effectLst/>
      </c:spPr>
    </c:plotArea>
    <c:legend>
      <c:legendPos val="b"/>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egendEntry>
        <c:idx val="20"/>
        <c:delete val="1"/>
      </c:legendEntry>
      <c:legendEntry>
        <c:idx val="21"/>
        <c:delete val="1"/>
      </c:legendEntry>
      <c:legendEntry>
        <c:idx val="22"/>
        <c:delete val="1"/>
      </c:legendEntry>
      <c:legendEntry>
        <c:idx val="23"/>
        <c:delete val="1"/>
      </c:legendEntry>
      <c:legendEntry>
        <c:idx val="24"/>
        <c:delete val="1"/>
      </c:legendEntry>
      <c:legendEntry>
        <c:idx val="25"/>
        <c:delete val="1"/>
      </c:legendEntry>
      <c:legendEntry>
        <c:idx val="26"/>
        <c:delete val="1"/>
      </c:legendEntry>
      <c:legendEntry>
        <c:idx val="27"/>
        <c:delete val="1"/>
      </c:legendEntry>
      <c:legendEntry>
        <c:idx val="28"/>
        <c:delete val="1"/>
      </c:legendEntry>
      <c:legendEntry>
        <c:idx val="29"/>
        <c:delete val="1"/>
      </c:legendEntry>
      <c:legendEntry>
        <c:idx val="30"/>
        <c:delete val="1"/>
      </c:legendEntry>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50">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Ecosystem</a:t>
            </a:r>
            <a:r>
              <a:rPr lang="es-ES" baseline="0"/>
              <a:t> quality</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OK'!$B$70</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OK'!$AH$69:$AJ$69</c:f>
              <c:strCache>
                <c:ptCount val="3"/>
                <c:pt idx="0">
                  <c:v>-20%</c:v>
                </c:pt>
                <c:pt idx="1">
                  <c:v>Mean</c:v>
                </c:pt>
                <c:pt idx="2">
                  <c:v>20%</c:v>
                </c:pt>
              </c:strCache>
            </c:strRef>
          </c:cat>
          <c:val>
            <c:numRef>
              <c:f>'Distancia y sensibilidad OK'!$AH$70:$AJ$70</c:f>
              <c:numCache>
                <c:formatCode>0.00E+00</c:formatCode>
                <c:ptCount val="3"/>
                <c:pt idx="0">
                  <c:v>74.835722000000004</c:v>
                </c:pt>
                <c:pt idx="1">
                  <c:v>78.300028700000013</c:v>
                </c:pt>
                <c:pt idx="2">
                  <c:v>81.674339000000003</c:v>
                </c:pt>
              </c:numCache>
            </c:numRef>
          </c:val>
          <c:smooth val="0"/>
          <c:extLst>
            <c:ext xmlns:c16="http://schemas.microsoft.com/office/drawing/2014/chart" uri="{C3380CC4-5D6E-409C-BE32-E72D297353CC}">
              <c16:uniqueId val="{00000000-E890-427A-8259-FDAB67713532}"/>
            </c:ext>
          </c:extLst>
        </c:ser>
        <c:ser>
          <c:idx val="1"/>
          <c:order val="1"/>
          <c:tx>
            <c:strRef>
              <c:f>'Distancia y sensibilidad OK'!$B$71</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OK'!$AH$69:$AJ$69</c:f>
              <c:strCache>
                <c:ptCount val="3"/>
                <c:pt idx="0">
                  <c:v>-20%</c:v>
                </c:pt>
                <c:pt idx="1">
                  <c:v>Mean</c:v>
                </c:pt>
                <c:pt idx="2">
                  <c:v>20%</c:v>
                </c:pt>
              </c:strCache>
            </c:strRef>
          </c:cat>
          <c:val>
            <c:numRef>
              <c:f>'Distancia y sensibilidad OK'!$AH$71:$AJ$71</c:f>
              <c:numCache>
                <c:formatCode>0.00E+00</c:formatCode>
                <c:ptCount val="3"/>
                <c:pt idx="0">
                  <c:v>77.418582000000001</c:v>
                </c:pt>
                <c:pt idx="1">
                  <c:v>78.300028700000013</c:v>
                </c:pt>
                <c:pt idx="2">
                  <c:v>79.091477999999995</c:v>
                </c:pt>
              </c:numCache>
            </c:numRef>
          </c:val>
          <c:smooth val="0"/>
          <c:extLst>
            <c:ext xmlns:c16="http://schemas.microsoft.com/office/drawing/2014/chart" uri="{C3380CC4-5D6E-409C-BE32-E72D297353CC}">
              <c16:uniqueId val="{00000001-E890-427A-8259-FDAB67713532}"/>
            </c:ext>
          </c:extLst>
        </c:ser>
        <c:ser>
          <c:idx val="2"/>
          <c:order val="2"/>
          <c:tx>
            <c:strRef>
              <c:f>'Distancia y sensibilidad OK'!$B$72</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OK'!$AH$69:$AJ$69</c:f>
              <c:strCache>
                <c:ptCount val="3"/>
                <c:pt idx="0">
                  <c:v>-20%</c:v>
                </c:pt>
                <c:pt idx="1">
                  <c:v>Mean</c:v>
                </c:pt>
                <c:pt idx="2">
                  <c:v>20%</c:v>
                </c:pt>
              </c:strCache>
            </c:strRef>
          </c:cat>
          <c:val>
            <c:numRef>
              <c:f>'Distancia y sensibilidad OK'!$AH$72:$AJ$72</c:f>
              <c:numCache>
                <c:formatCode>0.00E+00</c:formatCode>
                <c:ptCount val="3"/>
                <c:pt idx="0">
                  <c:v>77.857669999999999</c:v>
                </c:pt>
                <c:pt idx="1">
                  <c:v>78.300028700000013</c:v>
                </c:pt>
                <c:pt idx="2">
                  <c:v>78.652390999999994</c:v>
                </c:pt>
              </c:numCache>
            </c:numRef>
          </c:val>
          <c:smooth val="0"/>
          <c:extLst>
            <c:ext xmlns:c16="http://schemas.microsoft.com/office/drawing/2014/chart" uri="{C3380CC4-5D6E-409C-BE32-E72D297353CC}">
              <c16:uniqueId val="{00000002-E890-427A-8259-FDAB67713532}"/>
            </c:ext>
          </c:extLst>
        </c:ser>
        <c:ser>
          <c:idx val="3"/>
          <c:order val="3"/>
          <c:tx>
            <c:strRef>
              <c:f>'Distancia y sensibilidad OK'!$B$73</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OK'!$AH$69:$AJ$69</c:f>
              <c:strCache>
                <c:ptCount val="3"/>
                <c:pt idx="0">
                  <c:v>-20%</c:v>
                </c:pt>
                <c:pt idx="1">
                  <c:v>Mean</c:v>
                </c:pt>
                <c:pt idx="2">
                  <c:v>20%</c:v>
                </c:pt>
              </c:strCache>
            </c:strRef>
          </c:cat>
          <c:val>
            <c:numRef>
              <c:f>'Distancia y sensibilidad OK'!$AH$73:$AJ$73</c:f>
              <c:numCache>
                <c:formatCode>0.00E+00</c:formatCode>
                <c:ptCount val="3"/>
                <c:pt idx="0">
                  <c:v>75.213984999999994</c:v>
                </c:pt>
                <c:pt idx="1">
                  <c:v>78.300028700000013</c:v>
                </c:pt>
                <c:pt idx="2">
                  <c:v>81.296075000000002</c:v>
                </c:pt>
              </c:numCache>
            </c:numRef>
          </c:val>
          <c:smooth val="0"/>
          <c:extLst>
            <c:ext xmlns:c16="http://schemas.microsoft.com/office/drawing/2014/chart" uri="{C3380CC4-5D6E-409C-BE32-E72D297353CC}">
              <c16:uniqueId val="{00000003-E890-427A-8259-FDAB67713532}"/>
            </c:ext>
          </c:extLst>
        </c:ser>
        <c:dLbls>
          <c:showLegendKey val="0"/>
          <c:showVal val="0"/>
          <c:showCatName val="0"/>
          <c:showSerName val="0"/>
          <c:showPercent val="0"/>
          <c:showBubbleSize val="0"/>
        </c:dLbls>
        <c:marker val="1"/>
        <c:smooth val="0"/>
        <c:axId val="638336336"/>
        <c:axId val="401050544"/>
      </c:lineChart>
      <c:catAx>
        <c:axId val="6383363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01050544"/>
        <c:crosses val="autoZero"/>
        <c:auto val="1"/>
        <c:lblAlgn val="ctr"/>
        <c:lblOffset val="100"/>
        <c:noMultiLvlLbl val="0"/>
      </c:catAx>
      <c:valAx>
        <c:axId val="401050544"/>
        <c:scaling>
          <c:orientation val="minMax"/>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638336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Climate change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OK'!$B$77</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OK'!$AH$69:$AJ$69</c:f>
              <c:strCache>
                <c:ptCount val="3"/>
                <c:pt idx="0">
                  <c:v>-20%</c:v>
                </c:pt>
                <c:pt idx="1">
                  <c:v>Mean</c:v>
                </c:pt>
                <c:pt idx="2">
                  <c:v>20%</c:v>
                </c:pt>
              </c:strCache>
            </c:strRef>
          </c:cat>
          <c:val>
            <c:numRef>
              <c:f>'Distancia y sensibilidad OK'!$AH$77:$AJ$77</c:f>
              <c:numCache>
                <c:formatCode>0.00E+00</c:formatCode>
                <c:ptCount val="3"/>
                <c:pt idx="0">
                  <c:v>208.60023000000001</c:v>
                </c:pt>
                <c:pt idx="1">
                  <c:v>216.90000001830001</c:v>
                </c:pt>
                <c:pt idx="2">
                  <c:v>225.51709</c:v>
                </c:pt>
              </c:numCache>
            </c:numRef>
          </c:val>
          <c:smooth val="0"/>
          <c:extLst>
            <c:ext xmlns:c16="http://schemas.microsoft.com/office/drawing/2014/chart" uri="{C3380CC4-5D6E-409C-BE32-E72D297353CC}">
              <c16:uniqueId val="{00000000-86DF-4108-B74C-C49BBACFAAD7}"/>
            </c:ext>
          </c:extLst>
        </c:ser>
        <c:ser>
          <c:idx val="1"/>
          <c:order val="1"/>
          <c:tx>
            <c:strRef>
              <c:f>'Distancia y sensibilidad OK'!$B$78</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OK'!$AH$69:$AJ$69</c:f>
              <c:strCache>
                <c:ptCount val="3"/>
                <c:pt idx="0">
                  <c:v>-20%</c:v>
                </c:pt>
                <c:pt idx="1">
                  <c:v>Mean</c:v>
                </c:pt>
                <c:pt idx="2">
                  <c:v>20%</c:v>
                </c:pt>
              </c:strCache>
            </c:strRef>
          </c:cat>
          <c:val>
            <c:numRef>
              <c:f>'Distancia y sensibilidad OK'!$AH$78:$AJ$78</c:f>
              <c:numCache>
                <c:formatCode>0.00E+00</c:formatCode>
                <c:ptCount val="3"/>
                <c:pt idx="0">
                  <c:v>211.04764</c:v>
                </c:pt>
                <c:pt idx="1">
                  <c:v>216.90000001830001</c:v>
                </c:pt>
                <c:pt idx="2">
                  <c:v>223.06968000000001</c:v>
                </c:pt>
              </c:numCache>
            </c:numRef>
          </c:val>
          <c:smooth val="0"/>
          <c:extLst>
            <c:ext xmlns:c16="http://schemas.microsoft.com/office/drawing/2014/chart" uri="{C3380CC4-5D6E-409C-BE32-E72D297353CC}">
              <c16:uniqueId val="{00000001-86DF-4108-B74C-C49BBACFAAD7}"/>
            </c:ext>
          </c:extLst>
        </c:ser>
        <c:ser>
          <c:idx val="2"/>
          <c:order val="2"/>
          <c:tx>
            <c:strRef>
              <c:f>'Distancia y sensibilidad OK'!$B$79</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OK'!$AH$69:$AJ$69</c:f>
              <c:strCache>
                <c:ptCount val="3"/>
                <c:pt idx="0">
                  <c:v>-20%</c:v>
                </c:pt>
                <c:pt idx="1">
                  <c:v>Mean</c:v>
                </c:pt>
                <c:pt idx="2">
                  <c:v>20%</c:v>
                </c:pt>
              </c:strCache>
            </c:strRef>
          </c:cat>
          <c:val>
            <c:numRef>
              <c:f>'Distancia y sensibilidad OK'!$AH$79:$AJ$79</c:f>
              <c:numCache>
                <c:formatCode>0.00E+00</c:formatCode>
                <c:ptCount val="3"/>
                <c:pt idx="0">
                  <c:v>214.20308</c:v>
                </c:pt>
                <c:pt idx="1">
                  <c:v>216.90000001830001</c:v>
                </c:pt>
                <c:pt idx="2">
                  <c:v>219.91423</c:v>
                </c:pt>
              </c:numCache>
            </c:numRef>
          </c:val>
          <c:smooth val="0"/>
          <c:extLst>
            <c:ext xmlns:c16="http://schemas.microsoft.com/office/drawing/2014/chart" uri="{C3380CC4-5D6E-409C-BE32-E72D297353CC}">
              <c16:uniqueId val="{00000002-86DF-4108-B74C-C49BBACFAAD7}"/>
            </c:ext>
          </c:extLst>
        </c:ser>
        <c:ser>
          <c:idx val="3"/>
          <c:order val="3"/>
          <c:tx>
            <c:strRef>
              <c:f>'Distancia y sensibilidad OK'!$B$80</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OK'!$AH$69:$AJ$69</c:f>
              <c:strCache>
                <c:ptCount val="3"/>
                <c:pt idx="0">
                  <c:v>-20%</c:v>
                </c:pt>
                <c:pt idx="1">
                  <c:v>Mean</c:v>
                </c:pt>
                <c:pt idx="2">
                  <c:v>20%</c:v>
                </c:pt>
              </c:strCache>
            </c:strRef>
          </c:cat>
          <c:val>
            <c:numRef>
              <c:f>'Distancia y sensibilidad OK'!$AH$80:$AJ$80</c:f>
              <c:numCache>
                <c:formatCode>0.00E+00</c:formatCode>
                <c:ptCount val="3"/>
                <c:pt idx="0">
                  <c:v>211.7578</c:v>
                </c:pt>
                <c:pt idx="1">
                  <c:v>216.90000001830001</c:v>
                </c:pt>
                <c:pt idx="2">
                  <c:v>222.35952</c:v>
                </c:pt>
              </c:numCache>
            </c:numRef>
          </c:val>
          <c:smooth val="0"/>
          <c:extLst>
            <c:ext xmlns:c16="http://schemas.microsoft.com/office/drawing/2014/chart" uri="{C3380CC4-5D6E-409C-BE32-E72D297353CC}">
              <c16:uniqueId val="{00000003-86DF-4108-B74C-C49BBACFAAD7}"/>
            </c:ext>
          </c:extLst>
        </c:ser>
        <c:dLbls>
          <c:showLegendKey val="0"/>
          <c:showVal val="0"/>
          <c:showCatName val="0"/>
          <c:showSerName val="0"/>
          <c:showPercent val="0"/>
          <c:showBubbleSize val="0"/>
        </c:dLbls>
        <c:marker val="1"/>
        <c:smooth val="0"/>
        <c:axId val="638336336"/>
        <c:axId val="401050544"/>
      </c:lineChart>
      <c:catAx>
        <c:axId val="6383363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01050544"/>
        <c:crosses val="autoZero"/>
        <c:auto val="1"/>
        <c:lblAlgn val="ctr"/>
        <c:lblOffset val="100"/>
        <c:noMultiLvlLbl val="0"/>
      </c:catAx>
      <c:valAx>
        <c:axId val="401050544"/>
        <c:scaling>
          <c:orientation val="minMax"/>
          <c:max val="240"/>
          <c:min val="190"/>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63833633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Resources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OK'!$B$84</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OK'!$AH$69:$AJ$69</c:f>
              <c:strCache>
                <c:ptCount val="3"/>
                <c:pt idx="0">
                  <c:v>-20%</c:v>
                </c:pt>
                <c:pt idx="1">
                  <c:v>Mean</c:v>
                </c:pt>
                <c:pt idx="2">
                  <c:v>20%</c:v>
                </c:pt>
              </c:strCache>
            </c:strRef>
          </c:cat>
          <c:val>
            <c:numRef>
              <c:f>'Distancia y sensibilidad OK'!$AH$84:$AJ$84</c:f>
              <c:numCache>
                <c:formatCode>0.00E+00</c:formatCode>
                <c:ptCount val="3"/>
                <c:pt idx="0">
                  <c:v>3515.4229</c:v>
                </c:pt>
                <c:pt idx="1">
                  <c:v>3611.66</c:v>
                </c:pt>
                <c:pt idx="2">
                  <c:v>3711.7638999999999</c:v>
                </c:pt>
              </c:numCache>
            </c:numRef>
          </c:val>
          <c:smooth val="0"/>
          <c:extLst>
            <c:ext xmlns:c16="http://schemas.microsoft.com/office/drawing/2014/chart" uri="{C3380CC4-5D6E-409C-BE32-E72D297353CC}">
              <c16:uniqueId val="{00000000-33E8-45A1-8F83-424926154BF0}"/>
            </c:ext>
          </c:extLst>
        </c:ser>
        <c:ser>
          <c:idx val="1"/>
          <c:order val="1"/>
          <c:tx>
            <c:strRef>
              <c:f>'Distancia y sensibilidad OK'!$B$85</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OK'!$AH$69:$AJ$69</c:f>
              <c:strCache>
                <c:ptCount val="3"/>
                <c:pt idx="0">
                  <c:v>-20%</c:v>
                </c:pt>
                <c:pt idx="1">
                  <c:v>Mean</c:v>
                </c:pt>
                <c:pt idx="2">
                  <c:v>20%</c:v>
                </c:pt>
              </c:strCache>
            </c:strRef>
          </c:cat>
          <c:val>
            <c:numRef>
              <c:f>'Distancia y sensibilidad OK'!$AH$85:$AJ$85</c:f>
              <c:numCache>
                <c:formatCode>0.00E+00</c:formatCode>
                <c:ptCount val="3"/>
                <c:pt idx="0">
                  <c:v>3491.1118999999999</c:v>
                </c:pt>
                <c:pt idx="1">
                  <c:v>3611.66</c:v>
                </c:pt>
                <c:pt idx="2">
                  <c:v>3736.0747999999999</c:v>
                </c:pt>
              </c:numCache>
            </c:numRef>
          </c:val>
          <c:smooth val="0"/>
          <c:extLst>
            <c:ext xmlns:c16="http://schemas.microsoft.com/office/drawing/2014/chart" uri="{C3380CC4-5D6E-409C-BE32-E72D297353CC}">
              <c16:uniqueId val="{00000001-33E8-45A1-8F83-424926154BF0}"/>
            </c:ext>
          </c:extLst>
        </c:ser>
        <c:ser>
          <c:idx val="2"/>
          <c:order val="2"/>
          <c:tx>
            <c:strRef>
              <c:f>'Distancia y sensibilidad OK'!$B$86</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OK'!$AH$69:$AJ$69</c:f>
              <c:strCache>
                <c:ptCount val="3"/>
                <c:pt idx="0">
                  <c:v>-20%</c:v>
                </c:pt>
                <c:pt idx="1">
                  <c:v>Mean</c:v>
                </c:pt>
                <c:pt idx="2">
                  <c:v>20%</c:v>
                </c:pt>
              </c:strCache>
            </c:strRef>
          </c:cat>
          <c:val>
            <c:numRef>
              <c:f>'Distancia y sensibilidad OK'!$AH$86:$AJ$86</c:f>
              <c:numCache>
                <c:formatCode>0.00E+00</c:formatCode>
                <c:ptCount val="3"/>
                <c:pt idx="0">
                  <c:v>3555.4077000000002</c:v>
                </c:pt>
                <c:pt idx="1">
                  <c:v>3611.66</c:v>
                </c:pt>
                <c:pt idx="2">
                  <c:v>3671.7791000000002</c:v>
                </c:pt>
              </c:numCache>
            </c:numRef>
          </c:val>
          <c:smooth val="0"/>
          <c:extLst>
            <c:ext xmlns:c16="http://schemas.microsoft.com/office/drawing/2014/chart" uri="{C3380CC4-5D6E-409C-BE32-E72D297353CC}">
              <c16:uniqueId val="{00000002-33E8-45A1-8F83-424926154BF0}"/>
            </c:ext>
          </c:extLst>
        </c:ser>
        <c:ser>
          <c:idx val="3"/>
          <c:order val="3"/>
          <c:tx>
            <c:strRef>
              <c:f>'Distancia y sensibilidad OK'!$B$87</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OK'!$AH$69:$AJ$69</c:f>
              <c:strCache>
                <c:ptCount val="3"/>
                <c:pt idx="0">
                  <c:v>-20%</c:v>
                </c:pt>
                <c:pt idx="1">
                  <c:v>Mean</c:v>
                </c:pt>
                <c:pt idx="2">
                  <c:v>20%</c:v>
                </c:pt>
              </c:strCache>
            </c:strRef>
          </c:cat>
          <c:val>
            <c:numRef>
              <c:f>'Distancia y sensibilidad OK'!$AH$87:$AJ$87</c:f>
              <c:numCache>
                <c:formatCode>0.00E+00</c:formatCode>
                <c:ptCount val="3"/>
                <c:pt idx="0">
                  <c:v>3526.4418999999998</c:v>
                </c:pt>
                <c:pt idx="1">
                  <c:v>3611.66</c:v>
                </c:pt>
                <c:pt idx="2">
                  <c:v>3700.7449000000001</c:v>
                </c:pt>
              </c:numCache>
            </c:numRef>
          </c:val>
          <c:smooth val="0"/>
          <c:extLst>
            <c:ext xmlns:c16="http://schemas.microsoft.com/office/drawing/2014/chart" uri="{C3380CC4-5D6E-409C-BE32-E72D297353CC}">
              <c16:uniqueId val="{00000003-33E8-45A1-8F83-424926154BF0}"/>
            </c:ext>
          </c:extLst>
        </c:ser>
        <c:dLbls>
          <c:showLegendKey val="0"/>
          <c:showVal val="0"/>
          <c:showCatName val="0"/>
          <c:showSerName val="0"/>
          <c:showPercent val="0"/>
          <c:showBubbleSize val="0"/>
        </c:dLbls>
        <c:marker val="1"/>
        <c:smooth val="0"/>
        <c:axId val="638336336"/>
        <c:axId val="401050544"/>
      </c:lineChart>
      <c:catAx>
        <c:axId val="6383363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01050544"/>
        <c:crosses val="autoZero"/>
        <c:auto val="1"/>
        <c:lblAlgn val="ctr"/>
        <c:lblOffset val="100"/>
        <c:noMultiLvlLbl val="0"/>
      </c:catAx>
      <c:valAx>
        <c:axId val="401050544"/>
        <c:scaling>
          <c:orientation val="minMax"/>
          <c:max val="3900"/>
          <c:min val="3300"/>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638336336"/>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Human health</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OK'!$B$92</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OK'!$R$62:$T$62</c:f>
              <c:strCache>
                <c:ptCount val="3"/>
                <c:pt idx="0">
                  <c:v>-20%</c:v>
                </c:pt>
                <c:pt idx="1">
                  <c:v>Mean</c:v>
                </c:pt>
                <c:pt idx="2">
                  <c:v>20%</c:v>
                </c:pt>
              </c:strCache>
            </c:strRef>
          </c:cat>
          <c:val>
            <c:numRef>
              <c:f>'Distancia y sensibilidad OK'!$R$92:$T$92</c:f>
              <c:numCache>
                <c:formatCode>0.00E+00</c:formatCode>
                <c:ptCount val="3"/>
                <c:pt idx="0">
                  <c:v>2.4017136000000001E-4</c:v>
                </c:pt>
                <c:pt idx="1">
                  <c:v>2.5134002419999998E-4</c:v>
                </c:pt>
                <c:pt idx="2">
                  <c:v>2.6309933000000002E-4</c:v>
                </c:pt>
              </c:numCache>
            </c:numRef>
          </c:val>
          <c:smooth val="0"/>
          <c:extLst>
            <c:ext xmlns:c16="http://schemas.microsoft.com/office/drawing/2014/chart" uri="{C3380CC4-5D6E-409C-BE32-E72D297353CC}">
              <c16:uniqueId val="{00000000-9AFB-4E0B-997F-53FCAD78CA27}"/>
            </c:ext>
          </c:extLst>
        </c:ser>
        <c:ser>
          <c:idx val="1"/>
          <c:order val="1"/>
          <c:tx>
            <c:strRef>
              <c:f>'Distancia y sensibilidad OK'!$B$93</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OK'!$R$62:$T$62</c:f>
              <c:strCache>
                <c:ptCount val="3"/>
                <c:pt idx="0">
                  <c:v>-20%</c:v>
                </c:pt>
                <c:pt idx="1">
                  <c:v>Mean</c:v>
                </c:pt>
                <c:pt idx="2">
                  <c:v>20%</c:v>
                </c:pt>
              </c:strCache>
            </c:strRef>
          </c:cat>
          <c:val>
            <c:numRef>
              <c:f>'Distancia y sensibilidad OK'!$R$93:$T$93</c:f>
              <c:numCache>
                <c:formatCode>0.00E+00</c:formatCode>
                <c:ptCount val="3"/>
                <c:pt idx="0">
                  <c:v>2.4422852000000002E-4</c:v>
                </c:pt>
                <c:pt idx="1">
                  <c:v>2.5134002419999998E-4</c:v>
                </c:pt>
                <c:pt idx="2">
                  <c:v>2.5904216999999999E-4</c:v>
                </c:pt>
              </c:numCache>
            </c:numRef>
          </c:val>
          <c:smooth val="0"/>
          <c:extLst>
            <c:ext xmlns:c16="http://schemas.microsoft.com/office/drawing/2014/chart" uri="{C3380CC4-5D6E-409C-BE32-E72D297353CC}">
              <c16:uniqueId val="{00000001-9AFB-4E0B-997F-53FCAD78CA27}"/>
            </c:ext>
          </c:extLst>
        </c:ser>
        <c:ser>
          <c:idx val="2"/>
          <c:order val="2"/>
          <c:tx>
            <c:strRef>
              <c:f>'Distancia y sensibilidad OK'!$B$94</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OK'!$R$62:$T$62</c:f>
              <c:strCache>
                <c:ptCount val="3"/>
                <c:pt idx="0">
                  <c:v>-20%</c:v>
                </c:pt>
                <c:pt idx="1">
                  <c:v>Mean</c:v>
                </c:pt>
                <c:pt idx="2">
                  <c:v>20%</c:v>
                </c:pt>
              </c:strCache>
            </c:strRef>
          </c:cat>
          <c:val>
            <c:numRef>
              <c:f>'Distancia y sensibilidad OK'!$R$94:$T$94</c:f>
              <c:numCache>
                <c:formatCode>0.00E+00</c:formatCode>
                <c:ptCount val="3"/>
                <c:pt idx="0">
                  <c:v>2.4212031999999999E-4</c:v>
                </c:pt>
                <c:pt idx="1">
                  <c:v>2.5134002419999998E-4</c:v>
                </c:pt>
                <c:pt idx="2">
                  <c:v>2.6115037000000002E-4</c:v>
                </c:pt>
              </c:numCache>
            </c:numRef>
          </c:val>
          <c:smooth val="0"/>
          <c:extLst>
            <c:ext xmlns:c16="http://schemas.microsoft.com/office/drawing/2014/chart" uri="{C3380CC4-5D6E-409C-BE32-E72D297353CC}">
              <c16:uniqueId val="{00000002-9AFB-4E0B-997F-53FCAD78CA27}"/>
            </c:ext>
          </c:extLst>
        </c:ser>
        <c:ser>
          <c:idx val="3"/>
          <c:order val="3"/>
          <c:tx>
            <c:strRef>
              <c:f>'Distancia y sensibilidad OK'!$B$95</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OK'!$R$62:$T$62</c:f>
              <c:strCache>
                <c:ptCount val="3"/>
                <c:pt idx="0">
                  <c:v>-20%</c:v>
                </c:pt>
                <c:pt idx="1">
                  <c:v>Mean</c:v>
                </c:pt>
                <c:pt idx="2">
                  <c:v>20%</c:v>
                </c:pt>
              </c:strCache>
            </c:strRef>
          </c:cat>
          <c:val>
            <c:numRef>
              <c:f>'Distancia y sensibilidad OK'!$R$95:$T$95</c:f>
              <c:numCache>
                <c:formatCode>0.00E+00</c:formatCode>
                <c:ptCount val="3"/>
                <c:pt idx="0">
                  <c:v>2.3605906E-4</c:v>
                </c:pt>
                <c:pt idx="1">
                  <c:v>2.5134002419999998E-4</c:v>
                </c:pt>
                <c:pt idx="2">
                  <c:v>2.6721162999999998E-4</c:v>
                </c:pt>
              </c:numCache>
            </c:numRef>
          </c:val>
          <c:smooth val="0"/>
          <c:extLst>
            <c:ext xmlns:c16="http://schemas.microsoft.com/office/drawing/2014/chart" uri="{C3380CC4-5D6E-409C-BE32-E72D297353CC}">
              <c16:uniqueId val="{00000003-9AFB-4E0B-997F-53FCAD78CA27}"/>
            </c:ext>
          </c:extLst>
        </c:ser>
        <c:dLbls>
          <c:showLegendKey val="0"/>
          <c:showVal val="0"/>
          <c:showCatName val="0"/>
          <c:showSerName val="0"/>
          <c:showPercent val="0"/>
          <c:showBubbleSize val="0"/>
        </c:dLbls>
        <c:marker val="1"/>
        <c:smooth val="0"/>
        <c:axId val="1295211712"/>
        <c:axId val="1295212672"/>
      </c:lineChart>
      <c:catAx>
        <c:axId val="129521171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1295212672"/>
        <c:crosses val="autoZero"/>
        <c:auto val="1"/>
        <c:lblAlgn val="ctr"/>
        <c:lblOffset val="100"/>
        <c:noMultiLvlLbl val="0"/>
      </c:catAx>
      <c:valAx>
        <c:axId val="1295212672"/>
        <c:scaling>
          <c:orientation val="minMax"/>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1295211712"/>
        <c:crosses val="autoZero"/>
        <c:crossBetween val="between"/>
        <c:majorUnit val="1.0000000000000004E-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Ecosystem</a:t>
            </a:r>
            <a:r>
              <a:rPr lang="es-ES" baseline="0"/>
              <a:t> quality</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OK'!$B$99</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OK'!$R$69:$T$69</c:f>
              <c:strCache>
                <c:ptCount val="3"/>
                <c:pt idx="0">
                  <c:v>-20%</c:v>
                </c:pt>
                <c:pt idx="1">
                  <c:v>Mean</c:v>
                </c:pt>
                <c:pt idx="2">
                  <c:v>20%</c:v>
                </c:pt>
              </c:strCache>
            </c:strRef>
          </c:cat>
          <c:val>
            <c:numRef>
              <c:f>'Distancia y sensibilidad OK'!$R$99:$T$99</c:f>
              <c:numCache>
                <c:formatCode>0.00E+00</c:formatCode>
                <c:ptCount val="3"/>
                <c:pt idx="0">
                  <c:v>133.86533</c:v>
                </c:pt>
                <c:pt idx="1">
                  <c:v>137.40003719999999</c:v>
                </c:pt>
                <c:pt idx="2">
                  <c:v>140.69029</c:v>
                </c:pt>
              </c:numCache>
            </c:numRef>
          </c:val>
          <c:smooth val="0"/>
          <c:extLst>
            <c:ext xmlns:c16="http://schemas.microsoft.com/office/drawing/2014/chart" uri="{C3380CC4-5D6E-409C-BE32-E72D297353CC}">
              <c16:uniqueId val="{00000000-D2A8-4978-B629-EACFEFF641A2}"/>
            </c:ext>
          </c:extLst>
        </c:ser>
        <c:ser>
          <c:idx val="1"/>
          <c:order val="1"/>
          <c:tx>
            <c:strRef>
              <c:f>'Distancia y sensibilidad OK'!$B$100</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OK'!$R$69:$T$69</c:f>
              <c:strCache>
                <c:ptCount val="3"/>
                <c:pt idx="0">
                  <c:v>-20%</c:v>
                </c:pt>
                <c:pt idx="1">
                  <c:v>Mean</c:v>
                </c:pt>
                <c:pt idx="2">
                  <c:v>20%</c:v>
                </c:pt>
              </c:strCache>
            </c:strRef>
          </c:cat>
          <c:val>
            <c:numRef>
              <c:f>'Distancia y sensibilidad OK'!$R$100:$T$100</c:f>
              <c:numCache>
                <c:formatCode>0.00E+00</c:formatCode>
                <c:ptCount val="3"/>
                <c:pt idx="0">
                  <c:v>136.21036000000001</c:v>
                </c:pt>
                <c:pt idx="1">
                  <c:v>137.40003719999999</c:v>
                </c:pt>
                <c:pt idx="2">
                  <c:v>138.34524999999999</c:v>
                </c:pt>
              </c:numCache>
            </c:numRef>
          </c:val>
          <c:smooth val="0"/>
          <c:extLst>
            <c:ext xmlns:c16="http://schemas.microsoft.com/office/drawing/2014/chart" uri="{C3380CC4-5D6E-409C-BE32-E72D297353CC}">
              <c16:uniqueId val="{00000001-D2A8-4978-B629-EACFEFF641A2}"/>
            </c:ext>
          </c:extLst>
        </c:ser>
        <c:ser>
          <c:idx val="2"/>
          <c:order val="2"/>
          <c:tx>
            <c:strRef>
              <c:f>'Distancia y sensibilidad OK'!$B$101</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OK'!$R$69:$T$69</c:f>
              <c:strCache>
                <c:ptCount val="3"/>
                <c:pt idx="0">
                  <c:v>-20%</c:v>
                </c:pt>
                <c:pt idx="1">
                  <c:v>Mean</c:v>
                </c:pt>
                <c:pt idx="2">
                  <c:v>20%</c:v>
                </c:pt>
              </c:strCache>
            </c:strRef>
          </c:cat>
          <c:val>
            <c:numRef>
              <c:f>'Distancia y sensibilidad OK'!$R$101:$T$101</c:f>
              <c:numCache>
                <c:formatCode>0.00E+00</c:formatCode>
                <c:ptCount val="3"/>
                <c:pt idx="0">
                  <c:v>134.59331</c:v>
                </c:pt>
                <c:pt idx="1">
                  <c:v>137.40003719999999</c:v>
                </c:pt>
                <c:pt idx="2">
                  <c:v>139.9623</c:v>
                </c:pt>
              </c:numCache>
            </c:numRef>
          </c:val>
          <c:smooth val="0"/>
          <c:extLst>
            <c:ext xmlns:c16="http://schemas.microsoft.com/office/drawing/2014/chart" uri="{C3380CC4-5D6E-409C-BE32-E72D297353CC}">
              <c16:uniqueId val="{00000002-D2A8-4978-B629-EACFEFF641A2}"/>
            </c:ext>
          </c:extLst>
        </c:ser>
        <c:ser>
          <c:idx val="3"/>
          <c:order val="3"/>
          <c:tx>
            <c:strRef>
              <c:f>'Distancia y sensibilidad OK'!$B$102</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OK'!$R$69:$T$69</c:f>
              <c:strCache>
                <c:ptCount val="3"/>
                <c:pt idx="0">
                  <c:v>-20%</c:v>
                </c:pt>
                <c:pt idx="1">
                  <c:v>Mean</c:v>
                </c:pt>
                <c:pt idx="2">
                  <c:v>20%</c:v>
                </c:pt>
              </c:strCache>
            </c:strRef>
          </c:cat>
          <c:val>
            <c:numRef>
              <c:f>'Distancia y sensibilidad OK'!$R$102:$T$102</c:f>
              <c:numCache>
                <c:formatCode>0.00E+00</c:formatCode>
                <c:ptCount val="3"/>
                <c:pt idx="0">
                  <c:v>120.00727999999999</c:v>
                </c:pt>
                <c:pt idx="1">
                  <c:v>137.40003719999999</c:v>
                </c:pt>
                <c:pt idx="2">
                  <c:v>154.54834</c:v>
                </c:pt>
              </c:numCache>
            </c:numRef>
          </c:val>
          <c:smooth val="0"/>
          <c:extLst>
            <c:ext xmlns:c16="http://schemas.microsoft.com/office/drawing/2014/chart" uri="{C3380CC4-5D6E-409C-BE32-E72D297353CC}">
              <c16:uniqueId val="{00000003-D2A8-4978-B629-EACFEFF641A2}"/>
            </c:ext>
          </c:extLst>
        </c:ser>
        <c:dLbls>
          <c:showLegendKey val="0"/>
          <c:showVal val="0"/>
          <c:showCatName val="0"/>
          <c:showSerName val="0"/>
          <c:showPercent val="0"/>
          <c:showBubbleSize val="0"/>
        </c:dLbls>
        <c:marker val="1"/>
        <c:smooth val="0"/>
        <c:axId val="638336336"/>
        <c:axId val="401050544"/>
      </c:lineChart>
      <c:catAx>
        <c:axId val="6383363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01050544"/>
        <c:crosses val="autoZero"/>
        <c:auto val="1"/>
        <c:lblAlgn val="ctr"/>
        <c:lblOffset val="100"/>
        <c:noMultiLvlLbl val="0"/>
      </c:catAx>
      <c:valAx>
        <c:axId val="401050544"/>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638336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Climate change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OK'!$B$106</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OK'!$R$69:$T$69</c:f>
              <c:strCache>
                <c:ptCount val="3"/>
                <c:pt idx="0">
                  <c:v>-20%</c:v>
                </c:pt>
                <c:pt idx="1">
                  <c:v>Mean</c:v>
                </c:pt>
                <c:pt idx="2">
                  <c:v>20%</c:v>
                </c:pt>
              </c:strCache>
            </c:strRef>
          </c:cat>
          <c:val>
            <c:numRef>
              <c:f>'Distancia y sensibilidad OK'!$R$106:$T$106</c:f>
              <c:numCache>
                <c:formatCode>0.00E+00</c:formatCode>
                <c:ptCount val="3"/>
                <c:pt idx="0">
                  <c:v>318.35491999999999</c:v>
                </c:pt>
                <c:pt idx="1">
                  <c:v>327.10000002370003</c:v>
                </c:pt>
                <c:pt idx="2">
                  <c:v>335.238</c:v>
                </c:pt>
              </c:numCache>
            </c:numRef>
          </c:val>
          <c:smooth val="0"/>
          <c:extLst>
            <c:ext xmlns:c16="http://schemas.microsoft.com/office/drawing/2014/chart" uri="{C3380CC4-5D6E-409C-BE32-E72D297353CC}">
              <c16:uniqueId val="{00000000-4DF5-44D0-9C07-6C5AA1835F71}"/>
            </c:ext>
          </c:extLst>
        </c:ser>
        <c:ser>
          <c:idx val="1"/>
          <c:order val="1"/>
          <c:tx>
            <c:strRef>
              <c:f>'Distancia y sensibilidad OK'!$B$107</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OK'!$R$69:$T$69</c:f>
              <c:strCache>
                <c:ptCount val="3"/>
                <c:pt idx="0">
                  <c:v>-20%</c:v>
                </c:pt>
                <c:pt idx="1">
                  <c:v>Mean</c:v>
                </c:pt>
                <c:pt idx="2">
                  <c:v>20%</c:v>
                </c:pt>
              </c:strCache>
            </c:strRef>
          </c:cat>
          <c:val>
            <c:numRef>
              <c:f>'Distancia y sensibilidad OK'!$R$107:$T$107</c:f>
              <c:numCache>
                <c:formatCode>0.00E+00</c:formatCode>
                <c:ptCount val="3"/>
                <c:pt idx="0">
                  <c:v>319.12542999999999</c:v>
                </c:pt>
                <c:pt idx="1">
                  <c:v>327.10000002370003</c:v>
                </c:pt>
                <c:pt idx="2">
                  <c:v>334.46749</c:v>
                </c:pt>
              </c:numCache>
            </c:numRef>
          </c:val>
          <c:smooth val="0"/>
          <c:extLst>
            <c:ext xmlns:c16="http://schemas.microsoft.com/office/drawing/2014/chart" uri="{C3380CC4-5D6E-409C-BE32-E72D297353CC}">
              <c16:uniqueId val="{00000001-4DF5-44D0-9C07-6C5AA1835F71}"/>
            </c:ext>
          </c:extLst>
        </c:ser>
        <c:ser>
          <c:idx val="2"/>
          <c:order val="2"/>
          <c:tx>
            <c:strRef>
              <c:f>'Distancia y sensibilidad OK'!$B$108</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OK'!$R$69:$T$69</c:f>
              <c:strCache>
                <c:ptCount val="3"/>
                <c:pt idx="0">
                  <c:v>-20%</c:v>
                </c:pt>
                <c:pt idx="1">
                  <c:v>Mean</c:v>
                </c:pt>
                <c:pt idx="2">
                  <c:v>20%</c:v>
                </c:pt>
              </c:strCache>
            </c:strRef>
          </c:cat>
          <c:val>
            <c:numRef>
              <c:f>'Distancia y sensibilidad OK'!$R$108:$T$108</c:f>
              <c:numCache>
                <c:formatCode>0.00E+00</c:formatCode>
                <c:ptCount val="3"/>
                <c:pt idx="0">
                  <c:v>317.78384</c:v>
                </c:pt>
                <c:pt idx="1">
                  <c:v>327.10000002370003</c:v>
                </c:pt>
                <c:pt idx="2">
                  <c:v>335.80907000000002</c:v>
                </c:pt>
              </c:numCache>
            </c:numRef>
          </c:val>
          <c:smooth val="0"/>
          <c:extLst>
            <c:ext xmlns:c16="http://schemas.microsoft.com/office/drawing/2014/chart" uri="{C3380CC4-5D6E-409C-BE32-E72D297353CC}">
              <c16:uniqueId val="{00000002-4DF5-44D0-9C07-6C5AA1835F71}"/>
            </c:ext>
          </c:extLst>
        </c:ser>
        <c:ser>
          <c:idx val="3"/>
          <c:order val="3"/>
          <c:tx>
            <c:strRef>
              <c:f>'Distancia y sensibilidad OK'!$B$109</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OK'!$R$69:$T$69</c:f>
              <c:strCache>
                <c:ptCount val="3"/>
                <c:pt idx="0">
                  <c:v>-20%</c:v>
                </c:pt>
                <c:pt idx="1">
                  <c:v>Mean</c:v>
                </c:pt>
                <c:pt idx="2">
                  <c:v>20%</c:v>
                </c:pt>
              </c:strCache>
            </c:strRef>
          </c:cat>
          <c:val>
            <c:numRef>
              <c:f>'Distancia y sensibilidad OK'!$R$109:$T$109</c:f>
              <c:numCache>
                <c:formatCode>0.00E+00</c:formatCode>
                <c:ptCount val="3"/>
                <c:pt idx="0">
                  <c:v>296.69211999999999</c:v>
                </c:pt>
                <c:pt idx="1">
                  <c:v>327.10000002370003</c:v>
                </c:pt>
                <c:pt idx="2">
                  <c:v>356.90078999999997</c:v>
                </c:pt>
              </c:numCache>
            </c:numRef>
          </c:val>
          <c:smooth val="0"/>
          <c:extLst>
            <c:ext xmlns:c16="http://schemas.microsoft.com/office/drawing/2014/chart" uri="{C3380CC4-5D6E-409C-BE32-E72D297353CC}">
              <c16:uniqueId val="{00000003-4DF5-44D0-9C07-6C5AA1835F71}"/>
            </c:ext>
          </c:extLst>
        </c:ser>
        <c:dLbls>
          <c:showLegendKey val="0"/>
          <c:showVal val="0"/>
          <c:showCatName val="0"/>
          <c:showSerName val="0"/>
          <c:showPercent val="0"/>
          <c:showBubbleSize val="0"/>
        </c:dLbls>
        <c:marker val="1"/>
        <c:smooth val="0"/>
        <c:axId val="638336336"/>
        <c:axId val="401050544"/>
      </c:lineChart>
      <c:catAx>
        <c:axId val="6383363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01050544"/>
        <c:crosses val="autoZero"/>
        <c:auto val="1"/>
        <c:lblAlgn val="ctr"/>
        <c:lblOffset val="100"/>
        <c:noMultiLvlLbl val="0"/>
      </c:catAx>
      <c:valAx>
        <c:axId val="401050544"/>
        <c:scaling>
          <c:orientation val="minMax"/>
          <c:max val="370"/>
          <c:min val="270"/>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63833633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Resources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OK'!$B$113</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OK'!$R$69:$T$69</c:f>
              <c:strCache>
                <c:ptCount val="3"/>
                <c:pt idx="0">
                  <c:v>-20%</c:v>
                </c:pt>
                <c:pt idx="1">
                  <c:v>Mean</c:v>
                </c:pt>
                <c:pt idx="2">
                  <c:v>20%</c:v>
                </c:pt>
              </c:strCache>
            </c:strRef>
          </c:cat>
          <c:val>
            <c:numRef>
              <c:f>'Distancia y sensibilidad OK'!$R$113:$T$113</c:f>
              <c:numCache>
                <c:formatCode>0.00E+00</c:formatCode>
                <c:ptCount val="3"/>
                <c:pt idx="0">
                  <c:v>7331.9637000000002</c:v>
                </c:pt>
                <c:pt idx="1">
                  <c:v>7429.15</c:v>
                </c:pt>
                <c:pt idx="2">
                  <c:v>7527.9126999999999</c:v>
                </c:pt>
              </c:numCache>
            </c:numRef>
          </c:val>
          <c:smooth val="0"/>
          <c:extLst>
            <c:ext xmlns:c16="http://schemas.microsoft.com/office/drawing/2014/chart" uri="{C3380CC4-5D6E-409C-BE32-E72D297353CC}">
              <c16:uniqueId val="{00000000-7674-4915-842B-F9CFAE390FB1}"/>
            </c:ext>
          </c:extLst>
        </c:ser>
        <c:ser>
          <c:idx val="1"/>
          <c:order val="1"/>
          <c:tx>
            <c:strRef>
              <c:f>'Distancia y sensibilidad OK'!$B$114</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OK'!$R$69:$T$69</c:f>
              <c:strCache>
                <c:ptCount val="3"/>
                <c:pt idx="0">
                  <c:v>-20%</c:v>
                </c:pt>
                <c:pt idx="1">
                  <c:v>Mean</c:v>
                </c:pt>
                <c:pt idx="2">
                  <c:v>20%</c:v>
                </c:pt>
              </c:strCache>
            </c:strRef>
          </c:cat>
          <c:val>
            <c:numRef>
              <c:f>'Distancia y sensibilidad OK'!$R$114:$T$114</c:f>
              <c:numCache>
                <c:formatCode>0.00E+00</c:formatCode>
                <c:ptCount val="3"/>
                <c:pt idx="0">
                  <c:v>7273.6322</c:v>
                </c:pt>
                <c:pt idx="1">
                  <c:v>7429.15</c:v>
                </c:pt>
                <c:pt idx="2">
                  <c:v>7586.2443000000003</c:v>
                </c:pt>
              </c:numCache>
            </c:numRef>
          </c:val>
          <c:smooth val="0"/>
          <c:extLst>
            <c:ext xmlns:c16="http://schemas.microsoft.com/office/drawing/2014/chart" uri="{C3380CC4-5D6E-409C-BE32-E72D297353CC}">
              <c16:uniqueId val="{00000001-7674-4915-842B-F9CFAE390FB1}"/>
            </c:ext>
          </c:extLst>
        </c:ser>
        <c:ser>
          <c:idx val="2"/>
          <c:order val="2"/>
          <c:tx>
            <c:strRef>
              <c:f>'Distancia y sensibilidad OK'!$B$115</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OK'!$R$69:$T$69</c:f>
              <c:strCache>
                <c:ptCount val="3"/>
                <c:pt idx="0">
                  <c:v>-20%</c:v>
                </c:pt>
                <c:pt idx="1">
                  <c:v>Mean</c:v>
                </c:pt>
                <c:pt idx="2">
                  <c:v>20%</c:v>
                </c:pt>
              </c:strCache>
            </c:strRef>
          </c:cat>
          <c:val>
            <c:numRef>
              <c:f>'Distancia y sensibilidad OK'!$R$115:$T$115</c:f>
              <c:numCache>
                <c:formatCode>0.00E+00</c:formatCode>
                <c:ptCount val="3"/>
                <c:pt idx="0">
                  <c:v>6878.5888000000004</c:v>
                </c:pt>
                <c:pt idx="1">
                  <c:v>7429.15</c:v>
                </c:pt>
                <c:pt idx="2">
                  <c:v>7981.2876999999999</c:v>
                </c:pt>
              </c:numCache>
            </c:numRef>
          </c:val>
          <c:smooth val="0"/>
          <c:extLst>
            <c:ext xmlns:c16="http://schemas.microsoft.com/office/drawing/2014/chart" uri="{C3380CC4-5D6E-409C-BE32-E72D297353CC}">
              <c16:uniqueId val="{00000002-7674-4915-842B-F9CFAE390FB1}"/>
            </c:ext>
          </c:extLst>
        </c:ser>
        <c:ser>
          <c:idx val="3"/>
          <c:order val="3"/>
          <c:tx>
            <c:strRef>
              <c:f>'Distancia y sensibilidad OK'!$B$116</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OK'!$R$69:$T$69</c:f>
              <c:strCache>
                <c:ptCount val="3"/>
                <c:pt idx="0">
                  <c:v>-20%</c:v>
                </c:pt>
                <c:pt idx="1">
                  <c:v>Mean</c:v>
                </c:pt>
                <c:pt idx="2">
                  <c:v>20%</c:v>
                </c:pt>
              </c:strCache>
            </c:strRef>
          </c:cat>
          <c:val>
            <c:numRef>
              <c:f>'Distancia y sensibilidad OK'!$R$116:$T$116</c:f>
              <c:numCache>
                <c:formatCode>0.00E+00</c:formatCode>
                <c:ptCount val="3"/>
                <c:pt idx="0">
                  <c:v>6934.9925000000003</c:v>
                </c:pt>
                <c:pt idx="1">
                  <c:v>7429.15</c:v>
                </c:pt>
                <c:pt idx="2">
                  <c:v>7924.8838999999998</c:v>
                </c:pt>
              </c:numCache>
            </c:numRef>
          </c:val>
          <c:smooth val="0"/>
          <c:extLst>
            <c:ext xmlns:c16="http://schemas.microsoft.com/office/drawing/2014/chart" uri="{C3380CC4-5D6E-409C-BE32-E72D297353CC}">
              <c16:uniqueId val="{00000003-7674-4915-842B-F9CFAE390FB1}"/>
            </c:ext>
          </c:extLst>
        </c:ser>
        <c:dLbls>
          <c:showLegendKey val="0"/>
          <c:showVal val="0"/>
          <c:showCatName val="0"/>
          <c:showSerName val="0"/>
          <c:showPercent val="0"/>
          <c:showBubbleSize val="0"/>
        </c:dLbls>
        <c:marker val="1"/>
        <c:smooth val="0"/>
        <c:axId val="638336336"/>
        <c:axId val="401050544"/>
      </c:lineChart>
      <c:catAx>
        <c:axId val="6383363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01050544"/>
        <c:crosses val="autoZero"/>
        <c:auto val="1"/>
        <c:lblAlgn val="ctr"/>
        <c:lblOffset val="100"/>
        <c:noMultiLvlLbl val="0"/>
      </c:catAx>
      <c:valAx>
        <c:axId val="401050544"/>
        <c:scaling>
          <c:orientation val="minMax"/>
          <c:max val="8200"/>
          <c:min val="6600"/>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638336336"/>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Human health</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OK'!$B$92</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OK'!$AH$62:$AJ$62</c:f>
              <c:strCache>
                <c:ptCount val="3"/>
                <c:pt idx="0">
                  <c:v>-20%</c:v>
                </c:pt>
                <c:pt idx="1">
                  <c:v>Mean</c:v>
                </c:pt>
                <c:pt idx="2">
                  <c:v>20%</c:v>
                </c:pt>
              </c:strCache>
            </c:strRef>
          </c:cat>
          <c:val>
            <c:numRef>
              <c:f>'Distancia y sensibilidad OK'!$AH$92:$AJ$92</c:f>
              <c:numCache>
                <c:formatCode>0.00E+00</c:formatCode>
                <c:ptCount val="3"/>
                <c:pt idx="0">
                  <c:v>2.1019914000000001E-4</c:v>
                </c:pt>
                <c:pt idx="1">
                  <c:v>2.2134002419999999E-4</c:v>
                </c:pt>
                <c:pt idx="2">
                  <c:v>2.3312710999999999E-4</c:v>
                </c:pt>
              </c:numCache>
            </c:numRef>
          </c:val>
          <c:smooth val="0"/>
          <c:extLst>
            <c:ext xmlns:c16="http://schemas.microsoft.com/office/drawing/2014/chart" uri="{C3380CC4-5D6E-409C-BE32-E72D297353CC}">
              <c16:uniqueId val="{00000000-C917-4AB0-9779-6D902FC14691}"/>
            </c:ext>
          </c:extLst>
        </c:ser>
        <c:ser>
          <c:idx val="1"/>
          <c:order val="1"/>
          <c:tx>
            <c:strRef>
              <c:f>'Distancia y sensibilidad OK'!$B$93</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OK'!$AH$62:$AJ$62</c:f>
              <c:strCache>
                <c:ptCount val="3"/>
                <c:pt idx="0">
                  <c:v>-20%</c:v>
                </c:pt>
                <c:pt idx="1">
                  <c:v>Mean</c:v>
                </c:pt>
                <c:pt idx="2">
                  <c:v>20%</c:v>
                </c:pt>
              </c:strCache>
            </c:strRef>
          </c:cat>
          <c:val>
            <c:numRef>
              <c:f>'Distancia y sensibilidad OK'!$AH$93:$AJ$93</c:f>
              <c:numCache>
                <c:formatCode>0.00E+00</c:formatCode>
                <c:ptCount val="3"/>
                <c:pt idx="0">
                  <c:v>2.1425630000000001E-4</c:v>
                </c:pt>
                <c:pt idx="1">
                  <c:v>2.2134002419999999E-4</c:v>
                </c:pt>
                <c:pt idx="2">
                  <c:v>2.2906995000000001E-4</c:v>
                </c:pt>
              </c:numCache>
            </c:numRef>
          </c:val>
          <c:smooth val="0"/>
          <c:extLst>
            <c:ext xmlns:c16="http://schemas.microsoft.com/office/drawing/2014/chart" uri="{C3380CC4-5D6E-409C-BE32-E72D297353CC}">
              <c16:uniqueId val="{00000001-C917-4AB0-9779-6D902FC14691}"/>
            </c:ext>
          </c:extLst>
        </c:ser>
        <c:ser>
          <c:idx val="2"/>
          <c:order val="2"/>
          <c:tx>
            <c:strRef>
              <c:f>'Distancia y sensibilidad OK'!$B$94</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OK'!$AH$62:$AJ$62</c:f>
              <c:strCache>
                <c:ptCount val="3"/>
                <c:pt idx="0">
                  <c:v>-20%</c:v>
                </c:pt>
                <c:pt idx="1">
                  <c:v>Mean</c:v>
                </c:pt>
                <c:pt idx="2">
                  <c:v>20%</c:v>
                </c:pt>
              </c:strCache>
            </c:strRef>
          </c:cat>
          <c:val>
            <c:numRef>
              <c:f>'Distancia y sensibilidad OK'!$AH$94:$AJ$94</c:f>
              <c:numCache>
                <c:formatCode>0.00E+00</c:formatCode>
                <c:ptCount val="3"/>
                <c:pt idx="0">
                  <c:v>2.1814255E-4</c:v>
                </c:pt>
                <c:pt idx="1">
                  <c:v>2.2134002419999999E-4</c:v>
                </c:pt>
                <c:pt idx="2">
                  <c:v>2.251837E-4</c:v>
                </c:pt>
              </c:numCache>
            </c:numRef>
          </c:val>
          <c:smooth val="0"/>
          <c:extLst>
            <c:ext xmlns:c16="http://schemas.microsoft.com/office/drawing/2014/chart" uri="{C3380CC4-5D6E-409C-BE32-E72D297353CC}">
              <c16:uniqueId val="{00000002-C917-4AB0-9779-6D902FC14691}"/>
            </c:ext>
          </c:extLst>
        </c:ser>
        <c:ser>
          <c:idx val="3"/>
          <c:order val="3"/>
          <c:tx>
            <c:strRef>
              <c:f>'Distancia y sensibilidad OK'!$B$95</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OK'!$AH$62:$AJ$62</c:f>
              <c:strCache>
                <c:ptCount val="3"/>
                <c:pt idx="0">
                  <c:v>-20%</c:v>
                </c:pt>
                <c:pt idx="1">
                  <c:v>Mean</c:v>
                </c:pt>
                <c:pt idx="2">
                  <c:v>20%</c:v>
                </c:pt>
              </c:strCache>
            </c:strRef>
          </c:cat>
          <c:val>
            <c:numRef>
              <c:f>'Distancia y sensibilidad OK'!$AH$95:$AJ$95</c:f>
              <c:numCache>
                <c:formatCode>0.00E+00</c:formatCode>
                <c:ptCount val="3"/>
                <c:pt idx="0">
                  <c:v>2.0608684E-4</c:v>
                </c:pt>
                <c:pt idx="1">
                  <c:v>2.2134002419999999E-4</c:v>
                </c:pt>
                <c:pt idx="2">
                  <c:v>2.3723941E-4</c:v>
                </c:pt>
              </c:numCache>
            </c:numRef>
          </c:val>
          <c:smooth val="0"/>
          <c:extLst>
            <c:ext xmlns:c16="http://schemas.microsoft.com/office/drawing/2014/chart" uri="{C3380CC4-5D6E-409C-BE32-E72D297353CC}">
              <c16:uniqueId val="{00000003-C917-4AB0-9779-6D902FC14691}"/>
            </c:ext>
          </c:extLst>
        </c:ser>
        <c:dLbls>
          <c:showLegendKey val="0"/>
          <c:showVal val="0"/>
          <c:showCatName val="0"/>
          <c:showSerName val="0"/>
          <c:showPercent val="0"/>
          <c:showBubbleSize val="0"/>
        </c:dLbls>
        <c:marker val="1"/>
        <c:smooth val="0"/>
        <c:axId val="1295211712"/>
        <c:axId val="1295212672"/>
      </c:lineChart>
      <c:catAx>
        <c:axId val="129521171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1295212672"/>
        <c:crosses val="autoZero"/>
        <c:auto val="1"/>
        <c:lblAlgn val="ctr"/>
        <c:lblOffset val="100"/>
        <c:noMultiLvlLbl val="0"/>
      </c:catAx>
      <c:valAx>
        <c:axId val="1295212672"/>
        <c:scaling>
          <c:orientation val="minMax"/>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1295211712"/>
        <c:crosses val="autoZero"/>
        <c:crossBetween val="between"/>
        <c:majorUnit val="1.0000000000000004E-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Ecosystem</a:t>
            </a:r>
            <a:r>
              <a:rPr lang="es-ES" baseline="0"/>
              <a:t> quality</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OK'!$B$99</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OK'!$AH$69:$AJ$69</c:f>
              <c:strCache>
                <c:ptCount val="3"/>
                <c:pt idx="0">
                  <c:v>-20%</c:v>
                </c:pt>
                <c:pt idx="1">
                  <c:v>Mean</c:v>
                </c:pt>
                <c:pt idx="2">
                  <c:v>20%</c:v>
                </c:pt>
              </c:strCache>
            </c:strRef>
          </c:cat>
          <c:val>
            <c:numRef>
              <c:f>'Distancia y sensibilidad OK'!$AH$99:$AJ$99</c:f>
              <c:numCache>
                <c:formatCode>0.00E+00</c:formatCode>
                <c:ptCount val="3"/>
                <c:pt idx="0">
                  <c:v>122.97971</c:v>
                </c:pt>
                <c:pt idx="1">
                  <c:v>126.4000372</c:v>
                </c:pt>
                <c:pt idx="2">
                  <c:v>129.80466999999999</c:v>
                </c:pt>
              </c:numCache>
            </c:numRef>
          </c:val>
          <c:smooth val="0"/>
          <c:extLst>
            <c:ext xmlns:c16="http://schemas.microsoft.com/office/drawing/2014/chart" uri="{C3380CC4-5D6E-409C-BE32-E72D297353CC}">
              <c16:uniqueId val="{00000000-DA8C-4871-B6D5-6CF0DC9399F4}"/>
            </c:ext>
          </c:extLst>
        </c:ser>
        <c:ser>
          <c:idx val="1"/>
          <c:order val="1"/>
          <c:tx>
            <c:strRef>
              <c:f>'Distancia y sensibilidad OK'!$B$100</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OK'!$AH$69:$AJ$69</c:f>
              <c:strCache>
                <c:ptCount val="3"/>
                <c:pt idx="0">
                  <c:v>-20%</c:v>
                </c:pt>
                <c:pt idx="1">
                  <c:v>Mean</c:v>
                </c:pt>
                <c:pt idx="2">
                  <c:v>20%</c:v>
                </c:pt>
              </c:strCache>
            </c:strRef>
          </c:cat>
          <c:val>
            <c:numRef>
              <c:f>'Distancia y sensibilidad OK'!$AH$100:$AJ$100</c:f>
              <c:numCache>
                <c:formatCode>0.00E+00</c:formatCode>
                <c:ptCount val="3"/>
                <c:pt idx="0">
                  <c:v>125.32474999999999</c:v>
                </c:pt>
                <c:pt idx="1">
                  <c:v>126.4000372</c:v>
                </c:pt>
                <c:pt idx="2">
                  <c:v>127.45963</c:v>
                </c:pt>
              </c:numCache>
            </c:numRef>
          </c:val>
          <c:smooth val="0"/>
          <c:extLst>
            <c:ext xmlns:c16="http://schemas.microsoft.com/office/drawing/2014/chart" uri="{C3380CC4-5D6E-409C-BE32-E72D297353CC}">
              <c16:uniqueId val="{00000001-DA8C-4871-B6D5-6CF0DC9399F4}"/>
            </c:ext>
          </c:extLst>
        </c:ser>
        <c:ser>
          <c:idx val="2"/>
          <c:order val="2"/>
          <c:tx>
            <c:strRef>
              <c:f>'Distancia y sensibilidad OK'!$B$101</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OK'!$AH$69:$AJ$69</c:f>
              <c:strCache>
                <c:ptCount val="3"/>
                <c:pt idx="0">
                  <c:v>-20%</c:v>
                </c:pt>
                <c:pt idx="1">
                  <c:v>Mean</c:v>
                </c:pt>
                <c:pt idx="2">
                  <c:v>20%</c:v>
                </c:pt>
              </c:strCache>
            </c:strRef>
          </c:cat>
          <c:val>
            <c:numRef>
              <c:f>'Distancia y sensibilidad OK'!$AH$101:$AJ$101</c:f>
              <c:numCache>
                <c:formatCode>0.00E+00</c:formatCode>
                <c:ptCount val="3"/>
                <c:pt idx="0">
                  <c:v>125.88482</c:v>
                </c:pt>
                <c:pt idx="1">
                  <c:v>126.4000372</c:v>
                </c:pt>
                <c:pt idx="2">
                  <c:v>126.89955999999999</c:v>
                </c:pt>
              </c:numCache>
            </c:numRef>
          </c:val>
          <c:smooth val="0"/>
          <c:extLst>
            <c:ext xmlns:c16="http://schemas.microsoft.com/office/drawing/2014/chart" uri="{C3380CC4-5D6E-409C-BE32-E72D297353CC}">
              <c16:uniqueId val="{00000002-DA8C-4871-B6D5-6CF0DC9399F4}"/>
            </c:ext>
          </c:extLst>
        </c:ser>
        <c:ser>
          <c:idx val="3"/>
          <c:order val="3"/>
          <c:tx>
            <c:strRef>
              <c:f>'Distancia y sensibilidad OK'!$B$102</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OK'!$AH$69:$AJ$69</c:f>
              <c:strCache>
                <c:ptCount val="3"/>
                <c:pt idx="0">
                  <c:v>-20%</c:v>
                </c:pt>
                <c:pt idx="1">
                  <c:v>Mean</c:v>
                </c:pt>
                <c:pt idx="2">
                  <c:v>20%</c:v>
                </c:pt>
              </c:strCache>
            </c:strRef>
          </c:cat>
          <c:val>
            <c:numRef>
              <c:f>'Distancia y sensibilidad OK'!$AH$102:$AJ$102</c:f>
              <c:numCache>
                <c:formatCode>0.00E+00</c:formatCode>
                <c:ptCount val="3"/>
                <c:pt idx="0">
                  <c:v>109.12166000000001</c:v>
                </c:pt>
                <c:pt idx="1">
                  <c:v>126.4000372</c:v>
                </c:pt>
                <c:pt idx="2">
                  <c:v>143.66272000000001</c:v>
                </c:pt>
              </c:numCache>
            </c:numRef>
          </c:val>
          <c:smooth val="0"/>
          <c:extLst>
            <c:ext xmlns:c16="http://schemas.microsoft.com/office/drawing/2014/chart" uri="{C3380CC4-5D6E-409C-BE32-E72D297353CC}">
              <c16:uniqueId val="{00000003-DA8C-4871-B6D5-6CF0DC9399F4}"/>
            </c:ext>
          </c:extLst>
        </c:ser>
        <c:dLbls>
          <c:showLegendKey val="0"/>
          <c:showVal val="0"/>
          <c:showCatName val="0"/>
          <c:showSerName val="0"/>
          <c:showPercent val="0"/>
          <c:showBubbleSize val="0"/>
        </c:dLbls>
        <c:marker val="1"/>
        <c:smooth val="0"/>
        <c:axId val="638336336"/>
        <c:axId val="401050544"/>
      </c:lineChart>
      <c:catAx>
        <c:axId val="6383363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01050544"/>
        <c:crosses val="autoZero"/>
        <c:auto val="1"/>
        <c:lblAlgn val="ctr"/>
        <c:lblOffset val="100"/>
        <c:noMultiLvlLbl val="0"/>
      </c:catAx>
      <c:valAx>
        <c:axId val="401050544"/>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638336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Climate change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OK'!$B$106</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OK'!$AH$69:$AJ$69</c:f>
              <c:strCache>
                <c:ptCount val="3"/>
                <c:pt idx="0">
                  <c:v>-20%</c:v>
                </c:pt>
                <c:pt idx="1">
                  <c:v>Mean</c:v>
                </c:pt>
                <c:pt idx="2">
                  <c:v>20%</c:v>
                </c:pt>
              </c:strCache>
            </c:strRef>
          </c:cat>
          <c:val>
            <c:numRef>
              <c:f>'Distancia y sensibilidad OK'!$AH$106:$AJ$106</c:f>
              <c:numCache>
                <c:formatCode>0.00E+00</c:formatCode>
                <c:ptCount val="3"/>
                <c:pt idx="0">
                  <c:v>291.52262999999999</c:v>
                </c:pt>
                <c:pt idx="1">
                  <c:v>300.10000002370003</c:v>
                </c:pt>
                <c:pt idx="2">
                  <c:v>308.40571</c:v>
                </c:pt>
              </c:numCache>
            </c:numRef>
          </c:val>
          <c:smooth val="0"/>
          <c:extLst>
            <c:ext xmlns:c16="http://schemas.microsoft.com/office/drawing/2014/chart" uri="{C3380CC4-5D6E-409C-BE32-E72D297353CC}">
              <c16:uniqueId val="{00000000-017A-4660-9CC5-710663947CAF}"/>
            </c:ext>
          </c:extLst>
        </c:ser>
        <c:ser>
          <c:idx val="1"/>
          <c:order val="1"/>
          <c:tx>
            <c:strRef>
              <c:f>'Distancia y sensibilidad OK'!$B$107</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OK'!$AH$69:$AJ$69</c:f>
              <c:strCache>
                <c:ptCount val="3"/>
                <c:pt idx="0">
                  <c:v>-20%</c:v>
                </c:pt>
                <c:pt idx="1">
                  <c:v>Mean</c:v>
                </c:pt>
                <c:pt idx="2">
                  <c:v>20%</c:v>
                </c:pt>
              </c:strCache>
            </c:strRef>
          </c:cat>
          <c:val>
            <c:numRef>
              <c:f>'Distancia y sensibilidad OK'!$AH$107:$AJ$107</c:f>
              <c:numCache>
                <c:formatCode>0.00E+00</c:formatCode>
                <c:ptCount val="3"/>
                <c:pt idx="0">
                  <c:v>292.29313999999999</c:v>
                </c:pt>
                <c:pt idx="1">
                  <c:v>300.10000002370003</c:v>
                </c:pt>
                <c:pt idx="2">
                  <c:v>307.63519000000002</c:v>
                </c:pt>
              </c:numCache>
            </c:numRef>
          </c:val>
          <c:smooth val="0"/>
          <c:extLst>
            <c:ext xmlns:c16="http://schemas.microsoft.com/office/drawing/2014/chart" uri="{C3380CC4-5D6E-409C-BE32-E72D297353CC}">
              <c16:uniqueId val="{00000001-017A-4660-9CC5-710663947CAF}"/>
            </c:ext>
          </c:extLst>
        </c:ser>
        <c:ser>
          <c:idx val="2"/>
          <c:order val="2"/>
          <c:tx>
            <c:strRef>
              <c:f>'Distancia y sensibilidad OK'!$B$108</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OK'!$AH$69:$AJ$69</c:f>
              <c:strCache>
                <c:ptCount val="3"/>
                <c:pt idx="0">
                  <c:v>-20%</c:v>
                </c:pt>
                <c:pt idx="1">
                  <c:v>Mean</c:v>
                </c:pt>
                <c:pt idx="2">
                  <c:v>20%</c:v>
                </c:pt>
              </c:strCache>
            </c:strRef>
          </c:cat>
          <c:val>
            <c:numRef>
              <c:f>'Distancia y sensibilidad OK'!$AH$108:$AJ$108</c:f>
              <c:numCache>
                <c:formatCode>0.00E+00</c:formatCode>
                <c:ptCount val="3"/>
                <c:pt idx="0">
                  <c:v>296.31801000000002</c:v>
                </c:pt>
                <c:pt idx="1">
                  <c:v>300.10000002370003</c:v>
                </c:pt>
                <c:pt idx="2">
                  <c:v>303.61032</c:v>
                </c:pt>
              </c:numCache>
            </c:numRef>
          </c:val>
          <c:smooth val="0"/>
          <c:extLst>
            <c:ext xmlns:c16="http://schemas.microsoft.com/office/drawing/2014/chart" uri="{C3380CC4-5D6E-409C-BE32-E72D297353CC}">
              <c16:uniqueId val="{00000002-017A-4660-9CC5-710663947CAF}"/>
            </c:ext>
          </c:extLst>
        </c:ser>
        <c:ser>
          <c:idx val="3"/>
          <c:order val="3"/>
          <c:tx>
            <c:strRef>
              <c:f>'Distancia y sensibilidad OK'!$B$109</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OK'!$AH$69:$AJ$69</c:f>
              <c:strCache>
                <c:ptCount val="3"/>
                <c:pt idx="0">
                  <c:v>-20%</c:v>
                </c:pt>
                <c:pt idx="1">
                  <c:v>Mean</c:v>
                </c:pt>
                <c:pt idx="2">
                  <c:v>20%</c:v>
                </c:pt>
              </c:strCache>
            </c:strRef>
          </c:cat>
          <c:val>
            <c:numRef>
              <c:f>'Distancia y sensibilidad OK'!$AH$109:$AJ$109</c:f>
              <c:numCache>
                <c:formatCode>0.00E+00</c:formatCode>
                <c:ptCount val="3"/>
                <c:pt idx="0">
                  <c:v>269.85982999999999</c:v>
                </c:pt>
                <c:pt idx="1">
                  <c:v>300.10000002370003</c:v>
                </c:pt>
                <c:pt idx="2">
                  <c:v>330.06849999999997</c:v>
                </c:pt>
              </c:numCache>
            </c:numRef>
          </c:val>
          <c:smooth val="0"/>
          <c:extLst>
            <c:ext xmlns:c16="http://schemas.microsoft.com/office/drawing/2014/chart" uri="{C3380CC4-5D6E-409C-BE32-E72D297353CC}">
              <c16:uniqueId val="{00000003-017A-4660-9CC5-710663947CAF}"/>
            </c:ext>
          </c:extLst>
        </c:ser>
        <c:dLbls>
          <c:showLegendKey val="0"/>
          <c:showVal val="0"/>
          <c:showCatName val="0"/>
          <c:showSerName val="0"/>
          <c:showPercent val="0"/>
          <c:showBubbleSize val="0"/>
        </c:dLbls>
        <c:marker val="1"/>
        <c:smooth val="0"/>
        <c:axId val="638336336"/>
        <c:axId val="401050544"/>
      </c:lineChart>
      <c:catAx>
        <c:axId val="6383363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01050544"/>
        <c:crosses val="autoZero"/>
        <c:auto val="1"/>
        <c:lblAlgn val="ctr"/>
        <c:lblOffset val="100"/>
        <c:noMultiLvlLbl val="0"/>
      </c:catAx>
      <c:valAx>
        <c:axId val="401050544"/>
        <c:scaling>
          <c:orientation val="minMax"/>
          <c:max val="350"/>
          <c:min val="250"/>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63833633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'Grafica (MEA)'!$C$3</c:f>
              <c:strCache>
                <c:ptCount val="1"/>
                <c:pt idx="0">
                  <c:v>Production</c:v>
                </c:pt>
              </c:strCache>
            </c:strRef>
          </c:tx>
          <c:spPr>
            <a:solidFill>
              <a:schemeClr val="accent1"/>
            </a:solidFill>
            <a:ln>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(MEA)'!$C$4:$C$32</c:f>
              <c:numCache>
                <c:formatCode>0%</c:formatCode>
                <c:ptCount val="29"/>
                <c:pt idx="1">
                  <c:v>7.5644158675467796E-2</c:v>
                </c:pt>
                <c:pt idx="8">
                  <c:v>4.0560689497112459E-2</c:v>
                </c:pt>
                <c:pt idx="15">
                  <c:v>5.9590983416867895E-2</c:v>
                </c:pt>
                <c:pt idx="22">
                  <c:v>3.8764123945469374E-2</c:v>
                </c:pt>
              </c:numCache>
            </c:numRef>
          </c:val>
          <c:extLst>
            <c:ext xmlns:c16="http://schemas.microsoft.com/office/drawing/2014/chart" uri="{C3380CC4-5D6E-409C-BE32-E72D297353CC}">
              <c16:uniqueId val="{00000008-62B2-4CAE-9F43-8F80EEBCE2BF}"/>
            </c:ext>
          </c:extLst>
        </c:ser>
        <c:ser>
          <c:idx val="1"/>
          <c:order val="1"/>
          <c:tx>
            <c:strRef>
              <c:f>'Grafica (MEA)'!$D$3</c:f>
              <c:strCache>
                <c:ptCount val="1"/>
                <c:pt idx="0">
                  <c:v>Pretreatment</c:v>
                </c:pt>
              </c:strCache>
            </c:strRef>
          </c:tx>
          <c:spPr>
            <a:solidFill>
              <a:schemeClr val="accent2"/>
            </a:solidFill>
            <a:ln>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(MEA)'!$D$4:$D$32</c:f>
              <c:numCache>
                <c:formatCode>0%</c:formatCode>
                <c:ptCount val="29"/>
                <c:pt idx="1">
                  <c:v>3.2800903543641637E-3</c:v>
                </c:pt>
                <c:pt idx="8">
                  <c:v>9.1611341864713299E-4</c:v>
                </c:pt>
                <c:pt idx="15">
                  <c:v>2.4955038364502147E-3</c:v>
                </c:pt>
                <c:pt idx="22">
                  <c:v>2.3886730647032645E-3</c:v>
                </c:pt>
              </c:numCache>
            </c:numRef>
          </c:val>
          <c:extLst>
            <c:ext xmlns:c16="http://schemas.microsoft.com/office/drawing/2014/chart" uri="{C3380CC4-5D6E-409C-BE32-E72D297353CC}">
              <c16:uniqueId val="{00000009-62B2-4CAE-9F43-8F80EEBCE2BF}"/>
            </c:ext>
          </c:extLst>
        </c:ser>
        <c:ser>
          <c:idx val="2"/>
          <c:order val="2"/>
          <c:tx>
            <c:strRef>
              <c:f>'Grafica (MEA)'!$E$3</c:f>
              <c:strCache>
                <c:ptCount val="1"/>
                <c:pt idx="0">
                  <c:v>Harvesting</c:v>
                </c:pt>
              </c:strCache>
            </c:strRef>
          </c:tx>
          <c:spPr>
            <a:solidFill>
              <a:schemeClr val="accent4"/>
            </a:solidFill>
            <a:ln>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(MEA)'!$E$4:$E$32</c:f>
              <c:numCache>
                <c:formatCode>0%</c:formatCode>
                <c:ptCount val="29"/>
                <c:pt idx="1">
                  <c:v>-5.7180336474707888E-3</c:v>
                </c:pt>
                <c:pt idx="8">
                  <c:v>-6.6534510974486095E-5</c:v>
                </c:pt>
                <c:pt idx="15">
                  <c:v>-1.1146629350136485E-3</c:v>
                </c:pt>
                <c:pt idx="22">
                  <c:v>1.2238221101421823E-4</c:v>
                </c:pt>
              </c:numCache>
            </c:numRef>
          </c:val>
          <c:extLst>
            <c:ext xmlns:c16="http://schemas.microsoft.com/office/drawing/2014/chart" uri="{C3380CC4-5D6E-409C-BE32-E72D297353CC}">
              <c16:uniqueId val="{0000000A-62B2-4CAE-9F43-8F80EEBCE2BF}"/>
            </c:ext>
          </c:extLst>
        </c:ser>
        <c:ser>
          <c:idx val="3"/>
          <c:order val="3"/>
          <c:tx>
            <c:strRef>
              <c:f>'Grafica (MEA)'!$F$3</c:f>
              <c:strCache>
                <c:ptCount val="1"/>
                <c:pt idx="0">
                  <c:v>Cultivation</c:v>
                </c:pt>
              </c:strCache>
            </c:strRef>
          </c:tx>
          <c:spPr>
            <a:solidFill>
              <a:schemeClr val="accent6"/>
            </a:solidFill>
            <a:ln>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(MEA)'!$F$4:$F$32</c:f>
              <c:numCache>
                <c:formatCode>0%</c:formatCode>
                <c:ptCount val="29"/>
                <c:pt idx="1">
                  <c:v>0.11012673263176434</c:v>
                </c:pt>
                <c:pt idx="8">
                  <c:v>7.3261677190944785E-2</c:v>
                </c:pt>
                <c:pt idx="15">
                  <c:v>8.9152108466522204E-2</c:v>
                </c:pt>
                <c:pt idx="22">
                  <c:v>0.13781530585732579</c:v>
                </c:pt>
              </c:numCache>
            </c:numRef>
          </c:val>
          <c:extLst>
            <c:ext xmlns:c16="http://schemas.microsoft.com/office/drawing/2014/chart" uri="{C3380CC4-5D6E-409C-BE32-E72D297353CC}">
              <c16:uniqueId val="{0000000B-62B2-4CAE-9F43-8F80EEBCE2BF}"/>
            </c:ext>
          </c:extLst>
        </c:ser>
        <c:ser>
          <c:idx val="4"/>
          <c:order val="4"/>
          <c:tx>
            <c:strRef>
              <c:f>'Grafica (MEA)'!$G$3</c:f>
              <c:strCache>
                <c:ptCount val="1"/>
                <c:pt idx="0">
                  <c:v>Production</c:v>
                </c:pt>
              </c:strCache>
            </c:strRef>
          </c:tx>
          <c:spPr>
            <a:solidFill>
              <a:schemeClr val="accent1"/>
            </a:solidFill>
            <a:ln w="9525">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(MEA)'!$G$4:$G$32</c:f>
              <c:numCache>
                <c:formatCode>0%</c:formatCode>
                <c:ptCount val="29"/>
                <c:pt idx="2">
                  <c:v>7.5644158675467796E-2</c:v>
                </c:pt>
                <c:pt idx="9">
                  <c:v>4.056068949711248E-2</c:v>
                </c:pt>
                <c:pt idx="16">
                  <c:v>5.9590983416867888E-2</c:v>
                </c:pt>
                <c:pt idx="23">
                  <c:v>3.8764123945469381E-2</c:v>
                </c:pt>
              </c:numCache>
            </c:numRef>
          </c:val>
          <c:extLst>
            <c:ext xmlns:c16="http://schemas.microsoft.com/office/drawing/2014/chart" uri="{C3380CC4-5D6E-409C-BE32-E72D297353CC}">
              <c16:uniqueId val="{0000000C-62B2-4CAE-9F43-8F80EEBCE2BF}"/>
            </c:ext>
          </c:extLst>
        </c:ser>
        <c:ser>
          <c:idx val="5"/>
          <c:order val="5"/>
          <c:tx>
            <c:strRef>
              <c:f>'Grafica (MEA)'!$H$3</c:f>
              <c:strCache>
                <c:ptCount val="1"/>
                <c:pt idx="0">
                  <c:v>Pretreatment</c:v>
                </c:pt>
              </c:strCache>
            </c:strRef>
          </c:tx>
          <c:spPr>
            <a:solidFill>
              <a:schemeClr val="accent2"/>
            </a:solidFill>
            <a:ln w="9525">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(MEA)'!$H$4:$H$32</c:f>
              <c:numCache>
                <c:formatCode>0%</c:formatCode>
                <c:ptCount val="29"/>
                <c:pt idx="2">
                  <c:v>3.2800903543641628E-3</c:v>
                </c:pt>
                <c:pt idx="9">
                  <c:v>9.161134186471331E-4</c:v>
                </c:pt>
                <c:pt idx="16">
                  <c:v>2.4955038364502143E-3</c:v>
                </c:pt>
                <c:pt idx="23">
                  <c:v>2.3886730647032501E-3</c:v>
                </c:pt>
              </c:numCache>
            </c:numRef>
          </c:val>
          <c:extLst>
            <c:ext xmlns:c16="http://schemas.microsoft.com/office/drawing/2014/chart" uri="{C3380CC4-5D6E-409C-BE32-E72D297353CC}">
              <c16:uniqueId val="{0000000D-62B2-4CAE-9F43-8F80EEBCE2BF}"/>
            </c:ext>
          </c:extLst>
        </c:ser>
        <c:ser>
          <c:idx val="6"/>
          <c:order val="6"/>
          <c:tx>
            <c:strRef>
              <c:f>'Grafica (MEA)'!$I$3</c:f>
              <c:strCache>
                <c:ptCount val="1"/>
                <c:pt idx="0">
                  <c:v>Harvesting</c:v>
                </c:pt>
              </c:strCache>
            </c:strRef>
          </c:tx>
          <c:spPr>
            <a:solidFill>
              <a:schemeClr val="accent4"/>
            </a:solidFill>
            <a:ln w="9525">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(MEA)'!$I$4:$I$32</c:f>
              <c:numCache>
                <c:formatCode>0%</c:formatCode>
                <c:ptCount val="29"/>
                <c:pt idx="2">
                  <c:v>-5.7180336474707879E-3</c:v>
                </c:pt>
                <c:pt idx="9">
                  <c:v>-6.6534510974486095E-5</c:v>
                </c:pt>
                <c:pt idx="16">
                  <c:v>-1.1146629350136485E-3</c:v>
                </c:pt>
                <c:pt idx="23">
                  <c:v>1.2238221101420433E-4</c:v>
                </c:pt>
              </c:numCache>
            </c:numRef>
          </c:val>
          <c:extLst>
            <c:ext xmlns:c16="http://schemas.microsoft.com/office/drawing/2014/chart" uri="{C3380CC4-5D6E-409C-BE32-E72D297353CC}">
              <c16:uniqueId val="{0000000E-62B2-4CAE-9F43-8F80EEBCE2BF}"/>
            </c:ext>
          </c:extLst>
        </c:ser>
        <c:ser>
          <c:idx val="7"/>
          <c:order val="7"/>
          <c:tx>
            <c:strRef>
              <c:f>'Grafica (MEA)'!$J$3</c:f>
              <c:strCache>
                <c:ptCount val="1"/>
                <c:pt idx="0">
                  <c:v>Cultivation</c:v>
                </c:pt>
              </c:strCache>
            </c:strRef>
          </c:tx>
          <c:spPr>
            <a:solidFill>
              <a:schemeClr val="accent6"/>
            </a:solidFill>
            <a:ln w="9525">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(MEA)'!$J$4:$J$32</c:f>
              <c:numCache>
                <c:formatCode>0%</c:formatCode>
                <c:ptCount val="29"/>
                <c:pt idx="2">
                  <c:v>0.11331520747561515</c:v>
                </c:pt>
                <c:pt idx="9">
                  <c:v>6.625855035862363E-2</c:v>
                </c:pt>
                <c:pt idx="16">
                  <c:v>0.10658889885371557</c:v>
                </c:pt>
                <c:pt idx="23">
                  <c:v>9.6859752458662032E-2</c:v>
                </c:pt>
              </c:numCache>
            </c:numRef>
          </c:val>
          <c:extLst>
            <c:ext xmlns:c16="http://schemas.microsoft.com/office/drawing/2014/chart" uri="{C3380CC4-5D6E-409C-BE32-E72D297353CC}">
              <c16:uniqueId val="{0000000F-62B2-4CAE-9F43-8F80EEBCE2BF}"/>
            </c:ext>
          </c:extLst>
        </c:ser>
        <c:ser>
          <c:idx val="8"/>
          <c:order val="8"/>
          <c:tx>
            <c:strRef>
              <c:f>'Grafica (MEA)'!$K$3</c:f>
              <c:strCache>
                <c:ptCount val="1"/>
                <c:pt idx="0">
                  <c:v>Production</c:v>
                </c:pt>
              </c:strCache>
            </c:strRef>
          </c:tx>
          <c:spPr>
            <a:solidFill>
              <a:schemeClr val="accent1"/>
            </a:solidFill>
            <a:ln w="9525">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(MEA)'!$K$4:$K$32</c:f>
              <c:numCache>
                <c:formatCode>0%</c:formatCode>
                <c:ptCount val="29"/>
                <c:pt idx="3">
                  <c:v>7.5644158675467796E-2</c:v>
                </c:pt>
                <c:pt idx="10">
                  <c:v>4.056068956577058E-2</c:v>
                </c:pt>
                <c:pt idx="17">
                  <c:v>5.9590983416867888E-2</c:v>
                </c:pt>
                <c:pt idx="24">
                  <c:v>3.876412393324382E-2</c:v>
                </c:pt>
              </c:numCache>
            </c:numRef>
          </c:val>
          <c:extLst>
            <c:ext xmlns:c16="http://schemas.microsoft.com/office/drawing/2014/chart" uri="{C3380CC4-5D6E-409C-BE32-E72D297353CC}">
              <c16:uniqueId val="{00000010-62B2-4CAE-9F43-8F80EEBCE2BF}"/>
            </c:ext>
          </c:extLst>
        </c:ser>
        <c:ser>
          <c:idx val="9"/>
          <c:order val="9"/>
          <c:tx>
            <c:strRef>
              <c:f>'Grafica (MEA)'!$L$3</c:f>
              <c:strCache>
                <c:ptCount val="1"/>
                <c:pt idx="0">
                  <c:v>Pretreatment</c:v>
                </c:pt>
              </c:strCache>
            </c:strRef>
          </c:tx>
          <c:spPr>
            <a:solidFill>
              <a:schemeClr val="accent2"/>
            </a:solidFill>
            <a:ln w="9525">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(MEA)'!$L$4:$L$32</c:f>
              <c:numCache>
                <c:formatCode>0%</c:formatCode>
                <c:ptCount val="29"/>
                <c:pt idx="3">
                  <c:v>3.2800903543641628E-3</c:v>
                </c:pt>
                <c:pt idx="10">
                  <c:v>9.161134186471331E-4</c:v>
                </c:pt>
                <c:pt idx="17">
                  <c:v>2.4955038104251702E-3</c:v>
                </c:pt>
                <c:pt idx="24">
                  <c:v>2.3886730402521822E-3</c:v>
                </c:pt>
              </c:numCache>
            </c:numRef>
          </c:val>
          <c:extLst>
            <c:ext xmlns:c16="http://schemas.microsoft.com/office/drawing/2014/chart" uri="{C3380CC4-5D6E-409C-BE32-E72D297353CC}">
              <c16:uniqueId val="{00000011-62B2-4CAE-9F43-8F80EEBCE2BF}"/>
            </c:ext>
          </c:extLst>
        </c:ser>
        <c:ser>
          <c:idx val="10"/>
          <c:order val="10"/>
          <c:tx>
            <c:strRef>
              <c:f>'Grafica (MEA)'!$M$3</c:f>
              <c:strCache>
                <c:ptCount val="1"/>
                <c:pt idx="0">
                  <c:v>Harvesting</c:v>
                </c:pt>
              </c:strCache>
            </c:strRef>
          </c:tx>
          <c:spPr>
            <a:solidFill>
              <a:schemeClr val="accent4"/>
            </a:solidFill>
            <a:ln w="9525">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(MEA)'!$M$4:$M$32</c:f>
              <c:numCache>
                <c:formatCode>0%</c:formatCode>
                <c:ptCount val="29"/>
                <c:pt idx="3">
                  <c:v>-5.7180336474707757E-3</c:v>
                </c:pt>
                <c:pt idx="10">
                  <c:v>-6.6534510974486082E-5</c:v>
                </c:pt>
                <c:pt idx="17">
                  <c:v>-1.1146629350136485E-3</c:v>
                </c:pt>
                <c:pt idx="24">
                  <c:v>1.2238221101420433E-4</c:v>
                </c:pt>
              </c:numCache>
            </c:numRef>
          </c:val>
          <c:extLst>
            <c:ext xmlns:c16="http://schemas.microsoft.com/office/drawing/2014/chart" uri="{C3380CC4-5D6E-409C-BE32-E72D297353CC}">
              <c16:uniqueId val="{00000012-62B2-4CAE-9F43-8F80EEBCE2BF}"/>
            </c:ext>
          </c:extLst>
        </c:ser>
        <c:ser>
          <c:idx val="11"/>
          <c:order val="11"/>
          <c:tx>
            <c:strRef>
              <c:f>'Grafica (MEA)'!$N$3</c:f>
              <c:strCache>
                <c:ptCount val="1"/>
                <c:pt idx="0">
                  <c:v>Cultivation</c:v>
                </c:pt>
              </c:strCache>
            </c:strRef>
          </c:tx>
          <c:spPr>
            <a:solidFill>
              <a:schemeClr val="accent6"/>
            </a:solidFill>
            <a:ln w="9525">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(MEA)'!$N$4:$N$32</c:f>
              <c:numCache>
                <c:formatCode>0%</c:formatCode>
                <c:ptCount val="29"/>
                <c:pt idx="3">
                  <c:v>0.10196848833129794</c:v>
                </c:pt>
                <c:pt idx="10">
                  <c:v>6.8775138815969181E-2</c:v>
                </c:pt>
                <c:pt idx="17">
                  <c:v>0.10080100092025333</c:v>
                </c:pt>
                <c:pt idx="24">
                  <c:v>8.0114961244355978E-2</c:v>
                </c:pt>
              </c:numCache>
            </c:numRef>
          </c:val>
          <c:extLst>
            <c:ext xmlns:c16="http://schemas.microsoft.com/office/drawing/2014/chart" uri="{C3380CC4-5D6E-409C-BE32-E72D297353CC}">
              <c16:uniqueId val="{00000013-62B2-4CAE-9F43-8F80EEBCE2BF}"/>
            </c:ext>
          </c:extLst>
        </c:ser>
        <c:ser>
          <c:idx val="12"/>
          <c:order val="12"/>
          <c:tx>
            <c:strRef>
              <c:f>'Grafica (MEA)'!$O$3</c:f>
              <c:strCache>
                <c:ptCount val="1"/>
                <c:pt idx="0">
                  <c:v>Production</c:v>
                </c:pt>
              </c:strCache>
            </c:strRef>
          </c:tx>
          <c:spPr>
            <a:solidFill>
              <a:schemeClr val="accent1"/>
            </a:solidFill>
            <a:ln w="9525">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(MEA)'!$O$4:$O$32</c:f>
              <c:numCache>
                <c:formatCode>General</c:formatCode>
                <c:ptCount val="29"/>
                <c:pt idx="4" formatCode="0%">
                  <c:v>0.24008618489025385</c:v>
                </c:pt>
                <c:pt idx="11" formatCode="0%">
                  <c:v>0.1357969971354267</c:v>
                </c:pt>
                <c:pt idx="18" formatCode="0%">
                  <c:v>0.15202075904696996</c:v>
                </c:pt>
                <c:pt idx="25" formatCode="0%">
                  <c:v>8.8516948207713386E-2</c:v>
                </c:pt>
              </c:numCache>
            </c:numRef>
          </c:val>
          <c:extLst>
            <c:ext xmlns:c16="http://schemas.microsoft.com/office/drawing/2014/chart" uri="{C3380CC4-5D6E-409C-BE32-E72D297353CC}">
              <c16:uniqueId val="{00000014-62B2-4CAE-9F43-8F80EEBCE2BF}"/>
            </c:ext>
          </c:extLst>
        </c:ser>
        <c:ser>
          <c:idx val="13"/>
          <c:order val="13"/>
          <c:tx>
            <c:strRef>
              <c:f>'Grafica (MEA)'!$P$3</c:f>
              <c:strCache>
                <c:ptCount val="1"/>
                <c:pt idx="0">
                  <c:v>Pretreatment</c:v>
                </c:pt>
              </c:strCache>
            </c:strRef>
          </c:tx>
          <c:spPr>
            <a:solidFill>
              <a:schemeClr val="accent2"/>
            </a:solidFill>
            <a:ln w="9525">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(MEA)'!$P$4:$P$32</c:f>
              <c:numCache>
                <c:formatCode>General</c:formatCode>
                <c:ptCount val="29"/>
                <c:pt idx="4" formatCode="0%">
                  <c:v>9.9119054645843072E-3</c:v>
                </c:pt>
                <c:pt idx="11" formatCode="0%">
                  <c:v>2.7683524461039584E-3</c:v>
                </c:pt>
                <c:pt idx="18" formatCode="0%">
                  <c:v>7.5410249278899206E-3</c:v>
                </c:pt>
                <c:pt idx="25" formatCode="0%">
                  <c:v>7.21819894089406E-3</c:v>
                </c:pt>
              </c:numCache>
            </c:numRef>
          </c:val>
          <c:extLst>
            <c:ext xmlns:c16="http://schemas.microsoft.com/office/drawing/2014/chart" uri="{C3380CC4-5D6E-409C-BE32-E72D297353CC}">
              <c16:uniqueId val="{00000015-62B2-4CAE-9F43-8F80EEBCE2BF}"/>
            </c:ext>
          </c:extLst>
        </c:ser>
        <c:ser>
          <c:idx val="14"/>
          <c:order val="14"/>
          <c:tx>
            <c:strRef>
              <c:f>'Grafica (MEA)'!$Q$3</c:f>
              <c:strCache>
                <c:ptCount val="1"/>
                <c:pt idx="0">
                  <c:v>Harvesting</c:v>
                </c:pt>
              </c:strCache>
            </c:strRef>
          </c:tx>
          <c:spPr>
            <a:solidFill>
              <a:schemeClr val="accent4"/>
            </a:solidFill>
            <a:ln w="9525">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(MEA)'!$Q$4:$Q$32</c:f>
              <c:numCache>
                <c:formatCode>General</c:formatCode>
                <c:ptCount val="29"/>
                <c:pt idx="4" formatCode="0%">
                  <c:v>2.7279173664064224E-4</c:v>
                </c:pt>
                <c:pt idx="11" formatCode="0%">
                  <c:v>8.1256080491725873E-3</c:v>
                </c:pt>
                <c:pt idx="18" formatCode="0%">
                  <c:v>1.7225250551398629E-2</c:v>
                </c:pt>
                <c:pt idx="25" formatCode="0%">
                  <c:v>2.2742692681206121E-2</c:v>
                </c:pt>
              </c:numCache>
            </c:numRef>
          </c:val>
          <c:extLst>
            <c:ext xmlns:c16="http://schemas.microsoft.com/office/drawing/2014/chart" uri="{C3380CC4-5D6E-409C-BE32-E72D297353CC}">
              <c16:uniqueId val="{00000016-62B2-4CAE-9F43-8F80EEBCE2BF}"/>
            </c:ext>
          </c:extLst>
        </c:ser>
        <c:ser>
          <c:idx val="15"/>
          <c:order val="15"/>
          <c:tx>
            <c:strRef>
              <c:f>'Grafica (MEA)'!$R$3</c:f>
              <c:strCache>
                <c:ptCount val="1"/>
                <c:pt idx="0">
                  <c:v>Cultivation</c:v>
                </c:pt>
              </c:strCache>
            </c:strRef>
          </c:tx>
          <c:spPr>
            <a:solidFill>
              <a:schemeClr val="accent6"/>
            </a:solidFill>
            <a:ln w="9525">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(MEA)'!$R$4:$R$32</c:f>
              <c:numCache>
                <c:formatCode>General</c:formatCode>
                <c:ptCount val="29"/>
                <c:pt idx="4" formatCode="0%">
                  <c:v>0.73484956863721718</c:v>
                </c:pt>
                <c:pt idx="11" formatCode="0%">
                  <c:v>0.85330904236929672</c:v>
                </c:pt>
                <c:pt idx="18" formatCode="0%">
                  <c:v>0.74591853644394424</c:v>
                </c:pt>
                <c:pt idx="25" formatCode="0%">
                  <c:v>0.88152216017018648</c:v>
                </c:pt>
              </c:numCache>
            </c:numRef>
          </c:val>
          <c:extLst>
            <c:ext xmlns:c16="http://schemas.microsoft.com/office/drawing/2014/chart" uri="{C3380CC4-5D6E-409C-BE32-E72D297353CC}">
              <c16:uniqueId val="{00000017-62B2-4CAE-9F43-8F80EEBCE2BF}"/>
            </c:ext>
          </c:extLst>
        </c:ser>
        <c:ser>
          <c:idx val="16"/>
          <c:order val="16"/>
          <c:tx>
            <c:strRef>
              <c:f>'Grafica (MEA)'!$S$3</c:f>
              <c:strCache>
                <c:ptCount val="1"/>
                <c:pt idx="0">
                  <c:v>Production</c:v>
                </c:pt>
              </c:strCache>
            </c:strRef>
          </c:tx>
          <c:spPr>
            <a:solidFill>
              <a:schemeClr val="accent1"/>
            </a:solidFill>
            <a:ln>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(MEA)'!$S$4:$S$32</c:f>
              <c:numCache>
                <c:formatCode>0%</c:formatCode>
                <c:ptCount val="29"/>
                <c:pt idx="5">
                  <c:v>0.24371251729944446</c:v>
                </c:pt>
                <c:pt idx="12">
                  <c:v>0.131508157396031</c:v>
                </c:pt>
                <c:pt idx="19">
                  <c:v>0.16475543643583271</c:v>
                </c:pt>
                <c:pt idx="26">
                  <c:v>7.239265479720125E-2</c:v>
                </c:pt>
              </c:numCache>
            </c:numRef>
          </c:val>
          <c:extLst>
            <c:ext xmlns:c16="http://schemas.microsoft.com/office/drawing/2014/chart" uri="{C3380CC4-5D6E-409C-BE32-E72D297353CC}">
              <c16:uniqueId val="{00000018-62B2-4CAE-9F43-8F80EEBCE2BF}"/>
            </c:ext>
          </c:extLst>
        </c:ser>
        <c:ser>
          <c:idx val="17"/>
          <c:order val="17"/>
          <c:tx>
            <c:strRef>
              <c:f>'Grafica (MEA)'!$T$3</c:f>
              <c:strCache>
                <c:ptCount val="1"/>
                <c:pt idx="0">
                  <c:v>Pretreatment</c:v>
                </c:pt>
              </c:strCache>
            </c:strRef>
          </c:tx>
          <c:spPr>
            <a:solidFill>
              <a:schemeClr val="accent2"/>
            </a:solidFill>
            <a:ln>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(MEA)'!$T$4:$T$32</c:f>
              <c:numCache>
                <c:formatCode>0%</c:formatCode>
                <c:ptCount val="29"/>
                <c:pt idx="5">
                  <c:v>1.0061617802424512E-2</c:v>
                </c:pt>
                <c:pt idx="12">
                  <c:v>2.6809203214328706E-3</c:v>
                </c:pt>
                <c:pt idx="19">
                  <c:v>8.1727315463812726E-3</c:v>
                </c:pt>
                <c:pt idx="26">
                  <c:v>5.9033280605140957E-3</c:v>
                </c:pt>
              </c:numCache>
            </c:numRef>
          </c:val>
          <c:extLst>
            <c:ext xmlns:c16="http://schemas.microsoft.com/office/drawing/2014/chart" uri="{C3380CC4-5D6E-409C-BE32-E72D297353CC}">
              <c16:uniqueId val="{00000019-62B2-4CAE-9F43-8F80EEBCE2BF}"/>
            </c:ext>
          </c:extLst>
        </c:ser>
        <c:ser>
          <c:idx val="18"/>
          <c:order val="18"/>
          <c:tx>
            <c:strRef>
              <c:f>'Grafica (MEA)'!$U$3</c:f>
              <c:strCache>
                <c:ptCount val="1"/>
                <c:pt idx="0">
                  <c:v>Harvesting</c:v>
                </c:pt>
              </c:strCache>
            </c:strRef>
          </c:tx>
          <c:spPr>
            <a:solidFill>
              <a:schemeClr val="accent4"/>
            </a:solidFill>
            <a:ln>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(MEA)'!$U$4:$U$32</c:f>
              <c:numCache>
                <c:formatCode>0%</c:formatCode>
                <c:ptCount val="29"/>
                <c:pt idx="5">
                  <c:v>2.7691206333079117E-4</c:v>
                </c:pt>
                <c:pt idx="12">
                  <c:v>7.8689791734008301E-3</c:v>
                </c:pt>
                <c:pt idx="19">
                  <c:v>1.8668198278337791E-2</c:v>
                </c:pt>
                <c:pt idx="26">
                  <c:v>1.8599871931485341E-2</c:v>
                </c:pt>
              </c:numCache>
            </c:numRef>
          </c:val>
          <c:extLst>
            <c:ext xmlns:c16="http://schemas.microsoft.com/office/drawing/2014/chart" uri="{C3380CC4-5D6E-409C-BE32-E72D297353CC}">
              <c16:uniqueId val="{0000001A-62B2-4CAE-9F43-8F80EEBCE2BF}"/>
            </c:ext>
          </c:extLst>
        </c:ser>
        <c:ser>
          <c:idx val="19"/>
          <c:order val="19"/>
          <c:tx>
            <c:strRef>
              <c:f>'Grafica (MEA)'!$V$3</c:f>
              <c:strCache>
                <c:ptCount val="1"/>
                <c:pt idx="0">
                  <c:v>Cultivation</c:v>
                </c:pt>
              </c:strCache>
            </c:strRef>
          </c:tx>
          <c:spPr>
            <a:solidFill>
              <a:schemeClr val="accent6"/>
            </a:solidFill>
            <a:ln>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(MEA)'!$V$4:$V$32</c:f>
              <c:numCache>
                <c:formatCode>0%</c:formatCode>
                <c:ptCount val="29"/>
                <c:pt idx="5">
                  <c:v>0.74594895283480023</c:v>
                </c:pt>
                <c:pt idx="12">
                  <c:v>0.82635921425749093</c:v>
                </c:pt>
                <c:pt idx="19">
                  <c:v>0.80840363373944824</c:v>
                </c:pt>
                <c:pt idx="26">
                  <c:v>0.72094362412420521</c:v>
                </c:pt>
              </c:numCache>
            </c:numRef>
          </c:val>
          <c:extLst>
            <c:ext xmlns:c16="http://schemas.microsoft.com/office/drawing/2014/chart" uri="{C3380CC4-5D6E-409C-BE32-E72D297353CC}">
              <c16:uniqueId val="{0000001B-62B2-4CAE-9F43-8F80EEBCE2BF}"/>
            </c:ext>
          </c:extLst>
        </c:ser>
        <c:ser>
          <c:idx val="20"/>
          <c:order val="20"/>
          <c:tx>
            <c:strRef>
              <c:f>'Grafica (MEA)'!$W$3</c:f>
              <c:strCache>
                <c:ptCount val="1"/>
                <c:pt idx="0">
                  <c:v>Production</c:v>
                </c:pt>
              </c:strCache>
            </c:strRef>
          </c:tx>
          <c:spPr>
            <a:solidFill>
              <a:schemeClr val="accent1"/>
            </a:solidFill>
            <a:ln w="9525">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(MEA)'!$W$4:$W$32</c:f>
              <c:numCache>
                <c:formatCode>General</c:formatCode>
                <c:ptCount val="29"/>
                <c:pt idx="6" formatCode="0%">
                  <c:v>0.24197305344784814</c:v>
                </c:pt>
                <c:pt idx="13" formatCode="0%">
                  <c:v>0.13632398538185747</c:v>
                </c:pt>
                <c:pt idx="20" formatCode="0%">
                  <c:v>0.15345627971913114</c:v>
                </c:pt>
                <c:pt idx="27" formatCode="0%">
                  <c:v>8.9891015105319397E-2</c:v>
                </c:pt>
              </c:numCache>
            </c:numRef>
          </c:val>
          <c:extLst>
            <c:ext xmlns:c16="http://schemas.microsoft.com/office/drawing/2014/chart" uri="{C3380CC4-5D6E-409C-BE32-E72D297353CC}">
              <c16:uniqueId val="{0000001C-62B2-4CAE-9F43-8F80EEBCE2BF}"/>
            </c:ext>
          </c:extLst>
        </c:ser>
        <c:ser>
          <c:idx val="21"/>
          <c:order val="21"/>
          <c:tx>
            <c:strRef>
              <c:f>'Grafica (MEA)'!$X$3</c:f>
              <c:strCache>
                <c:ptCount val="1"/>
                <c:pt idx="0">
                  <c:v>Pretreatment</c:v>
                </c:pt>
              </c:strCache>
            </c:strRef>
          </c:tx>
          <c:spPr>
            <a:solidFill>
              <a:schemeClr val="accent2"/>
            </a:solidFill>
            <a:ln w="9525">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(MEA)'!$X$4:$X$32</c:f>
              <c:numCache>
                <c:formatCode>General</c:formatCode>
                <c:ptCount val="29"/>
                <c:pt idx="6" formatCode="0%">
                  <c:v>1.4588335235565526E-2</c:v>
                </c:pt>
                <c:pt idx="13" formatCode="0%">
                  <c:v>4.0744564723961081E-3</c:v>
                </c:pt>
                <c:pt idx="20" formatCode="0%">
                  <c:v>1.1098867691060636E-2</c:v>
                </c:pt>
                <c:pt idx="27" formatCode="0%">
                  <c:v>1.0623732940953923E-2</c:v>
                </c:pt>
              </c:numCache>
            </c:numRef>
          </c:val>
          <c:extLst>
            <c:ext xmlns:c16="http://schemas.microsoft.com/office/drawing/2014/chart" uri="{C3380CC4-5D6E-409C-BE32-E72D297353CC}">
              <c16:uniqueId val="{0000001D-62B2-4CAE-9F43-8F80EEBCE2BF}"/>
            </c:ext>
          </c:extLst>
        </c:ser>
        <c:ser>
          <c:idx val="22"/>
          <c:order val="22"/>
          <c:tx>
            <c:strRef>
              <c:f>'Grafica (MEA)'!$Y$3</c:f>
              <c:strCache>
                <c:ptCount val="1"/>
                <c:pt idx="0">
                  <c:v>Harvesting</c:v>
                </c:pt>
              </c:strCache>
            </c:strRef>
          </c:tx>
          <c:spPr>
            <a:solidFill>
              <a:schemeClr val="accent4"/>
            </a:solidFill>
            <a:ln w="9525">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(MEA)'!$Y$4:$Y$32</c:f>
              <c:numCache>
                <c:formatCode>General</c:formatCode>
                <c:ptCount val="29"/>
                <c:pt idx="6" formatCode="0%">
                  <c:v>2.2351208655394406E-2</c:v>
                </c:pt>
                <c:pt idx="13" formatCode="0%">
                  <c:v>1.4291790987788738E-2</c:v>
                </c:pt>
                <c:pt idx="20" formatCode="0%">
                  <c:v>3.4022006162689723E-2</c:v>
                </c:pt>
                <c:pt idx="27" formatCode="0%">
                  <c:v>3.8820391077266279E-2</c:v>
                </c:pt>
              </c:numCache>
            </c:numRef>
          </c:val>
          <c:extLst>
            <c:ext xmlns:c16="http://schemas.microsoft.com/office/drawing/2014/chart" uri="{C3380CC4-5D6E-409C-BE32-E72D297353CC}">
              <c16:uniqueId val="{0000001E-62B2-4CAE-9F43-8F80EEBCE2BF}"/>
            </c:ext>
          </c:extLst>
        </c:ser>
        <c:ser>
          <c:idx val="23"/>
          <c:order val="23"/>
          <c:tx>
            <c:strRef>
              <c:f>'Grafica (MEA)'!$Z$3</c:f>
              <c:strCache>
                <c:ptCount val="1"/>
                <c:pt idx="0">
                  <c:v>Cultivation</c:v>
                </c:pt>
              </c:strCache>
            </c:strRef>
          </c:tx>
          <c:spPr>
            <a:solidFill>
              <a:schemeClr val="accent6"/>
            </a:solidFill>
            <a:ln w="9525">
              <a:solidFill>
                <a:schemeClr val="tx1"/>
              </a:solidFill>
            </a:ln>
            <a:effectLst/>
          </c:spPr>
          <c:invertIfNegative val="0"/>
          <c:cat>
            <c:strRef>
              <c:f>'Grafica (MEA)'!$B$4:$B$32</c:f>
              <c:strCache>
                <c:ptCount val="28"/>
                <c:pt idx="1">
                  <c:v>Scenario 1 (A)</c:v>
                </c:pt>
                <c:pt idx="2">
                  <c:v>Scenario 1 (B)</c:v>
                </c:pt>
                <c:pt idx="3">
                  <c:v>Scenario 1 (C)</c:v>
                </c:pt>
                <c:pt idx="4">
                  <c:v>Scenario 2 (A)</c:v>
                </c:pt>
                <c:pt idx="5">
                  <c:v>Scenario 2 (B)</c:v>
                </c:pt>
                <c:pt idx="6">
                  <c:v>Scenario 2 (C)</c:v>
                </c:pt>
                <c:pt idx="8">
                  <c:v>Scenario 1 (A)</c:v>
                </c:pt>
                <c:pt idx="9">
                  <c:v>Scenario 1 (B)</c:v>
                </c:pt>
                <c:pt idx="10">
                  <c:v>Scenario 1 (C)</c:v>
                </c:pt>
                <c:pt idx="11">
                  <c:v>Scenario 2 (A)</c:v>
                </c:pt>
                <c:pt idx="12">
                  <c:v>Scenario 2 (B)</c:v>
                </c:pt>
                <c:pt idx="13">
                  <c:v>Scenario 2 (C)</c:v>
                </c:pt>
                <c:pt idx="15">
                  <c:v>Scenario 1 (A)</c:v>
                </c:pt>
                <c:pt idx="16">
                  <c:v>Scenario 1 (B)</c:v>
                </c:pt>
                <c:pt idx="17">
                  <c:v>Scenario 1 (C)</c:v>
                </c:pt>
                <c:pt idx="18">
                  <c:v>Scenario 2 (A)</c:v>
                </c:pt>
                <c:pt idx="19">
                  <c:v>Scenario 2 (B)</c:v>
                </c:pt>
                <c:pt idx="20">
                  <c:v>Scenario 2 (C)</c:v>
                </c:pt>
                <c:pt idx="22">
                  <c:v>Scenario 1 (A)</c:v>
                </c:pt>
                <c:pt idx="23">
                  <c:v>Scenario 1 (B)</c:v>
                </c:pt>
                <c:pt idx="24">
                  <c:v>Scenario 1 (C)</c:v>
                </c:pt>
                <c:pt idx="25">
                  <c:v>Scenario 2 (A)</c:v>
                </c:pt>
                <c:pt idx="26">
                  <c:v>Scenario 2 (B)</c:v>
                </c:pt>
                <c:pt idx="27">
                  <c:v>Scenario 2 (C)</c:v>
                </c:pt>
              </c:strCache>
            </c:strRef>
          </c:cat>
          <c:val>
            <c:numRef>
              <c:f>'Grafica (MEA)'!$Z$4:$Z$32</c:f>
              <c:numCache>
                <c:formatCode>General</c:formatCode>
                <c:ptCount val="29"/>
                <c:pt idx="6" formatCode="0%">
                  <c:v>0.6879985444116522</c:v>
                </c:pt>
                <c:pt idx="13" formatCode="0%">
                  <c:v>0.8303617293580251</c:v>
                </c:pt>
                <c:pt idx="20" formatCode="0%">
                  <c:v>0.79468066147923155</c:v>
                </c:pt>
                <c:pt idx="27" formatCode="0%">
                  <c:v>0.62634066122616583</c:v>
                </c:pt>
              </c:numCache>
            </c:numRef>
          </c:val>
          <c:extLst>
            <c:ext xmlns:c16="http://schemas.microsoft.com/office/drawing/2014/chart" uri="{C3380CC4-5D6E-409C-BE32-E72D297353CC}">
              <c16:uniqueId val="{0000001F-62B2-4CAE-9F43-8F80EEBCE2BF}"/>
            </c:ext>
          </c:extLst>
        </c:ser>
        <c:dLbls>
          <c:showLegendKey val="0"/>
          <c:showVal val="0"/>
          <c:showCatName val="0"/>
          <c:showSerName val="0"/>
          <c:showPercent val="0"/>
          <c:showBubbleSize val="0"/>
        </c:dLbls>
        <c:gapWidth val="150"/>
        <c:overlap val="100"/>
        <c:axId val="497747840"/>
        <c:axId val="497748320"/>
      </c:barChart>
      <c:lineChart>
        <c:grouping val="standard"/>
        <c:varyColors val="0"/>
        <c:ser>
          <c:idx val="24"/>
          <c:order val="24"/>
          <c:tx>
            <c:strRef>
              <c:f>'Grafica (MEA)'!$E$37</c:f>
              <c:strCache>
                <c:ptCount val="1"/>
                <c:pt idx="0">
                  <c:v>AUXILIAR</c:v>
                </c:pt>
              </c:strCache>
            </c:strRef>
          </c:tx>
          <c:spPr>
            <a:ln w="28575" cap="rnd">
              <a:noFill/>
              <a:round/>
            </a:ln>
            <a:effectLst/>
          </c:spPr>
          <c:marker>
            <c:symbol val="none"/>
          </c:marker>
          <c:cat>
            <c:strRef>
              <c:f>'Grafica (MEA)'!$D$38:$D$41</c:f>
              <c:strCache>
                <c:ptCount val="4"/>
                <c:pt idx="0">
                  <c:v>Human health</c:v>
                </c:pt>
                <c:pt idx="1">
                  <c:v>Ecosystem quality</c:v>
                </c:pt>
                <c:pt idx="2">
                  <c:v>Climate change</c:v>
                </c:pt>
                <c:pt idx="3">
                  <c:v>Resources</c:v>
                </c:pt>
              </c:strCache>
            </c:strRef>
          </c:cat>
          <c:val>
            <c:numRef>
              <c:f>'Grafica (MEA)'!$E$38:$E$41</c:f>
              <c:numCache>
                <c:formatCode>General</c:formatCode>
                <c:ptCount val="4"/>
                <c:pt idx="0">
                  <c:v>0</c:v>
                </c:pt>
                <c:pt idx="1">
                  <c:v>0</c:v>
                </c:pt>
                <c:pt idx="2">
                  <c:v>0</c:v>
                </c:pt>
                <c:pt idx="3">
                  <c:v>0</c:v>
                </c:pt>
              </c:numCache>
            </c:numRef>
          </c:val>
          <c:smooth val="0"/>
          <c:extLst>
            <c:ext xmlns:c16="http://schemas.microsoft.com/office/drawing/2014/chart" uri="{C3380CC4-5D6E-409C-BE32-E72D297353CC}">
              <c16:uniqueId val="{00000020-62B2-4CAE-9F43-8F80EEBCE2BF}"/>
            </c:ext>
          </c:extLst>
        </c:ser>
        <c:dLbls>
          <c:showLegendKey val="0"/>
          <c:showVal val="0"/>
          <c:showCatName val="0"/>
          <c:showSerName val="0"/>
          <c:showPercent val="0"/>
          <c:showBubbleSize val="0"/>
        </c:dLbls>
        <c:marker val="1"/>
        <c:smooth val="0"/>
        <c:axId val="1607501872"/>
        <c:axId val="1607500432"/>
      </c:lineChart>
      <c:catAx>
        <c:axId val="4977478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97748320"/>
        <c:crosses val="autoZero"/>
        <c:auto val="1"/>
        <c:lblAlgn val="ctr"/>
        <c:lblOffset val="100"/>
        <c:noMultiLvlLbl val="0"/>
      </c:catAx>
      <c:valAx>
        <c:axId val="49774832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97747840"/>
        <c:crosses val="autoZero"/>
        <c:crossBetween val="between"/>
      </c:valAx>
      <c:valAx>
        <c:axId val="1607500432"/>
        <c:scaling>
          <c:orientation val="minMax"/>
        </c:scaling>
        <c:delete val="1"/>
        <c:axPos val="r"/>
        <c:numFmt formatCode="General" sourceLinked="1"/>
        <c:majorTickMark val="out"/>
        <c:minorTickMark val="none"/>
        <c:tickLblPos val="nextTo"/>
        <c:crossAx val="1607501872"/>
        <c:crosses val="max"/>
        <c:crossBetween val="between"/>
      </c:valAx>
      <c:catAx>
        <c:axId val="1607501872"/>
        <c:scaling>
          <c:orientation val="minMax"/>
        </c:scaling>
        <c:delete val="0"/>
        <c:axPos val="t"/>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1607500432"/>
        <c:crosses val="max"/>
        <c:auto val="1"/>
        <c:lblAlgn val="ctr"/>
        <c:lblOffset val="100"/>
        <c:noMultiLvlLbl val="0"/>
      </c:cat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egendEntry>
        <c:idx val="20"/>
        <c:delete val="1"/>
      </c:legendEntry>
      <c:legendEntry>
        <c:idx val="21"/>
        <c:delete val="1"/>
      </c:legendEntry>
      <c:legendEntry>
        <c:idx val="22"/>
        <c:delete val="1"/>
      </c:legendEntry>
      <c:legendEntry>
        <c:idx val="23"/>
        <c:delete val="1"/>
      </c:legendEntry>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50">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s-ES"/>
              <a:t>Resources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title>
    <c:autoTitleDeleted val="0"/>
    <c:plotArea>
      <c:layout/>
      <c:lineChart>
        <c:grouping val="standard"/>
        <c:varyColors val="0"/>
        <c:ser>
          <c:idx val="0"/>
          <c:order val="0"/>
          <c:tx>
            <c:strRef>
              <c:f>'Distancia y sensibilidad OK'!$B$113</c:f>
              <c:strCache>
                <c:ptCount val="1"/>
                <c:pt idx="0">
                  <c:v>Phosphate</c:v>
                </c:pt>
              </c:strCache>
            </c:strRef>
          </c:tx>
          <c:spPr>
            <a:ln w="12700" cap="rnd">
              <a:solidFill>
                <a:schemeClr val="accent1"/>
              </a:solidFill>
              <a:round/>
            </a:ln>
            <a:effectLst/>
          </c:spPr>
          <c:marker>
            <c:symbol val="circle"/>
            <c:size val="5"/>
            <c:spPr>
              <a:solidFill>
                <a:schemeClr val="accent1"/>
              </a:solidFill>
              <a:ln w="9525">
                <a:solidFill>
                  <a:schemeClr val="accent1"/>
                </a:solidFill>
              </a:ln>
              <a:effectLst/>
            </c:spPr>
          </c:marker>
          <c:cat>
            <c:strRef>
              <c:f>'Distancia y sensibilidad OK'!$AH$69:$AJ$69</c:f>
              <c:strCache>
                <c:ptCount val="3"/>
                <c:pt idx="0">
                  <c:v>-20%</c:v>
                </c:pt>
                <c:pt idx="1">
                  <c:v>Mean</c:v>
                </c:pt>
                <c:pt idx="2">
                  <c:v>20%</c:v>
                </c:pt>
              </c:strCache>
            </c:strRef>
          </c:cat>
          <c:val>
            <c:numRef>
              <c:f>'Distancia y sensibilidad OK'!$AH$113:$AJ$113</c:f>
              <c:numCache>
                <c:formatCode>0.00E+00</c:formatCode>
                <c:ptCount val="3"/>
                <c:pt idx="0">
                  <c:v>4946.6899000000003</c:v>
                </c:pt>
                <c:pt idx="1">
                  <c:v>5049.1499999999996</c:v>
                </c:pt>
                <c:pt idx="2">
                  <c:v>5142.6387999999997</c:v>
                </c:pt>
              </c:numCache>
            </c:numRef>
          </c:val>
          <c:smooth val="0"/>
          <c:extLst>
            <c:ext xmlns:c16="http://schemas.microsoft.com/office/drawing/2014/chart" uri="{C3380CC4-5D6E-409C-BE32-E72D297353CC}">
              <c16:uniqueId val="{00000000-A8DE-4213-B3A6-158C7E5A5016}"/>
            </c:ext>
          </c:extLst>
        </c:ser>
        <c:ser>
          <c:idx val="1"/>
          <c:order val="1"/>
          <c:tx>
            <c:strRef>
              <c:f>'Distancia y sensibilidad OK'!$B$114</c:f>
              <c:strCache>
                <c:ptCount val="1"/>
                <c:pt idx="0">
                  <c:v>Electricity cultivation</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'Distancia y sensibilidad OK'!$AH$69:$AJ$69</c:f>
              <c:strCache>
                <c:ptCount val="3"/>
                <c:pt idx="0">
                  <c:v>-20%</c:v>
                </c:pt>
                <c:pt idx="1">
                  <c:v>Mean</c:v>
                </c:pt>
                <c:pt idx="2">
                  <c:v>20%</c:v>
                </c:pt>
              </c:strCache>
            </c:strRef>
          </c:cat>
          <c:val>
            <c:numRef>
              <c:f>'Distancia y sensibilidad OK'!$AH$114:$AJ$114</c:f>
              <c:numCache>
                <c:formatCode>0.00E+00</c:formatCode>
                <c:ptCount val="3"/>
                <c:pt idx="0">
                  <c:v>4888.3582999999999</c:v>
                </c:pt>
                <c:pt idx="1">
                  <c:v>5049.1499999999996</c:v>
                </c:pt>
                <c:pt idx="2">
                  <c:v>5200.9704000000002</c:v>
                </c:pt>
              </c:numCache>
            </c:numRef>
          </c:val>
          <c:smooth val="0"/>
          <c:extLst>
            <c:ext xmlns:c16="http://schemas.microsoft.com/office/drawing/2014/chart" uri="{C3380CC4-5D6E-409C-BE32-E72D297353CC}">
              <c16:uniqueId val="{00000001-A8DE-4213-B3A6-158C7E5A5016}"/>
            </c:ext>
          </c:extLst>
        </c:ser>
        <c:ser>
          <c:idx val="2"/>
          <c:order val="2"/>
          <c:tx>
            <c:strRef>
              <c:f>'Distancia y sensibilidad OK'!$B$115</c:f>
              <c:strCache>
                <c:ptCount val="1"/>
                <c:pt idx="0">
                  <c:v>CO2</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'Distancia y sensibilidad OK'!$AH$69:$AJ$69</c:f>
              <c:strCache>
                <c:ptCount val="3"/>
                <c:pt idx="0">
                  <c:v>-20%</c:v>
                </c:pt>
                <c:pt idx="1">
                  <c:v>Mean</c:v>
                </c:pt>
                <c:pt idx="2">
                  <c:v>20%</c:v>
                </c:pt>
              </c:strCache>
            </c:strRef>
          </c:cat>
          <c:val>
            <c:numRef>
              <c:f>'Distancia y sensibilidad OK'!$AH$115:$AJ$115</c:f>
              <c:numCache>
                <c:formatCode>0.00E+00</c:formatCode>
                <c:ptCount val="3"/>
                <c:pt idx="0">
                  <c:v>4970.3697000000002</c:v>
                </c:pt>
                <c:pt idx="1">
                  <c:v>5049.1499999999996</c:v>
                </c:pt>
                <c:pt idx="2">
                  <c:v>5118.9589999999998</c:v>
                </c:pt>
              </c:numCache>
            </c:numRef>
          </c:val>
          <c:smooth val="0"/>
          <c:extLst>
            <c:ext xmlns:c16="http://schemas.microsoft.com/office/drawing/2014/chart" uri="{C3380CC4-5D6E-409C-BE32-E72D297353CC}">
              <c16:uniqueId val="{00000002-A8DE-4213-B3A6-158C7E5A5016}"/>
            </c:ext>
          </c:extLst>
        </c:ser>
        <c:ser>
          <c:idx val="3"/>
          <c:order val="3"/>
          <c:tx>
            <c:strRef>
              <c:f>'Distancia y sensibilidad OK'!$B$116</c:f>
              <c:strCache>
                <c:ptCount val="1"/>
                <c:pt idx="0">
                  <c:v>Pig manure transport</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cat>
            <c:strRef>
              <c:f>'Distancia y sensibilidad OK'!$AH$69:$AJ$69</c:f>
              <c:strCache>
                <c:ptCount val="3"/>
                <c:pt idx="0">
                  <c:v>-20%</c:v>
                </c:pt>
                <c:pt idx="1">
                  <c:v>Mean</c:v>
                </c:pt>
                <c:pt idx="2">
                  <c:v>20%</c:v>
                </c:pt>
              </c:strCache>
            </c:strRef>
          </c:cat>
          <c:val>
            <c:numRef>
              <c:f>'Distancia y sensibilidad OK'!$AH$116:$AJ$116</c:f>
              <c:numCache>
                <c:formatCode>0.00E+00</c:formatCode>
                <c:ptCount val="3"/>
                <c:pt idx="0">
                  <c:v>4549.7186000000002</c:v>
                </c:pt>
                <c:pt idx="1">
                  <c:v>5049.1499999999996</c:v>
                </c:pt>
                <c:pt idx="2">
                  <c:v>5539.6100999999999</c:v>
                </c:pt>
              </c:numCache>
            </c:numRef>
          </c:val>
          <c:smooth val="0"/>
          <c:extLst>
            <c:ext xmlns:c16="http://schemas.microsoft.com/office/drawing/2014/chart" uri="{C3380CC4-5D6E-409C-BE32-E72D297353CC}">
              <c16:uniqueId val="{00000003-A8DE-4213-B3A6-158C7E5A5016}"/>
            </c:ext>
          </c:extLst>
        </c:ser>
        <c:dLbls>
          <c:showLegendKey val="0"/>
          <c:showVal val="0"/>
          <c:showCatName val="0"/>
          <c:showSerName val="0"/>
          <c:showPercent val="0"/>
          <c:showBubbleSize val="0"/>
        </c:dLbls>
        <c:marker val="1"/>
        <c:smooth val="0"/>
        <c:axId val="638336336"/>
        <c:axId val="401050544"/>
      </c:lineChart>
      <c:catAx>
        <c:axId val="6383363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401050544"/>
        <c:crosses val="autoZero"/>
        <c:auto val="1"/>
        <c:lblAlgn val="ctr"/>
        <c:lblOffset val="100"/>
        <c:noMultiLvlLbl val="0"/>
      </c:catAx>
      <c:valAx>
        <c:axId val="401050544"/>
        <c:scaling>
          <c:orientation val="minMax"/>
          <c:max val="5700"/>
          <c:min val="4500"/>
        </c:scaling>
        <c:delete val="0"/>
        <c:axPos val="l"/>
        <c:majorGridlines>
          <c:spPr>
            <a:ln w="9525" cap="flat" cmpd="sng" algn="ctr">
              <a:solidFill>
                <a:schemeClr val="tx1">
                  <a:lumMod val="15000"/>
                  <a:lumOff val="85000"/>
                </a:schemeClr>
              </a:solidFill>
              <a:round/>
            </a:ln>
            <a:effectLst/>
          </c:spPr>
        </c:majorGridlines>
        <c:numFmt formatCode="0.0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crossAx val="638336336"/>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E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ES"/>
              <a:t>Scenario 1</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ES"/>
        </a:p>
      </c:txPr>
    </c:title>
    <c:autoTitleDeleted val="0"/>
    <c:plotArea>
      <c:layout/>
      <c:barChart>
        <c:barDir val="col"/>
        <c:grouping val="stacked"/>
        <c:varyColors val="0"/>
        <c:ser>
          <c:idx val="0"/>
          <c:order val="0"/>
          <c:tx>
            <c:strRef>
              <c:f>'Comparación NPK Pure 1-2'!$E$20</c:f>
              <c:strCache>
                <c:ptCount val="1"/>
                <c:pt idx="0">
                  <c:v>Biostimulant aplication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'Comparación NPK Pure 1-2'!$B$21:$B$24</c:f>
              <c:strCache>
                <c:ptCount val="4"/>
                <c:pt idx="0">
                  <c:v>Human health</c:v>
                </c:pt>
                <c:pt idx="1">
                  <c:v>Ecosystem quality</c:v>
                </c:pt>
                <c:pt idx="2">
                  <c:v>Climate change</c:v>
                </c:pt>
                <c:pt idx="3">
                  <c:v>Resources</c:v>
                </c:pt>
              </c:strCache>
            </c:strRef>
          </c:cat>
          <c:val>
            <c:numRef>
              <c:f>'Comparación NPK Pure 1-2'!$E$21:$E$24</c:f>
              <c:numCache>
                <c:formatCode>0.00E+00</c:formatCode>
                <c:ptCount val="4"/>
                <c:pt idx="0">
                  <c:v>2.5700000000000001E-5</c:v>
                </c:pt>
                <c:pt idx="1">
                  <c:v>1.64</c:v>
                </c:pt>
                <c:pt idx="2">
                  <c:v>0</c:v>
                </c:pt>
                <c:pt idx="3">
                  <c:v>0</c:v>
                </c:pt>
              </c:numCache>
            </c:numRef>
          </c:val>
          <c:extLst>
            <c:ext xmlns:c16="http://schemas.microsoft.com/office/drawing/2014/chart" uri="{C3380CC4-5D6E-409C-BE32-E72D297353CC}">
              <c16:uniqueId val="{00000000-33FC-4CA3-BC90-565732885EEB}"/>
            </c:ext>
          </c:extLst>
        </c:ser>
        <c:ser>
          <c:idx val="1"/>
          <c:order val="1"/>
          <c:tx>
            <c:strRef>
              <c:f>'Comparación NPK Pure 1-2'!$F$20</c:f>
              <c:strCache>
                <c:ptCount val="1"/>
                <c:pt idx="0">
                  <c:v>Biostimulant production</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'Comparación NPK Pure 1-2'!$B$21:$B$24</c:f>
              <c:strCache>
                <c:ptCount val="4"/>
                <c:pt idx="0">
                  <c:v>Human health</c:v>
                </c:pt>
                <c:pt idx="1">
                  <c:v>Ecosystem quality</c:v>
                </c:pt>
                <c:pt idx="2">
                  <c:v>Climate change</c:v>
                </c:pt>
                <c:pt idx="3">
                  <c:v>Resources</c:v>
                </c:pt>
              </c:strCache>
            </c:strRef>
          </c:cat>
          <c:val>
            <c:numRef>
              <c:f>'Comparación NPK Pure 1-2'!$F$21:$F$24</c:f>
              <c:numCache>
                <c:formatCode>0.00E+00</c:formatCode>
                <c:ptCount val="4"/>
                <c:pt idx="0">
                  <c:v>1.5100000000000001E-4</c:v>
                </c:pt>
                <c:pt idx="1">
                  <c:v>48.8</c:v>
                </c:pt>
                <c:pt idx="2">
                  <c:v>189</c:v>
                </c:pt>
                <c:pt idx="3">
                  <c:v>3020</c:v>
                </c:pt>
              </c:numCache>
            </c:numRef>
          </c:val>
          <c:extLst>
            <c:ext xmlns:c16="http://schemas.microsoft.com/office/drawing/2014/chart" uri="{C3380CC4-5D6E-409C-BE32-E72D297353CC}">
              <c16:uniqueId val="{00000001-33FC-4CA3-BC90-565732885EEB}"/>
            </c:ext>
          </c:extLst>
        </c:ser>
        <c:ser>
          <c:idx val="2"/>
          <c:order val="2"/>
          <c:tx>
            <c:strRef>
              <c:f>'Comparación NPK Pure 1-2'!$G$20</c:f>
              <c:strCache>
                <c:ptCount val="1"/>
                <c:pt idx="0">
                  <c:v>Final tank</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strRef>
              <c:f>'Comparación NPK Pure 1-2'!$B$21:$B$24</c:f>
              <c:strCache>
                <c:ptCount val="4"/>
                <c:pt idx="0">
                  <c:v>Human health</c:v>
                </c:pt>
                <c:pt idx="1">
                  <c:v>Ecosystem quality</c:v>
                </c:pt>
                <c:pt idx="2">
                  <c:v>Climate change</c:v>
                </c:pt>
                <c:pt idx="3">
                  <c:v>Resources</c:v>
                </c:pt>
              </c:strCache>
            </c:strRef>
          </c:cat>
          <c:val>
            <c:numRef>
              <c:f>'Comparación NPK Pure 1-2'!$G$21:$G$24</c:f>
              <c:numCache>
                <c:formatCode>0.00E+00</c:formatCode>
                <c:ptCount val="4"/>
                <c:pt idx="0">
                  <c:v>5.6700000000000002E-11</c:v>
                </c:pt>
                <c:pt idx="1">
                  <c:v>8.7200000000000005E-5</c:v>
                </c:pt>
                <c:pt idx="2">
                  <c:v>5.5700000000000002E-8</c:v>
                </c:pt>
                <c:pt idx="3">
                  <c:v>5.05</c:v>
                </c:pt>
              </c:numCache>
            </c:numRef>
          </c:val>
          <c:extLst>
            <c:ext xmlns:c16="http://schemas.microsoft.com/office/drawing/2014/chart" uri="{C3380CC4-5D6E-409C-BE32-E72D297353CC}">
              <c16:uniqueId val="{00000002-33FC-4CA3-BC90-565732885EEB}"/>
            </c:ext>
          </c:extLst>
        </c:ser>
        <c:ser>
          <c:idx val="3"/>
          <c:order val="3"/>
          <c:tx>
            <c:strRef>
              <c:f>'Comparación NPK Pure 1-2'!$H$20</c:f>
              <c:strCache>
                <c:ptCount val="1"/>
                <c:pt idx="0">
                  <c:v>Transport</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NPK Pure 1-2'!$B$21:$B$24</c:f>
              <c:strCache>
                <c:ptCount val="4"/>
                <c:pt idx="0">
                  <c:v>Human health</c:v>
                </c:pt>
                <c:pt idx="1">
                  <c:v>Ecosystem quality</c:v>
                </c:pt>
                <c:pt idx="2">
                  <c:v>Climate change</c:v>
                </c:pt>
                <c:pt idx="3">
                  <c:v>Resources</c:v>
                </c:pt>
              </c:strCache>
            </c:strRef>
          </c:cat>
          <c:val>
            <c:numRef>
              <c:f>'Comparación NPK Pure 1-2'!$H$21:$H$24</c:f>
              <c:numCache>
                <c:formatCode>0.00E+00</c:formatCode>
                <c:ptCount val="4"/>
                <c:pt idx="0">
                  <c:v>6.9900000000000005E-5</c:v>
                </c:pt>
                <c:pt idx="1">
                  <c:v>72.400000000000006</c:v>
                </c:pt>
                <c:pt idx="2">
                  <c:v>128</c:v>
                </c:pt>
                <c:pt idx="3">
                  <c:v>2080</c:v>
                </c:pt>
              </c:numCache>
            </c:numRef>
          </c:val>
          <c:extLst>
            <c:ext xmlns:c16="http://schemas.microsoft.com/office/drawing/2014/chart" uri="{C3380CC4-5D6E-409C-BE32-E72D297353CC}">
              <c16:uniqueId val="{00000003-33FC-4CA3-BC90-565732885EEB}"/>
            </c:ext>
          </c:extLst>
        </c:ser>
        <c:dLbls>
          <c:showLegendKey val="0"/>
          <c:showVal val="0"/>
          <c:showCatName val="0"/>
          <c:showSerName val="0"/>
          <c:showPercent val="0"/>
          <c:showBubbleSize val="0"/>
        </c:dLbls>
        <c:gapWidth val="150"/>
        <c:overlap val="100"/>
        <c:axId val="69123328"/>
        <c:axId val="1208834816"/>
      </c:barChart>
      <c:catAx>
        <c:axId val="69123328"/>
        <c:scaling>
          <c:orientation val="minMax"/>
        </c:scaling>
        <c:delete val="0"/>
        <c:axPos val="b"/>
        <c:numFmt formatCode="General" sourceLinked="1"/>
        <c:majorTickMark val="none"/>
        <c:minorTickMark val="none"/>
        <c:tickLblPos val="nextTo"/>
        <c:spPr>
          <a:noFill/>
          <a:ln w="9525" cap="flat" cmpd="sng" algn="ctr">
            <a:solidFill>
              <a:schemeClr val="tx1">
                <a:alpha val="96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1208834816"/>
        <c:crosses val="autoZero"/>
        <c:auto val="1"/>
        <c:lblAlgn val="ctr"/>
        <c:lblOffset val="100"/>
        <c:noMultiLvlLbl val="0"/>
      </c:catAx>
      <c:valAx>
        <c:axId val="1208834816"/>
        <c:scaling>
          <c:orientation val="minMax"/>
        </c:scaling>
        <c:delete val="0"/>
        <c:axPos val="l"/>
        <c:majorGridlines>
          <c:spPr>
            <a:ln w="9525" cap="flat" cmpd="sng" algn="ctr">
              <a:solidFill>
                <a:schemeClr val="tx2">
                  <a:lumMod val="15000"/>
                  <a:lumOff val="85000"/>
                </a:schemeClr>
              </a:solidFill>
              <a:round/>
            </a:ln>
            <a:effectLst/>
          </c:spPr>
        </c:majorGridlines>
        <c:numFmt formatCode="0.00E+0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69123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ES"/>
              <a:t>Scenario 1</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ES"/>
        </a:p>
      </c:txPr>
    </c:title>
    <c:autoTitleDeleted val="0"/>
    <c:plotArea>
      <c:layout/>
      <c:barChart>
        <c:barDir val="col"/>
        <c:grouping val="stacked"/>
        <c:varyColors val="0"/>
        <c:ser>
          <c:idx val="0"/>
          <c:order val="0"/>
          <c:tx>
            <c:strRef>
              <c:f>'Comparación NPK Pure 1-2'!$L$20</c:f>
              <c:strCache>
                <c:ptCount val="1"/>
                <c:pt idx="0">
                  <c:v>Biostimulant aplication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'Comparación NPK Pure 1-2'!$J$21:$J$24</c:f>
              <c:strCache>
                <c:ptCount val="4"/>
                <c:pt idx="0">
                  <c:v>Human health</c:v>
                </c:pt>
                <c:pt idx="1">
                  <c:v>Ecosystem quality</c:v>
                </c:pt>
                <c:pt idx="2">
                  <c:v>Climate change</c:v>
                </c:pt>
                <c:pt idx="3">
                  <c:v>Resources</c:v>
                </c:pt>
              </c:strCache>
            </c:strRef>
          </c:cat>
          <c:val>
            <c:numRef>
              <c:f>'Comparación NPK Pure 1-2'!$L$21:$L$24</c:f>
              <c:numCache>
                <c:formatCode>0%</c:formatCode>
                <c:ptCount val="4"/>
                <c:pt idx="0">
                  <c:v>0.10421733207979428</c:v>
                </c:pt>
                <c:pt idx="1">
                  <c:v>1.3350690620480119E-2</c:v>
                </c:pt>
                <c:pt idx="2">
                  <c:v>0</c:v>
                </c:pt>
                <c:pt idx="3">
                  <c:v>0</c:v>
                </c:pt>
              </c:numCache>
            </c:numRef>
          </c:val>
          <c:extLst>
            <c:ext xmlns:c16="http://schemas.microsoft.com/office/drawing/2014/chart" uri="{C3380CC4-5D6E-409C-BE32-E72D297353CC}">
              <c16:uniqueId val="{00000000-377D-4129-9A76-207D2A8C78CC}"/>
            </c:ext>
          </c:extLst>
        </c:ser>
        <c:ser>
          <c:idx val="1"/>
          <c:order val="1"/>
          <c:tx>
            <c:strRef>
              <c:f>'Comparación NPK Pure 1-2'!$M$20</c:f>
              <c:strCache>
                <c:ptCount val="1"/>
                <c:pt idx="0">
                  <c:v>Biostimulant production</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'Comparación NPK Pure 1-2'!$J$21:$J$24</c:f>
              <c:strCache>
                <c:ptCount val="4"/>
                <c:pt idx="0">
                  <c:v>Human health</c:v>
                </c:pt>
                <c:pt idx="1">
                  <c:v>Ecosystem quality</c:v>
                </c:pt>
                <c:pt idx="2">
                  <c:v>Climate change</c:v>
                </c:pt>
                <c:pt idx="3">
                  <c:v>Resources</c:v>
                </c:pt>
              </c:strCache>
            </c:strRef>
          </c:cat>
          <c:val>
            <c:numRef>
              <c:f>'Comparación NPK Pure 1-2'!$M$21:$M$24</c:f>
              <c:numCache>
                <c:formatCode>0%</c:formatCode>
                <c:ptCount val="4"/>
                <c:pt idx="0">
                  <c:v>0.6123275153326434</c:v>
                </c:pt>
                <c:pt idx="1">
                  <c:v>0.3972644526094084</c:v>
                </c:pt>
                <c:pt idx="2">
                  <c:v>0.59621451093624867</c:v>
                </c:pt>
                <c:pt idx="3">
                  <c:v>0.59157109137030972</c:v>
                </c:pt>
              </c:numCache>
            </c:numRef>
          </c:val>
          <c:extLst>
            <c:ext xmlns:c16="http://schemas.microsoft.com/office/drawing/2014/chart" uri="{C3380CC4-5D6E-409C-BE32-E72D297353CC}">
              <c16:uniqueId val="{00000001-377D-4129-9A76-207D2A8C78CC}"/>
            </c:ext>
          </c:extLst>
        </c:ser>
        <c:ser>
          <c:idx val="2"/>
          <c:order val="2"/>
          <c:tx>
            <c:strRef>
              <c:f>'Comparación NPK Pure 1-2'!$N$20</c:f>
              <c:strCache>
                <c:ptCount val="1"/>
                <c:pt idx="0">
                  <c:v>Final tank</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strRef>
              <c:f>'Comparación NPK Pure 1-2'!$J$21:$J$24</c:f>
              <c:strCache>
                <c:ptCount val="4"/>
                <c:pt idx="0">
                  <c:v>Human health</c:v>
                </c:pt>
                <c:pt idx="1">
                  <c:v>Ecosystem quality</c:v>
                </c:pt>
                <c:pt idx="2">
                  <c:v>Climate change</c:v>
                </c:pt>
                <c:pt idx="3">
                  <c:v>Resources</c:v>
                </c:pt>
              </c:strCache>
            </c:strRef>
          </c:cat>
          <c:val>
            <c:numRef>
              <c:f>'Comparación NPK Pure 1-2'!$N$21:$N$24</c:f>
              <c:numCache>
                <c:formatCode>0%</c:formatCode>
                <c:ptCount val="4"/>
                <c:pt idx="0">
                  <c:v>2.2992695443285351E-7</c:v>
                </c:pt>
                <c:pt idx="1">
                  <c:v>7.0986598908894296E-7</c:v>
                </c:pt>
                <c:pt idx="2">
                  <c:v>1.757097791489368E-10</c:v>
                </c:pt>
                <c:pt idx="3">
                  <c:v>9.8921656007286895E-4</c:v>
                </c:pt>
              </c:numCache>
            </c:numRef>
          </c:val>
          <c:extLst>
            <c:ext xmlns:c16="http://schemas.microsoft.com/office/drawing/2014/chart" uri="{C3380CC4-5D6E-409C-BE32-E72D297353CC}">
              <c16:uniqueId val="{00000002-377D-4129-9A76-207D2A8C78CC}"/>
            </c:ext>
          </c:extLst>
        </c:ser>
        <c:ser>
          <c:idx val="3"/>
          <c:order val="3"/>
          <c:tx>
            <c:strRef>
              <c:f>'Comparación NPK Pure 1-2'!$O$20</c:f>
              <c:strCache>
                <c:ptCount val="1"/>
                <c:pt idx="0">
                  <c:v>Transport</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NPK Pure 1-2'!$J$21:$J$24</c:f>
              <c:strCache>
                <c:ptCount val="4"/>
                <c:pt idx="0">
                  <c:v>Human health</c:v>
                </c:pt>
                <c:pt idx="1">
                  <c:v>Ecosystem quality</c:v>
                </c:pt>
                <c:pt idx="2">
                  <c:v>Climate change</c:v>
                </c:pt>
                <c:pt idx="3">
                  <c:v>Resources</c:v>
                </c:pt>
              </c:strCache>
            </c:strRef>
          </c:cat>
          <c:val>
            <c:numRef>
              <c:f>'Comparación NPK Pure 1-2'!$O$21:$O$24</c:f>
              <c:numCache>
                <c:formatCode>0%</c:formatCode>
                <c:ptCount val="4"/>
                <c:pt idx="0">
                  <c:v>0.28345492266060779</c:v>
                </c:pt>
                <c:pt idx="1">
                  <c:v>0.58938414690412244</c:v>
                </c:pt>
                <c:pt idx="2">
                  <c:v>0.40378548888804144</c:v>
                </c:pt>
                <c:pt idx="3">
                  <c:v>0.40743969206961733</c:v>
                </c:pt>
              </c:numCache>
            </c:numRef>
          </c:val>
          <c:extLst>
            <c:ext xmlns:c16="http://schemas.microsoft.com/office/drawing/2014/chart" uri="{C3380CC4-5D6E-409C-BE32-E72D297353CC}">
              <c16:uniqueId val="{00000003-377D-4129-9A76-207D2A8C78CC}"/>
            </c:ext>
          </c:extLst>
        </c:ser>
        <c:ser>
          <c:idx val="4"/>
          <c:order val="4"/>
          <c:tx>
            <c:strRef>
              <c:f>'Comparación NPK Pure 1-2'!$P$20</c:f>
              <c:strCache>
                <c:ptCount val="1"/>
                <c:pt idx="0">
                  <c:v>Avoided</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strRef>
              <c:f>'Comparación NPK Pure 1-2'!$J$21:$J$24</c:f>
              <c:strCache>
                <c:ptCount val="4"/>
                <c:pt idx="0">
                  <c:v>Human health</c:v>
                </c:pt>
                <c:pt idx="1">
                  <c:v>Ecosystem quality</c:v>
                </c:pt>
                <c:pt idx="2">
                  <c:v>Climate change</c:v>
                </c:pt>
                <c:pt idx="3">
                  <c:v>Resources</c:v>
                </c:pt>
              </c:strCache>
            </c:strRef>
          </c:cat>
          <c:val>
            <c:numRef>
              <c:f>'Comparación NPK Pure 1-2'!$P$21:$P$24</c:f>
              <c:numCache>
                <c:formatCode>0%</c:formatCode>
                <c:ptCount val="4"/>
                <c:pt idx="0">
                  <c:v>-0.14125990263813268</c:v>
                </c:pt>
                <c:pt idx="1">
                  <c:v>-4.7266329195507113E-2</c:v>
                </c:pt>
                <c:pt idx="2">
                  <c:v>-0.22445110406150809</c:v>
                </c:pt>
                <c:pt idx="3">
                  <c:v>-0.23567447919217246</c:v>
                </c:pt>
              </c:numCache>
            </c:numRef>
          </c:val>
          <c:extLst>
            <c:ext xmlns:c16="http://schemas.microsoft.com/office/drawing/2014/chart" uri="{C3380CC4-5D6E-409C-BE32-E72D297353CC}">
              <c16:uniqueId val="{00000004-377D-4129-9A76-207D2A8C78CC}"/>
            </c:ext>
          </c:extLst>
        </c:ser>
        <c:dLbls>
          <c:showLegendKey val="0"/>
          <c:showVal val="0"/>
          <c:showCatName val="0"/>
          <c:showSerName val="0"/>
          <c:showPercent val="0"/>
          <c:showBubbleSize val="0"/>
        </c:dLbls>
        <c:gapWidth val="150"/>
        <c:overlap val="100"/>
        <c:axId val="64493808"/>
        <c:axId val="2102338944"/>
      </c:barChart>
      <c:catAx>
        <c:axId val="644938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2102338944"/>
        <c:crosses val="autoZero"/>
        <c:auto val="1"/>
        <c:lblAlgn val="ctr"/>
        <c:lblOffset val="100"/>
        <c:noMultiLvlLbl val="0"/>
      </c:catAx>
      <c:valAx>
        <c:axId val="2102338944"/>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64493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ES"/>
              <a:t>Scenario 2</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ES"/>
        </a:p>
      </c:txPr>
    </c:title>
    <c:autoTitleDeleted val="0"/>
    <c:plotArea>
      <c:layout/>
      <c:barChart>
        <c:barDir val="col"/>
        <c:grouping val="stacked"/>
        <c:varyColors val="0"/>
        <c:ser>
          <c:idx val="0"/>
          <c:order val="0"/>
          <c:tx>
            <c:strRef>
              <c:f>'Comparación NPK Pure 1-2'!$L$20</c:f>
              <c:strCache>
                <c:ptCount val="1"/>
                <c:pt idx="0">
                  <c:v>Biostimulant aplication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'Comparación NPK Pure 1-2'!$J$27:$J$30</c:f>
              <c:strCache>
                <c:ptCount val="4"/>
                <c:pt idx="0">
                  <c:v>Human health</c:v>
                </c:pt>
                <c:pt idx="1">
                  <c:v>Ecosystem quality</c:v>
                </c:pt>
                <c:pt idx="2">
                  <c:v>Climate change</c:v>
                </c:pt>
                <c:pt idx="3">
                  <c:v>Resources</c:v>
                </c:pt>
              </c:strCache>
            </c:strRef>
          </c:cat>
          <c:val>
            <c:numRef>
              <c:f>'Comparación NPK Pure 1-2'!$L$27:$L$30</c:f>
              <c:numCache>
                <c:formatCode>0%</c:formatCode>
                <c:ptCount val="4"/>
                <c:pt idx="0">
                  <c:v>8.4818475941683694E-2</c:v>
                </c:pt>
                <c:pt idx="1">
                  <c:v>1.0930416194711511E-2</c:v>
                </c:pt>
                <c:pt idx="2">
                  <c:v>0</c:v>
                </c:pt>
                <c:pt idx="3">
                  <c:v>0</c:v>
                </c:pt>
              </c:numCache>
            </c:numRef>
          </c:val>
          <c:extLst>
            <c:ext xmlns:c16="http://schemas.microsoft.com/office/drawing/2014/chart" uri="{C3380CC4-5D6E-409C-BE32-E72D297353CC}">
              <c16:uniqueId val="{00000000-0AD5-452F-9210-BDC3D43B9BD6}"/>
            </c:ext>
          </c:extLst>
        </c:ser>
        <c:ser>
          <c:idx val="1"/>
          <c:order val="1"/>
          <c:tx>
            <c:strRef>
              <c:f>'Comparación NPK Pure 1-2'!$M$20</c:f>
              <c:strCache>
                <c:ptCount val="1"/>
                <c:pt idx="0">
                  <c:v>Biostimulant production</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'Comparación NPK Pure 1-2'!$J$27:$J$30</c:f>
              <c:strCache>
                <c:ptCount val="4"/>
                <c:pt idx="0">
                  <c:v>Human health</c:v>
                </c:pt>
                <c:pt idx="1">
                  <c:v>Ecosystem quality</c:v>
                </c:pt>
                <c:pt idx="2">
                  <c:v>Climate change</c:v>
                </c:pt>
                <c:pt idx="3">
                  <c:v>Resources</c:v>
                </c:pt>
              </c:strCache>
            </c:strRef>
          </c:cat>
          <c:val>
            <c:numRef>
              <c:f>'Comparación NPK Pure 1-2'!$M$27:$M$30</c:f>
              <c:numCache>
                <c:formatCode>0%</c:formatCode>
                <c:ptCount val="4"/>
                <c:pt idx="0">
                  <c:v>0.80528047197551833</c:v>
                </c:pt>
                <c:pt idx="1">
                  <c:v>0.83311099045057257</c:v>
                </c:pt>
                <c:pt idx="2">
                  <c:v>0.90757503568654885</c:v>
                </c:pt>
                <c:pt idx="3">
                  <c:v>0.89776919945904066</c:v>
                </c:pt>
              </c:numCache>
            </c:numRef>
          </c:val>
          <c:extLst>
            <c:ext xmlns:c16="http://schemas.microsoft.com/office/drawing/2014/chart" uri="{C3380CC4-5D6E-409C-BE32-E72D297353CC}">
              <c16:uniqueId val="{00000001-0AD5-452F-9210-BDC3D43B9BD6}"/>
            </c:ext>
          </c:extLst>
        </c:ser>
        <c:ser>
          <c:idx val="2"/>
          <c:order val="2"/>
          <c:tx>
            <c:strRef>
              <c:f>'Comparación NPK Pure 1-2'!$N$20</c:f>
              <c:strCache>
                <c:ptCount val="1"/>
                <c:pt idx="0">
                  <c:v>Final tank</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strRef>
              <c:f>'Comparación NPK Pure 1-2'!$J$27:$J$30</c:f>
              <c:strCache>
                <c:ptCount val="4"/>
                <c:pt idx="0">
                  <c:v>Human health</c:v>
                </c:pt>
                <c:pt idx="1">
                  <c:v>Ecosystem quality</c:v>
                </c:pt>
                <c:pt idx="2">
                  <c:v>Climate change</c:v>
                </c:pt>
                <c:pt idx="3">
                  <c:v>Resources</c:v>
                </c:pt>
              </c:strCache>
            </c:strRef>
          </c:cat>
          <c:val>
            <c:numRef>
              <c:f>'Comparación NPK Pure 1-2'!$N$27:$N$30</c:f>
              <c:numCache>
                <c:formatCode>0%</c:formatCode>
                <c:ptCount val="4"/>
                <c:pt idx="0">
                  <c:v>6.9636958847063265E-8</c:v>
                </c:pt>
                <c:pt idx="1">
                  <c:v>2.1594236872478841E-7</c:v>
                </c:pt>
                <c:pt idx="2">
                  <c:v>4.9309194852261312E-11</c:v>
                </c:pt>
                <c:pt idx="3">
                  <c:v>3.0855687294021873E-4</c:v>
                </c:pt>
              </c:numCache>
            </c:numRef>
          </c:val>
          <c:extLst>
            <c:ext xmlns:c16="http://schemas.microsoft.com/office/drawing/2014/chart" uri="{C3380CC4-5D6E-409C-BE32-E72D297353CC}">
              <c16:uniqueId val="{00000002-0AD5-452F-9210-BDC3D43B9BD6}"/>
            </c:ext>
          </c:extLst>
        </c:ser>
        <c:ser>
          <c:idx val="3"/>
          <c:order val="3"/>
          <c:tx>
            <c:strRef>
              <c:f>'Comparación NPK Pure 1-2'!$O$20</c:f>
              <c:strCache>
                <c:ptCount val="1"/>
                <c:pt idx="0">
                  <c:v>Transport</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NPK Pure 1-2'!$J$27:$J$30</c:f>
              <c:strCache>
                <c:ptCount val="4"/>
                <c:pt idx="0">
                  <c:v>Human health</c:v>
                </c:pt>
                <c:pt idx="1">
                  <c:v>Ecosystem quality</c:v>
                </c:pt>
                <c:pt idx="2">
                  <c:v>Climate change</c:v>
                </c:pt>
                <c:pt idx="3">
                  <c:v>Resources</c:v>
                </c:pt>
              </c:strCache>
            </c:strRef>
          </c:cat>
          <c:val>
            <c:numRef>
              <c:f>'Comparación NPK Pure 1-2'!$O$27:$O$30</c:f>
              <c:numCache>
                <c:formatCode>0%</c:formatCode>
                <c:ptCount val="4"/>
                <c:pt idx="0">
                  <c:v>0.10990098244583919</c:v>
                </c:pt>
                <c:pt idx="1">
                  <c:v>0.15595837741234717</c:v>
                </c:pt>
                <c:pt idx="2">
                  <c:v>9.2424964264141971E-2</c:v>
                </c:pt>
                <c:pt idx="3">
                  <c:v>0.10192224366801907</c:v>
                </c:pt>
              </c:numCache>
            </c:numRef>
          </c:val>
          <c:extLst>
            <c:ext xmlns:c16="http://schemas.microsoft.com/office/drawing/2014/chart" uri="{C3380CC4-5D6E-409C-BE32-E72D297353CC}">
              <c16:uniqueId val="{00000003-0AD5-452F-9210-BDC3D43B9BD6}"/>
            </c:ext>
          </c:extLst>
        </c:ser>
        <c:ser>
          <c:idx val="4"/>
          <c:order val="4"/>
          <c:tx>
            <c:strRef>
              <c:f>'Comparación NPK Pure 1-2'!$P$20</c:f>
              <c:strCache>
                <c:ptCount val="1"/>
                <c:pt idx="0">
                  <c:v>Avoided</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strRef>
              <c:f>'Comparación NPK Pure 1-2'!$J$27:$J$30</c:f>
              <c:strCache>
                <c:ptCount val="4"/>
                <c:pt idx="0">
                  <c:v>Human health</c:v>
                </c:pt>
                <c:pt idx="1">
                  <c:v>Ecosystem quality</c:v>
                </c:pt>
                <c:pt idx="2">
                  <c:v>Climate change</c:v>
                </c:pt>
                <c:pt idx="3">
                  <c:v>Resources</c:v>
                </c:pt>
              </c:strCache>
            </c:strRef>
          </c:cat>
          <c:val>
            <c:numRef>
              <c:f>'Comparación NPK Pure 1-2'!$P$27:$P$30</c:f>
              <c:numCache>
                <c:formatCode>0%</c:formatCode>
                <c:ptCount val="4"/>
                <c:pt idx="0">
                  <c:v>-0.11496599859477701</c:v>
                </c:pt>
                <c:pt idx="1">
                  <c:v>-3.8697672262032912E-2</c:v>
                </c:pt>
                <c:pt idx="2">
                  <c:v>-0.16948785134943212</c:v>
                </c:pt>
                <c:pt idx="3">
                  <c:v>-0.19746490986200288</c:v>
                </c:pt>
              </c:numCache>
            </c:numRef>
          </c:val>
          <c:extLst>
            <c:ext xmlns:c16="http://schemas.microsoft.com/office/drawing/2014/chart" uri="{C3380CC4-5D6E-409C-BE32-E72D297353CC}">
              <c16:uniqueId val="{00000004-0AD5-452F-9210-BDC3D43B9BD6}"/>
            </c:ext>
          </c:extLst>
        </c:ser>
        <c:dLbls>
          <c:showLegendKey val="0"/>
          <c:showVal val="0"/>
          <c:showCatName val="0"/>
          <c:showSerName val="0"/>
          <c:showPercent val="0"/>
          <c:showBubbleSize val="0"/>
        </c:dLbls>
        <c:gapWidth val="150"/>
        <c:overlap val="100"/>
        <c:axId val="64493808"/>
        <c:axId val="2102338944"/>
      </c:barChart>
      <c:catAx>
        <c:axId val="644938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2102338944"/>
        <c:crosses val="autoZero"/>
        <c:auto val="1"/>
        <c:lblAlgn val="ctr"/>
        <c:lblOffset val="100"/>
        <c:noMultiLvlLbl val="0"/>
      </c:catAx>
      <c:valAx>
        <c:axId val="2102338944"/>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64493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ES"/>
              <a:t>Scenario 2</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ES"/>
        </a:p>
      </c:txPr>
    </c:title>
    <c:autoTitleDeleted val="0"/>
    <c:plotArea>
      <c:layout/>
      <c:barChart>
        <c:barDir val="col"/>
        <c:grouping val="stacked"/>
        <c:varyColors val="0"/>
        <c:ser>
          <c:idx val="0"/>
          <c:order val="0"/>
          <c:tx>
            <c:strRef>
              <c:f>'Comparación NPK Pure 1-2'!$E$20</c:f>
              <c:strCache>
                <c:ptCount val="1"/>
                <c:pt idx="0">
                  <c:v>Biostimulant aplication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'Comparación NPK Pure 1-2'!$B$27:$B$30</c:f>
              <c:strCache>
                <c:ptCount val="4"/>
                <c:pt idx="0">
                  <c:v>Human health</c:v>
                </c:pt>
                <c:pt idx="1">
                  <c:v>Ecosystem quality</c:v>
                </c:pt>
                <c:pt idx="2">
                  <c:v>Climate change</c:v>
                </c:pt>
                <c:pt idx="3">
                  <c:v>Resources</c:v>
                </c:pt>
              </c:strCache>
            </c:strRef>
          </c:cat>
          <c:val>
            <c:numRef>
              <c:f>'Comparación NPK Pure 1-2'!$E$27:$E$30</c:f>
              <c:numCache>
                <c:formatCode>0.00E+00</c:formatCode>
                <c:ptCount val="4"/>
                <c:pt idx="0">
                  <c:v>2.5700000000000001E-5</c:v>
                </c:pt>
                <c:pt idx="1">
                  <c:v>1.64</c:v>
                </c:pt>
                <c:pt idx="2">
                  <c:v>0</c:v>
                </c:pt>
                <c:pt idx="3">
                  <c:v>0</c:v>
                </c:pt>
              </c:numCache>
            </c:numRef>
          </c:val>
          <c:extLst>
            <c:ext xmlns:c16="http://schemas.microsoft.com/office/drawing/2014/chart" uri="{C3380CC4-5D6E-409C-BE32-E72D297353CC}">
              <c16:uniqueId val="{00000000-0C4B-4418-B85A-B4C519026D5A}"/>
            </c:ext>
          </c:extLst>
        </c:ser>
        <c:ser>
          <c:idx val="1"/>
          <c:order val="1"/>
          <c:tx>
            <c:strRef>
              <c:f>'Comparación NPK Pure 1-2'!$F$20</c:f>
              <c:strCache>
                <c:ptCount val="1"/>
                <c:pt idx="0">
                  <c:v>Biostimulant production</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'Comparación NPK Pure 1-2'!$B$27:$B$30</c:f>
              <c:strCache>
                <c:ptCount val="4"/>
                <c:pt idx="0">
                  <c:v>Human health</c:v>
                </c:pt>
                <c:pt idx="1">
                  <c:v>Ecosystem quality</c:v>
                </c:pt>
                <c:pt idx="2">
                  <c:v>Climate change</c:v>
                </c:pt>
                <c:pt idx="3">
                  <c:v>Resources</c:v>
                </c:pt>
              </c:strCache>
            </c:strRef>
          </c:cat>
          <c:val>
            <c:numRef>
              <c:f>'Comparación NPK Pure 1-2'!$F$27:$F$30</c:f>
              <c:numCache>
                <c:formatCode>0.00E+00</c:formatCode>
                <c:ptCount val="4"/>
                <c:pt idx="0">
                  <c:v>2.4399999999999999E-4</c:v>
                </c:pt>
                <c:pt idx="1">
                  <c:v>125</c:v>
                </c:pt>
                <c:pt idx="2">
                  <c:v>381</c:v>
                </c:pt>
                <c:pt idx="3">
                  <c:v>5470</c:v>
                </c:pt>
              </c:numCache>
            </c:numRef>
          </c:val>
          <c:extLst>
            <c:ext xmlns:c16="http://schemas.microsoft.com/office/drawing/2014/chart" uri="{C3380CC4-5D6E-409C-BE32-E72D297353CC}">
              <c16:uniqueId val="{00000001-0C4B-4418-B85A-B4C519026D5A}"/>
            </c:ext>
          </c:extLst>
        </c:ser>
        <c:ser>
          <c:idx val="2"/>
          <c:order val="2"/>
          <c:tx>
            <c:strRef>
              <c:f>'Comparación NPK Pure 1-2'!$G$20</c:f>
              <c:strCache>
                <c:ptCount val="1"/>
                <c:pt idx="0">
                  <c:v>Final tank</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strRef>
              <c:f>'Comparación NPK Pure 1-2'!$B$27:$B$30</c:f>
              <c:strCache>
                <c:ptCount val="4"/>
                <c:pt idx="0">
                  <c:v>Human health</c:v>
                </c:pt>
                <c:pt idx="1">
                  <c:v>Ecosystem quality</c:v>
                </c:pt>
                <c:pt idx="2">
                  <c:v>Climate change</c:v>
                </c:pt>
                <c:pt idx="3">
                  <c:v>Resources</c:v>
                </c:pt>
              </c:strCache>
            </c:strRef>
          </c:cat>
          <c:val>
            <c:numRef>
              <c:f>'Comparación NPK Pure 1-2'!$G$27:$G$30</c:f>
              <c:numCache>
                <c:formatCode>0.00E+00</c:formatCode>
                <c:ptCount val="4"/>
                <c:pt idx="0">
                  <c:v>2.11E-11</c:v>
                </c:pt>
                <c:pt idx="1">
                  <c:v>3.2400000000000001E-5</c:v>
                </c:pt>
                <c:pt idx="2">
                  <c:v>2.07E-8</c:v>
                </c:pt>
                <c:pt idx="3">
                  <c:v>1.88</c:v>
                </c:pt>
              </c:numCache>
            </c:numRef>
          </c:val>
          <c:extLst>
            <c:ext xmlns:c16="http://schemas.microsoft.com/office/drawing/2014/chart" uri="{C3380CC4-5D6E-409C-BE32-E72D297353CC}">
              <c16:uniqueId val="{00000002-0C4B-4418-B85A-B4C519026D5A}"/>
            </c:ext>
          </c:extLst>
        </c:ser>
        <c:ser>
          <c:idx val="3"/>
          <c:order val="3"/>
          <c:tx>
            <c:strRef>
              <c:f>'Comparación NPK Pure 1-2'!$H$20</c:f>
              <c:strCache>
                <c:ptCount val="1"/>
                <c:pt idx="0">
                  <c:v>Transport</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NPK Pure 1-2'!$B$27:$B$30</c:f>
              <c:strCache>
                <c:ptCount val="4"/>
                <c:pt idx="0">
                  <c:v>Human health</c:v>
                </c:pt>
                <c:pt idx="1">
                  <c:v>Ecosystem quality</c:v>
                </c:pt>
                <c:pt idx="2">
                  <c:v>Climate change</c:v>
                </c:pt>
                <c:pt idx="3">
                  <c:v>Resources</c:v>
                </c:pt>
              </c:strCache>
            </c:strRef>
          </c:cat>
          <c:val>
            <c:numRef>
              <c:f>'Comparación NPK Pure 1-2'!$H$27:$H$30</c:f>
              <c:numCache>
                <c:formatCode>0.00E+00</c:formatCode>
                <c:ptCount val="4"/>
                <c:pt idx="0">
                  <c:v>3.3300000000000003E-5</c:v>
                </c:pt>
                <c:pt idx="1">
                  <c:v>23.4</c:v>
                </c:pt>
                <c:pt idx="2">
                  <c:v>38.799999999999997</c:v>
                </c:pt>
                <c:pt idx="3">
                  <c:v>621</c:v>
                </c:pt>
              </c:numCache>
            </c:numRef>
          </c:val>
          <c:extLst>
            <c:ext xmlns:c16="http://schemas.microsoft.com/office/drawing/2014/chart" uri="{C3380CC4-5D6E-409C-BE32-E72D297353CC}">
              <c16:uniqueId val="{00000003-0C4B-4418-B85A-B4C519026D5A}"/>
            </c:ext>
          </c:extLst>
        </c:ser>
        <c:dLbls>
          <c:showLegendKey val="0"/>
          <c:showVal val="0"/>
          <c:showCatName val="0"/>
          <c:showSerName val="0"/>
          <c:showPercent val="0"/>
          <c:showBubbleSize val="0"/>
        </c:dLbls>
        <c:gapWidth val="150"/>
        <c:overlap val="100"/>
        <c:axId val="69123328"/>
        <c:axId val="1208834816"/>
      </c:barChart>
      <c:catAx>
        <c:axId val="69123328"/>
        <c:scaling>
          <c:orientation val="minMax"/>
        </c:scaling>
        <c:delete val="0"/>
        <c:axPos val="b"/>
        <c:numFmt formatCode="General" sourceLinked="1"/>
        <c:majorTickMark val="none"/>
        <c:minorTickMark val="none"/>
        <c:tickLblPos val="nextTo"/>
        <c:spPr>
          <a:noFill/>
          <a:ln w="9525" cap="flat" cmpd="sng" algn="ctr">
            <a:solidFill>
              <a:schemeClr val="tx1">
                <a:alpha val="96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1208834816"/>
        <c:crosses val="autoZero"/>
        <c:auto val="1"/>
        <c:lblAlgn val="ctr"/>
        <c:lblOffset val="100"/>
        <c:noMultiLvlLbl val="0"/>
      </c:catAx>
      <c:valAx>
        <c:axId val="1208834816"/>
        <c:scaling>
          <c:orientation val="minMax"/>
        </c:scaling>
        <c:delete val="0"/>
        <c:axPos val="l"/>
        <c:majorGridlines>
          <c:spPr>
            <a:ln w="9525" cap="flat" cmpd="sng" algn="ctr">
              <a:solidFill>
                <a:schemeClr val="tx2">
                  <a:lumMod val="15000"/>
                  <a:lumOff val="85000"/>
                </a:schemeClr>
              </a:solidFill>
              <a:round/>
            </a:ln>
            <a:effectLst/>
          </c:spPr>
        </c:majorGridlines>
        <c:numFmt formatCode="0.00E+0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69123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'Comparación NPK Pure 1-2'!$R$4</c:f>
              <c:strCache>
                <c:ptCount val="1"/>
                <c:pt idx="0">
                  <c:v>Scenario 1</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'Comparación NPK Pure 1-2'!$S$3:$T$3</c:f>
              <c:strCache>
                <c:ptCount val="2"/>
                <c:pt idx="0">
                  <c:v>Production</c:v>
                </c:pt>
                <c:pt idx="1">
                  <c:v>Aplication</c:v>
                </c:pt>
              </c:strCache>
            </c:strRef>
          </c:cat>
          <c:val>
            <c:numRef>
              <c:f>'Comparación NPK Pure 1-2'!$S$4:$T$4</c:f>
              <c:numCache>
                <c:formatCode>0.00</c:formatCode>
                <c:ptCount val="2"/>
                <c:pt idx="0">
                  <c:v>189.00000005570001</c:v>
                </c:pt>
                <c:pt idx="1">
                  <c:v>317.00000005570001</c:v>
                </c:pt>
              </c:numCache>
            </c:numRef>
          </c:val>
          <c:extLst>
            <c:ext xmlns:c16="http://schemas.microsoft.com/office/drawing/2014/chart" uri="{C3380CC4-5D6E-409C-BE32-E72D297353CC}">
              <c16:uniqueId val="{00000000-5E15-4F98-9771-6326E4A3D161}"/>
            </c:ext>
          </c:extLst>
        </c:ser>
        <c:ser>
          <c:idx val="1"/>
          <c:order val="1"/>
          <c:tx>
            <c:strRef>
              <c:f>'Comparación NPK Pure 1-2'!$R$5</c:f>
              <c:strCache>
                <c:ptCount val="1"/>
                <c:pt idx="0">
                  <c:v>Scenario 2</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'Comparación NPK Pure 1-2'!$S$3:$T$3</c:f>
              <c:strCache>
                <c:ptCount val="2"/>
                <c:pt idx="0">
                  <c:v>Production</c:v>
                </c:pt>
                <c:pt idx="1">
                  <c:v>Aplication</c:v>
                </c:pt>
              </c:strCache>
            </c:strRef>
          </c:cat>
          <c:val>
            <c:numRef>
              <c:f>'Comparación NPK Pure 1-2'!$S$5:$T$5</c:f>
              <c:numCache>
                <c:formatCode>0.00</c:formatCode>
                <c:ptCount val="2"/>
                <c:pt idx="0">
                  <c:v>381.00000002069999</c:v>
                </c:pt>
                <c:pt idx="1">
                  <c:v>419.8000000207</c:v>
                </c:pt>
              </c:numCache>
            </c:numRef>
          </c:val>
          <c:extLst>
            <c:ext xmlns:c16="http://schemas.microsoft.com/office/drawing/2014/chart" uri="{C3380CC4-5D6E-409C-BE32-E72D297353CC}">
              <c16:uniqueId val="{00000001-5E15-4F98-9771-6326E4A3D161}"/>
            </c:ext>
          </c:extLst>
        </c:ser>
        <c:ser>
          <c:idx val="2"/>
          <c:order val="2"/>
          <c:tx>
            <c:strRef>
              <c:f>'Comparación NPK Pure 1-2'!$R$6</c:f>
              <c:strCache>
                <c:ptCount val="1"/>
                <c:pt idx="0">
                  <c:v>NPK (a)</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strRef>
              <c:f>'Comparación NPK Pure 1-2'!$S$3:$T$3</c:f>
              <c:strCache>
                <c:ptCount val="2"/>
                <c:pt idx="0">
                  <c:v>Production</c:v>
                </c:pt>
                <c:pt idx="1">
                  <c:v>Aplication</c:v>
                </c:pt>
              </c:strCache>
            </c:strRef>
          </c:cat>
          <c:val>
            <c:numRef>
              <c:f>'Comparación NPK Pure 1-2'!$S$6:$T$6</c:f>
              <c:numCache>
                <c:formatCode>0.0</c:formatCode>
                <c:ptCount val="2"/>
                <c:pt idx="0">
                  <c:v>52.519525801952597</c:v>
                </c:pt>
                <c:pt idx="1">
                  <c:v>52.594184100418424</c:v>
                </c:pt>
              </c:numCache>
            </c:numRef>
          </c:val>
          <c:extLst>
            <c:ext xmlns:c16="http://schemas.microsoft.com/office/drawing/2014/chart" uri="{C3380CC4-5D6E-409C-BE32-E72D297353CC}">
              <c16:uniqueId val="{00000002-5E15-4F98-9771-6326E4A3D161}"/>
            </c:ext>
          </c:extLst>
        </c:ser>
        <c:ser>
          <c:idx val="3"/>
          <c:order val="3"/>
          <c:tx>
            <c:strRef>
              <c:f>'Comparación NPK Pure 1-2'!$R$7</c:f>
              <c:strCache>
                <c:ptCount val="1"/>
                <c:pt idx="0">
                  <c:v>NPK (b)</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NPK Pure 1-2'!$S$3:$T$3</c:f>
              <c:strCache>
                <c:ptCount val="2"/>
                <c:pt idx="0">
                  <c:v>Production</c:v>
                </c:pt>
                <c:pt idx="1">
                  <c:v>Aplication</c:v>
                </c:pt>
              </c:strCache>
            </c:strRef>
          </c:cat>
          <c:val>
            <c:numRef>
              <c:f>'Comparación NPK Pure 1-2'!$S$7:$T$7</c:f>
              <c:numCache>
                <c:formatCode>0.0</c:formatCode>
                <c:ptCount val="2"/>
                <c:pt idx="0">
                  <c:v>26.006367041198502</c:v>
                </c:pt>
                <c:pt idx="1">
                  <c:v>26.093370786516854</c:v>
                </c:pt>
              </c:numCache>
            </c:numRef>
          </c:val>
          <c:extLst>
            <c:ext xmlns:c16="http://schemas.microsoft.com/office/drawing/2014/chart" uri="{C3380CC4-5D6E-409C-BE32-E72D297353CC}">
              <c16:uniqueId val="{00000003-5E15-4F98-9771-6326E4A3D161}"/>
            </c:ext>
          </c:extLst>
        </c:ser>
        <c:dLbls>
          <c:showLegendKey val="0"/>
          <c:showVal val="0"/>
          <c:showCatName val="0"/>
          <c:showSerName val="0"/>
          <c:showPercent val="0"/>
          <c:showBubbleSize val="0"/>
        </c:dLbls>
        <c:gapWidth val="100"/>
        <c:overlap val="-24"/>
        <c:axId val="64475712"/>
        <c:axId val="1576777376"/>
      </c:barChart>
      <c:catAx>
        <c:axId val="6447571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1576777376"/>
        <c:crosses val="autoZero"/>
        <c:auto val="1"/>
        <c:lblAlgn val="ctr"/>
        <c:lblOffset val="100"/>
        <c:noMultiLvlLbl val="0"/>
      </c:catAx>
      <c:valAx>
        <c:axId val="1576777376"/>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es-ES"/>
                  <a:t>kg CO</a:t>
                </a:r>
                <a:r>
                  <a:rPr lang="es-ES" baseline="-25000"/>
                  <a:t>2</a:t>
                </a:r>
                <a:r>
                  <a:rPr lang="es-ES"/>
                  <a:t> eq</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title>
        <c:numFmt formatCode="0.0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644757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ES"/>
              <a:t>NPK a</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ES"/>
        </a:p>
      </c:txPr>
    </c:title>
    <c:autoTitleDeleted val="0"/>
    <c:plotArea>
      <c:layout/>
      <c:barChart>
        <c:barDir val="col"/>
        <c:grouping val="stacked"/>
        <c:varyColors val="0"/>
        <c:ser>
          <c:idx val="0"/>
          <c:order val="0"/>
          <c:tx>
            <c:strRef>
              <c:f>'Comparación NPK Pure 1-2'!$T$20</c:f>
              <c:strCache>
                <c:ptCount val="1"/>
                <c:pt idx="0">
                  <c:v>Aplication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'Comparación NPK Pure 1-2'!$B$21:$B$24</c:f>
              <c:strCache>
                <c:ptCount val="4"/>
                <c:pt idx="0">
                  <c:v>Human health</c:v>
                </c:pt>
                <c:pt idx="1">
                  <c:v>Ecosystem quality</c:v>
                </c:pt>
                <c:pt idx="2">
                  <c:v>Climate change</c:v>
                </c:pt>
                <c:pt idx="3">
                  <c:v>Resources</c:v>
                </c:pt>
              </c:strCache>
            </c:strRef>
          </c:cat>
          <c:val>
            <c:numRef>
              <c:f>'Comparación NPK Pure 1-2'!$T$21:$T$24</c:f>
              <c:numCache>
                <c:formatCode>0.00E+00</c:formatCode>
                <c:ptCount val="4"/>
                <c:pt idx="0">
                  <c:v>2.5700000000000001E-5</c:v>
                </c:pt>
                <c:pt idx="1">
                  <c:v>1.64</c:v>
                </c:pt>
                <c:pt idx="2">
                  <c:v>0</c:v>
                </c:pt>
                <c:pt idx="3">
                  <c:v>0</c:v>
                </c:pt>
              </c:numCache>
            </c:numRef>
          </c:val>
          <c:extLst>
            <c:ext xmlns:c16="http://schemas.microsoft.com/office/drawing/2014/chart" uri="{C3380CC4-5D6E-409C-BE32-E72D297353CC}">
              <c16:uniqueId val="{00000000-0291-458A-AB18-E086A526EF02}"/>
            </c:ext>
          </c:extLst>
        </c:ser>
        <c:ser>
          <c:idx val="1"/>
          <c:order val="1"/>
          <c:tx>
            <c:strRef>
              <c:f>'Comparación NPK Pure 1-2'!$U$20</c:f>
              <c:strCache>
                <c:ptCount val="1"/>
                <c:pt idx="0">
                  <c:v>CAN</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'Comparación NPK Pure 1-2'!$B$21:$B$24</c:f>
              <c:strCache>
                <c:ptCount val="4"/>
                <c:pt idx="0">
                  <c:v>Human health</c:v>
                </c:pt>
                <c:pt idx="1">
                  <c:v>Ecosystem quality</c:v>
                </c:pt>
                <c:pt idx="2">
                  <c:v>Climate change</c:v>
                </c:pt>
                <c:pt idx="3">
                  <c:v>Resources</c:v>
                </c:pt>
              </c:strCache>
            </c:strRef>
          </c:cat>
          <c:val>
            <c:numRef>
              <c:f>'Comparación NPK Pure 1-2'!$U$21:$U$24</c:f>
              <c:numCache>
                <c:formatCode>0.00E+00</c:formatCode>
                <c:ptCount val="4"/>
                <c:pt idx="0">
                  <c:v>1.26E-5</c:v>
                </c:pt>
                <c:pt idx="1">
                  <c:v>2.19</c:v>
                </c:pt>
                <c:pt idx="2">
                  <c:v>31.1</c:v>
                </c:pt>
                <c:pt idx="3">
                  <c:v>303</c:v>
                </c:pt>
              </c:numCache>
            </c:numRef>
          </c:val>
          <c:extLst>
            <c:ext xmlns:c16="http://schemas.microsoft.com/office/drawing/2014/chart" uri="{C3380CC4-5D6E-409C-BE32-E72D297353CC}">
              <c16:uniqueId val="{00000001-0291-458A-AB18-E086A526EF02}"/>
            </c:ext>
          </c:extLst>
        </c:ser>
        <c:ser>
          <c:idx val="2"/>
          <c:order val="2"/>
          <c:tx>
            <c:strRef>
              <c:f>'Comparación NPK Pure 1-2'!$V$20</c:f>
              <c:strCache>
                <c:ptCount val="1"/>
                <c:pt idx="0">
                  <c:v>DAP</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strRef>
              <c:f>'Comparación NPK Pure 1-2'!$B$21:$B$24</c:f>
              <c:strCache>
                <c:ptCount val="4"/>
                <c:pt idx="0">
                  <c:v>Human health</c:v>
                </c:pt>
                <c:pt idx="1">
                  <c:v>Ecosystem quality</c:v>
                </c:pt>
                <c:pt idx="2">
                  <c:v>Climate change</c:v>
                </c:pt>
                <c:pt idx="3">
                  <c:v>Resources</c:v>
                </c:pt>
              </c:strCache>
            </c:strRef>
          </c:cat>
          <c:val>
            <c:numRef>
              <c:f>'Comparación NPK Pure 1-2'!$V$21:$V$24</c:f>
              <c:numCache>
                <c:formatCode>0.00E+00</c:formatCode>
                <c:ptCount val="4"/>
                <c:pt idx="0">
                  <c:v>1.6399999999999999E-5</c:v>
                </c:pt>
                <c:pt idx="1">
                  <c:v>1.59</c:v>
                </c:pt>
                <c:pt idx="2">
                  <c:v>34.5</c:v>
                </c:pt>
                <c:pt idx="3">
                  <c:v>829</c:v>
                </c:pt>
              </c:numCache>
            </c:numRef>
          </c:val>
          <c:extLst>
            <c:ext xmlns:c16="http://schemas.microsoft.com/office/drawing/2014/chart" uri="{C3380CC4-5D6E-409C-BE32-E72D297353CC}">
              <c16:uniqueId val="{00000002-0291-458A-AB18-E086A526EF02}"/>
            </c:ext>
          </c:extLst>
        </c:ser>
        <c:ser>
          <c:idx val="3"/>
          <c:order val="3"/>
          <c:tx>
            <c:strRef>
              <c:f>'Comparación NPK Pure 1-2'!$W$20</c:f>
              <c:strCache>
                <c:ptCount val="1"/>
                <c:pt idx="0">
                  <c:v>K2O</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NPK Pure 1-2'!$B$21:$B$24</c:f>
              <c:strCache>
                <c:ptCount val="4"/>
                <c:pt idx="0">
                  <c:v>Human health</c:v>
                </c:pt>
                <c:pt idx="1">
                  <c:v>Ecosystem quality</c:v>
                </c:pt>
                <c:pt idx="2">
                  <c:v>Climate change</c:v>
                </c:pt>
                <c:pt idx="3">
                  <c:v>Resources</c:v>
                </c:pt>
              </c:strCache>
            </c:strRef>
          </c:cat>
          <c:val>
            <c:numRef>
              <c:f>'Comparación NPK Pure 1-2'!$W$21:$W$24</c:f>
              <c:numCache>
                <c:formatCode>0.00E+00</c:formatCode>
                <c:ptCount val="4"/>
                <c:pt idx="0">
                  <c:v>5.7799999999999997E-6</c:v>
                </c:pt>
                <c:pt idx="1">
                  <c:v>1.98</c:v>
                </c:pt>
                <c:pt idx="2">
                  <c:v>5.45</c:v>
                </c:pt>
                <c:pt idx="3">
                  <c:v>69.5</c:v>
                </c:pt>
              </c:numCache>
            </c:numRef>
          </c:val>
          <c:extLst>
            <c:ext xmlns:c16="http://schemas.microsoft.com/office/drawing/2014/chart" uri="{C3380CC4-5D6E-409C-BE32-E72D297353CC}">
              <c16:uniqueId val="{00000003-0291-458A-AB18-E086A526EF02}"/>
            </c:ext>
          </c:extLst>
        </c:ser>
        <c:ser>
          <c:idx val="4"/>
          <c:order val="4"/>
          <c:tx>
            <c:strRef>
              <c:f>'Comparación NPK Pure 1-2'!$X$20</c:f>
              <c:strCache>
                <c:ptCount val="1"/>
                <c:pt idx="0">
                  <c:v>Transport</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strRef>
              <c:f>'Comparación NPK Pure 1-2'!$B$21:$B$24</c:f>
              <c:strCache>
                <c:ptCount val="4"/>
                <c:pt idx="0">
                  <c:v>Human health</c:v>
                </c:pt>
                <c:pt idx="1">
                  <c:v>Ecosystem quality</c:v>
                </c:pt>
                <c:pt idx="2">
                  <c:v>Climate change</c:v>
                </c:pt>
                <c:pt idx="3">
                  <c:v>Resources</c:v>
                </c:pt>
              </c:strCache>
            </c:strRef>
          </c:cat>
          <c:val>
            <c:numRef>
              <c:f>'Comparación NPK Pure 1-2'!$X$21:$X$24</c:f>
              <c:numCache>
                <c:formatCode>0.00E+00</c:formatCode>
                <c:ptCount val="4"/>
                <c:pt idx="0">
                  <c:v>5.47E-8</c:v>
                </c:pt>
                <c:pt idx="1">
                  <c:v>4.6199999999999998E-2</c:v>
                </c:pt>
                <c:pt idx="2">
                  <c:v>0.10100000000000001</c:v>
                </c:pt>
                <c:pt idx="3">
                  <c:v>1.63</c:v>
                </c:pt>
              </c:numCache>
            </c:numRef>
          </c:val>
          <c:extLst>
            <c:ext xmlns:c16="http://schemas.microsoft.com/office/drawing/2014/chart" uri="{C3380CC4-5D6E-409C-BE32-E72D297353CC}">
              <c16:uniqueId val="{00000004-0291-458A-AB18-E086A526EF02}"/>
            </c:ext>
          </c:extLst>
        </c:ser>
        <c:dLbls>
          <c:showLegendKey val="0"/>
          <c:showVal val="0"/>
          <c:showCatName val="0"/>
          <c:showSerName val="0"/>
          <c:showPercent val="0"/>
          <c:showBubbleSize val="0"/>
        </c:dLbls>
        <c:gapWidth val="150"/>
        <c:overlap val="100"/>
        <c:axId val="69123328"/>
        <c:axId val="1208834816"/>
      </c:barChart>
      <c:catAx>
        <c:axId val="69123328"/>
        <c:scaling>
          <c:orientation val="minMax"/>
        </c:scaling>
        <c:delete val="0"/>
        <c:axPos val="b"/>
        <c:numFmt formatCode="General" sourceLinked="1"/>
        <c:majorTickMark val="none"/>
        <c:minorTickMark val="none"/>
        <c:tickLblPos val="nextTo"/>
        <c:spPr>
          <a:noFill/>
          <a:ln w="9525" cap="flat" cmpd="sng" algn="ctr">
            <a:solidFill>
              <a:schemeClr val="tx1">
                <a:alpha val="96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1208834816"/>
        <c:crosses val="autoZero"/>
        <c:auto val="1"/>
        <c:lblAlgn val="ctr"/>
        <c:lblOffset val="100"/>
        <c:noMultiLvlLbl val="0"/>
      </c:catAx>
      <c:valAx>
        <c:axId val="1208834816"/>
        <c:scaling>
          <c:orientation val="minMax"/>
        </c:scaling>
        <c:delete val="0"/>
        <c:axPos val="l"/>
        <c:majorGridlines>
          <c:spPr>
            <a:ln w="9525" cap="flat" cmpd="sng" algn="ctr">
              <a:solidFill>
                <a:schemeClr val="tx2">
                  <a:lumMod val="15000"/>
                  <a:lumOff val="85000"/>
                </a:schemeClr>
              </a:solidFill>
              <a:round/>
            </a:ln>
            <a:effectLst/>
          </c:spPr>
        </c:majorGridlines>
        <c:numFmt formatCode="0.00E+0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69123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ES"/>
              <a:t>NPK a</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ES"/>
        </a:p>
      </c:txPr>
    </c:title>
    <c:autoTitleDeleted val="0"/>
    <c:plotArea>
      <c:layout/>
      <c:barChart>
        <c:barDir val="col"/>
        <c:grouping val="percentStacked"/>
        <c:varyColors val="0"/>
        <c:ser>
          <c:idx val="0"/>
          <c:order val="0"/>
          <c:tx>
            <c:strRef>
              <c:f>'Comparación NPK Pure 1-2'!$AB$20</c:f>
              <c:strCache>
                <c:ptCount val="1"/>
                <c:pt idx="0">
                  <c:v>Aplication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'Comparación NPK Pure 1-2'!$J$21:$J$24</c:f>
              <c:strCache>
                <c:ptCount val="4"/>
                <c:pt idx="0">
                  <c:v>Human health</c:v>
                </c:pt>
                <c:pt idx="1">
                  <c:v>Ecosystem quality</c:v>
                </c:pt>
                <c:pt idx="2">
                  <c:v>Climate change</c:v>
                </c:pt>
                <c:pt idx="3">
                  <c:v>Resources</c:v>
                </c:pt>
              </c:strCache>
            </c:strRef>
          </c:cat>
          <c:val>
            <c:numRef>
              <c:f>'Comparación NPK Pure 1-2'!$AB$21:$AB$24</c:f>
              <c:numCache>
                <c:formatCode>0%</c:formatCode>
                <c:ptCount val="4"/>
                <c:pt idx="0">
                  <c:v>0.10421733207979428</c:v>
                </c:pt>
                <c:pt idx="1">
                  <c:v>1.3350690620480119E-2</c:v>
                </c:pt>
                <c:pt idx="2">
                  <c:v>0</c:v>
                </c:pt>
                <c:pt idx="3">
                  <c:v>0</c:v>
                </c:pt>
              </c:numCache>
            </c:numRef>
          </c:val>
          <c:extLst>
            <c:ext xmlns:c16="http://schemas.microsoft.com/office/drawing/2014/chart" uri="{C3380CC4-5D6E-409C-BE32-E72D297353CC}">
              <c16:uniqueId val="{00000000-76C8-462C-9DF1-1FD0E97C166A}"/>
            </c:ext>
          </c:extLst>
        </c:ser>
        <c:ser>
          <c:idx val="1"/>
          <c:order val="1"/>
          <c:tx>
            <c:strRef>
              <c:f>'Comparación NPK Pure 1-2'!$AC$20</c:f>
              <c:strCache>
                <c:ptCount val="1"/>
                <c:pt idx="0">
                  <c:v>CAN</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'Comparación NPK Pure 1-2'!$J$21:$J$24</c:f>
              <c:strCache>
                <c:ptCount val="4"/>
                <c:pt idx="0">
                  <c:v>Human health</c:v>
                </c:pt>
                <c:pt idx="1">
                  <c:v>Ecosystem quality</c:v>
                </c:pt>
                <c:pt idx="2">
                  <c:v>Climate change</c:v>
                </c:pt>
                <c:pt idx="3">
                  <c:v>Resources</c:v>
                </c:pt>
              </c:strCache>
            </c:strRef>
          </c:cat>
          <c:val>
            <c:numRef>
              <c:f>'Comparación NPK Pure 1-2'!$AC$21:$AC$24</c:f>
              <c:numCache>
                <c:formatCode>0%</c:formatCode>
                <c:ptCount val="4"/>
                <c:pt idx="0">
                  <c:v>5.1094878762856337E-2</c:v>
                </c:pt>
                <c:pt idx="1">
                  <c:v>1.7828056377348453E-2</c:v>
                </c:pt>
                <c:pt idx="2">
                  <c:v>9.8107255503266322E-2</c:v>
                </c:pt>
                <c:pt idx="3">
                  <c:v>5.9352993604372142E-2</c:v>
                </c:pt>
              </c:numCache>
            </c:numRef>
          </c:val>
          <c:extLst>
            <c:ext xmlns:c16="http://schemas.microsoft.com/office/drawing/2014/chart" uri="{C3380CC4-5D6E-409C-BE32-E72D297353CC}">
              <c16:uniqueId val="{00000001-76C8-462C-9DF1-1FD0E97C166A}"/>
            </c:ext>
          </c:extLst>
        </c:ser>
        <c:ser>
          <c:idx val="2"/>
          <c:order val="2"/>
          <c:tx>
            <c:strRef>
              <c:f>'Comparación NPK Pure 1-2'!$AD$20</c:f>
              <c:strCache>
                <c:ptCount val="1"/>
                <c:pt idx="0">
                  <c:v>DAP</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strRef>
              <c:f>'Comparación NPK Pure 1-2'!$J$21:$J$24</c:f>
              <c:strCache>
                <c:ptCount val="4"/>
                <c:pt idx="0">
                  <c:v>Human health</c:v>
                </c:pt>
                <c:pt idx="1">
                  <c:v>Ecosystem quality</c:v>
                </c:pt>
                <c:pt idx="2">
                  <c:v>Climate change</c:v>
                </c:pt>
                <c:pt idx="3">
                  <c:v>Resources</c:v>
                </c:pt>
              </c:strCache>
            </c:strRef>
          </c:cat>
          <c:val>
            <c:numRef>
              <c:f>'Comparación NPK Pure 1-2'!$AD$21:$AD$24</c:f>
              <c:numCache>
                <c:formatCode>0%</c:formatCode>
                <c:ptCount val="4"/>
                <c:pt idx="0">
                  <c:v>6.6504445373876495E-2</c:v>
                </c:pt>
                <c:pt idx="1">
                  <c:v>1.2943657369855727E-2</c:v>
                </c:pt>
                <c:pt idx="2">
                  <c:v>0.10883280755185493</c:v>
                </c:pt>
                <c:pt idx="3">
                  <c:v>0.16238822342582343</c:v>
                </c:pt>
              </c:numCache>
            </c:numRef>
          </c:val>
          <c:extLst>
            <c:ext xmlns:c16="http://schemas.microsoft.com/office/drawing/2014/chart" uri="{C3380CC4-5D6E-409C-BE32-E72D297353CC}">
              <c16:uniqueId val="{00000002-76C8-462C-9DF1-1FD0E97C166A}"/>
            </c:ext>
          </c:extLst>
        </c:ser>
        <c:ser>
          <c:idx val="3"/>
          <c:order val="3"/>
          <c:tx>
            <c:strRef>
              <c:f>'Comparación NPK Pure 1-2'!$AE$20</c:f>
              <c:strCache>
                <c:ptCount val="1"/>
                <c:pt idx="0">
                  <c:v>K2O</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NPK Pure 1-2'!$J$21:$J$24</c:f>
              <c:strCache>
                <c:ptCount val="4"/>
                <c:pt idx="0">
                  <c:v>Human health</c:v>
                </c:pt>
                <c:pt idx="1">
                  <c:v>Ecosystem quality</c:v>
                </c:pt>
                <c:pt idx="2">
                  <c:v>Climate change</c:v>
                </c:pt>
                <c:pt idx="3">
                  <c:v>Resources</c:v>
                </c:pt>
              </c:strCache>
            </c:strRef>
          </c:cat>
          <c:val>
            <c:numRef>
              <c:f>'Comparación NPK Pure 1-2'!$AE$21:$AE$24</c:f>
              <c:numCache>
                <c:formatCode>0%</c:formatCode>
                <c:ptCount val="4"/>
                <c:pt idx="0">
                  <c:v>2.3438761845183301E-2</c:v>
                </c:pt>
                <c:pt idx="1">
                  <c:v>1.6118516724725997E-2</c:v>
                </c:pt>
                <c:pt idx="2">
                  <c:v>1.719242901906114E-2</c:v>
                </c:pt>
                <c:pt idx="3">
                  <c:v>1.3613970480210772E-2</c:v>
                </c:pt>
              </c:numCache>
            </c:numRef>
          </c:val>
          <c:extLst>
            <c:ext xmlns:c16="http://schemas.microsoft.com/office/drawing/2014/chart" uri="{C3380CC4-5D6E-409C-BE32-E72D297353CC}">
              <c16:uniqueId val="{00000003-76C8-462C-9DF1-1FD0E97C166A}"/>
            </c:ext>
          </c:extLst>
        </c:ser>
        <c:ser>
          <c:idx val="4"/>
          <c:order val="4"/>
          <c:tx>
            <c:strRef>
              <c:f>'Comparación NPK Pure 1-2'!$AF$20</c:f>
              <c:strCache>
                <c:ptCount val="1"/>
                <c:pt idx="0">
                  <c:v>Transport</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strRef>
              <c:f>'Comparación NPK Pure 1-2'!$J$21:$J$24</c:f>
              <c:strCache>
                <c:ptCount val="4"/>
                <c:pt idx="0">
                  <c:v>Human health</c:v>
                </c:pt>
                <c:pt idx="1">
                  <c:v>Ecosystem quality</c:v>
                </c:pt>
                <c:pt idx="2">
                  <c:v>Climate change</c:v>
                </c:pt>
                <c:pt idx="3">
                  <c:v>Resources</c:v>
                </c:pt>
              </c:strCache>
            </c:strRef>
          </c:cat>
          <c:val>
            <c:numRef>
              <c:f>'Comparación NPK Pure 1-2'!$AF$21:$AF$24</c:f>
              <c:numCache>
                <c:formatCode>0%</c:formatCode>
                <c:ptCount val="4"/>
                <c:pt idx="0">
                  <c:v>2.2181665621652711E-4</c:v>
                </c:pt>
                <c:pt idx="1">
                  <c:v>3.7609872357693996E-4</c:v>
                </c:pt>
                <c:pt idx="2">
                  <c:v>3.1861198732572026E-4</c:v>
                </c:pt>
                <c:pt idx="3">
                  <c:v>3.1929168176609435E-4</c:v>
                </c:pt>
              </c:numCache>
            </c:numRef>
          </c:val>
          <c:extLst>
            <c:ext xmlns:c16="http://schemas.microsoft.com/office/drawing/2014/chart" uri="{C3380CC4-5D6E-409C-BE32-E72D297353CC}">
              <c16:uniqueId val="{00000004-76C8-462C-9DF1-1FD0E97C166A}"/>
            </c:ext>
          </c:extLst>
        </c:ser>
        <c:dLbls>
          <c:showLegendKey val="0"/>
          <c:showVal val="0"/>
          <c:showCatName val="0"/>
          <c:showSerName val="0"/>
          <c:showPercent val="0"/>
          <c:showBubbleSize val="0"/>
        </c:dLbls>
        <c:gapWidth val="150"/>
        <c:overlap val="100"/>
        <c:axId val="64493808"/>
        <c:axId val="2102338944"/>
      </c:barChart>
      <c:catAx>
        <c:axId val="644938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2102338944"/>
        <c:crosses val="autoZero"/>
        <c:auto val="1"/>
        <c:lblAlgn val="ctr"/>
        <c:lblOffset val="100"/>
        <c:noMultiLvlLbl val="0"/>
      </c:catAx>
      <c:valAx>
        <c:axId val="2102338944"/>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64493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ES"/>
              <a:t>NPK b</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ES"/>
        </a:p>
      </c:txPr>
    </c:title>
    <c:autoTitleDeleted val="0"/>
    <c:plotArea>
      <c:layout/>
      <c:barChart>
        <c:barDir val="col"/>
        <c:grouping val="percentStacked"/>
        <c:varyColors val="0"/>
        <c:ser>
          <c:idx val="1"/>
          <c:order val="0"/>
          <c:tx>
            <c:strRef>
              <c:f>'Comparación NPK Pure 1-2'!$AB$26</c:f>
              <c:strCache>
                <c:ptCount val="1"/>
                <c:pt idx="0">
                  <c:v>Aplication</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'Comparación NPK Pure 1-2'!$J$27:$J$30</c:f>
              <c:strCache>
                <c:ptCount val="4"/>
                <c:pt idx="0">
                  <c:v>Human health</c:v>
                </c:pt>
                <c:pt idx="1">
                  <c:v>Ecosystem quality</c:v>
                </c:pt>
                <c:pt idx="2">
                  <c:v>Climate change</c:v>
                </c:pt>
                <c:pt idx="3">
                  <c:v>Resources</c:v>
                </c:pt>
              </c:strCache>
            </c:strRef>
          </c:cat>
          <c:val>
            <c:numRef>
              <c:f>'Comparación NPK Pure 1-2'!$AB$27:$AB$30</c:f>
              <c:numCache>
                <c:formatCode>0%</c:formatCode>
                <c:ptCount val="4"/>
                <c:pt idx="0">
                  <c:v>8.4818475941683694E-2</c:v>
                </c:pt>
                <c:pt idx="1">
                  <c:v>1.0930416194711511E-2</c:v>
                </c:pt>
                <c:pt idx="2">
                  <c:v>0</c:v>
                </c:pt>
                <c:pt idx="3">
                  <c:v>0</c:v>
                </c:pt>
              </c:numCache>
            </c:numRef>
          </c:val>
          <c:extLst>
            <c:ext xmlns:c16="http://schemas.microsoft.com/office/drawing/2014/chart" uri="{C3380CC4-5D6E-409C-BE32-E72D297353CC}">
              <c16:uniqueId val="{00000000-3B5C-4DD3-BF70-417C38CBE5F7}"/>
            </c:ext>
          </c:extLst>
        </c:ser>
        <c:ser>
          <c:idx val="2"/>
          <c:order val="1"/>
          <c:tx>
            <c:strRef>
              <c:f>'Comparación NPK Pure 1-2'!$AC$26</c:f>
              <c:strCache>
                <c:ptCount val="1"/>
                <c:pt idx="0">
                  <c:v>Urea</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strRef>
              <c:f>'Comparación NPK Pure 1-2'!$J$27:$J$30</c:f>
              <c:strCache>
                <c:ptCount val="4"/>
                <c:pt idx="0">
                  <c:v>Human health</c:v>
                </c:pt>
                <c:pt idx="1">
                  <c:v>Ecosystem quality</c:v>
                </c:pt>
                <c:pt idx="2">
                  <c:v>Climate change</c:v>
                </c:pt>
                <c:pt idx="3">
                  <c:v>Resources</c:v>
                </c:pt>
              </c:strCache>
            </c:strRef>
          </c:cat>
          <c:val>
            <c:numRef>
              <c:f>'Comparación NPK Pure 1-2'!$AC$27:$AC$30</c:f>
              <c:numCache>
                <c:formatCode>0%</c:formatCode>
                <c:ptCount val="4"/>
                <c:pt idx="0">
                  <c:v>6.4356431161977897E-3</c:v>
                </c:pt>
                <c:pt idx="1">
                  <c:v>8.5977054214499095E-4</c:v>
                </c:pt>
                <c:pt idx="2">
                  <c:v>1.8675559789455492E-2</c:v>
                </c:pt>
                <c:pt idx="3">
                  <c:v>6.3024382558002121E-2</c:v>
                </c:pt>
              </c:numCache>
            </c:numRef>
          </c:val>
          <c:extLst>
            <c:ext xmlns:c16="http://schemas.microsoft.com/office/drawing/2014/chart" uri="{C3380CC4-5D6E-409C-BE32-E72D297353CC}">
              <c16:uniqueId val="{00000001-3B5C-4DD3-BF70-417C38CBE5F7}"/>
            </c:ext>
          </c:extLst>
        </c:ser>
        <c:ser>
          <c:idx val="3"/>
          <c:order val="2"/>
          <c:tx>
            <c:strRef>
              <c:f>'Comparación NPK Pure 1-2'!$AD$26</c:f>
              <c:strCache>
                <c:ptCount val="1"/>
                <c:pt idx="0">
                  <c:v>TSP</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NPK Pure 1-2'!$J$27:$J$30</c:f>
              <c:strCache>
                <c:ptCount val="4"/>
                <c:pt idx="0">
                  <c:v>Human health</c:v>
                </c:pt>
                <c:pt idx="1">
                  <c:v>Ecosystem quality</c:v>
                </c:pt>
                <c:pt idx="2">
                  <c:v>Climate change</c:v>
                </c:pt>
                <c:pt idx="3">
                  <c:v>Resources</c:v>
                </c:pt>
              </c:strCache>
            </c:strRef>
          </c:cat>
          <c:val>
            <c:numRef>
              <c:f>'Comparación NPK Pure 1-2'!$AD$27:$AD$30</c:f>
              <c:numCache>
                <c:formatCode>0%</c:formatCode>
                <c:ptCount val="4"/>
                <c:pt idx="0">
                  <c:v>4.0264023598775914E-2</c:v>
                </c:pt>
                <c:pt idx="1">
                  <c:v>6.9314834405487637E-3</c:v>
                </c:pt>
                <c:pt idx="2">
                  <c:v>4.0257265362474211E-2</c:v>
                </c:pt>
                <c:pt idx="3">
                  <c:v>6.4665642520450095E-2</c:v>
                </c:pt>
              </c:numCache>
            </c:numRef>
          </c:val>
          <c:extLst>
            <c:ext xmlns:c16="http://schemas.microsoft.com/office/drawing/2014/chart" uri="{C3380CC4-5D6E-409C-BE32-E72D297353CC}">
              <c16:uniqueId val="{00000002-3B5C-4DD3-BF70-417C38CBE5F7}"/>
            </c:ext>
          </c:extLst>
        </c:ser>
        <c:ser>
          <c:idx val="4"/>
          <c:order val="3"/>
          <c:tx>
            <c:strRef>
              <c:f>'Comparación NPK Pure 1-2'!$AE$26</c:f>
              <c:strCache>
                <c:ptCount val="1"/>
                <c:pt idx="0">
                  <c:v>K2O</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strRef>
              <c:f>'Comparación NPK Pure 1-2'!$J$27:$J$30</c:f>
              <c:strCache>
                <c:ptCount val="4"/>
                <c:pt idx="0">
                  <c:v>Human health</c:v>
                </c:pt>
                <c:pt idx="1">
                  <c:v>Ecosystem quality</c:v>
                </c:pt>
                <c:pt idx="2">
                  <c:v>Climate change</c:v>
                </c:pt>
                <c:pt idx="3">
                  <c:v>Resources</c:v>
                </c:pt>
              </c:strCache>
            </c:strRef>
          </c:cat>
          <c:val>
            <c:numRef>
              <c:f>'Comparación NPK Pure 1-2'!$AE$27:$AE$30</c:f>
              <c:numCache>
                <c:formatCode>0%</c:formatCode>
                <c:ptCount val="4"/>
                <c:pt idx="0">
                  <c:v>1.9075906262370882E-2</c:v>
                </c:pt>
                <c:pt idx="1">
                  <c:v>1.3196478088737069E-2</c:v>
                </c:pt>
                <c:pt idx="2">
                  <c:v>1.2982372557720974E-2</c:v>
                </c:pt>
                <c:pt idx="3">
                  <c:v>1.1406756739013405E-2</c:v>
                </c:pt>
              </c:numCache>
            </c:numRef>
          </c:val>
          <c:extLst>
            <c:ext xmlns:c16="http://schemas.microsoft.com/office/drawing/2014/chart" uri="{C3380CC4-5D6E-409C-BE32-E72D297353CC}">
              <c16:uniqueId val="{00000003-3B5C-4DD3-BF70-417C38CBE5F7}"/>
            </c:ext>
          </c:extLst>
        </c:ser>
        <c:ser>
          <c:idx val="5"/>
          <c:order val="4"/>
          <c:tx>
            <c:strRef>
              <c:f>'Comparación NPK Pure 1-2'!$AF$26</c:f>
              <c:strCache>
                <c:ptCount val="1"/>
                <c:pt idx="0">
                  <c:v>Transport</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f>'Comparación NPK Pure 1-2'!$J$27:$J$30</c:f>
              <c:strCache>
                <c:ptCount val="4"/>
                <c:pt idx="0">
                  <c:v>Human health</c:v>
                </c:pt>
                <c:pt idx="1">
                  <c:v>Ecosystem quality</c:v>
                </c:pt>
                <c:pt idx="2">
                  <c:v>Climate change</c:v>
                </c:pt>
                <c:pt idx="3">
                  <c:v>Resources</c:v>
                </c:pt>
              </c:strCache>
            </c:strRef>
          </c:cat>
          <c:val>
            <c:numRef>
              <c:f>'Comparación NPK Pure 1-2'!$AF$27:$AF$30</c:f>
              <c:numCache>
                <c:formatCode>0%</c:formatCode>
                <c:ptCount val="4"/>
                <c:pt idx="0">
                  <c:v>1.8052804023385594E-4</c:v>
                </c:pt>
                <c:pt idx="1">
                  <c:v>3.079178220705316E-4</c:v>
                </c:pt>
                <c:pt idx="2">
                  <c:v>2.4059075749170982E-4</c:v>
                </c:pt>
                <c:pt idx="3">
                  <c:v>2.6752537387901944E-4</c:v>
                </c:pt>
              </c:numCache>
            </c:numRef>
          </c:val>
          <c:extLst>
            <c:ext xmlns:c16="http://schemas.microsoft.com/office/drawing/2014/chart" uri="{C3380CC4-5D6E-409C-BE32-E72D297353CC}">
              <c16:uniqueId val="{00000004-3B5C-4DD3-BF70-417C38CBE5F7}"/>
            </c:ext>
          </c:extLst>
        </c:ser>
        <c:dLbls>
          <c:showLegendKey val="0"/>
          <c:showVal val="0"/>
          <c:showCatName val="0"/>
          <c:showSerName val="0"/>
          <c:showPercent val="0"/>
          <c:showBubbleSize val="0"/>
        </c:dLbls>
        <c:gapWidth val="150"/>
        <c:overlap val="100"/>
        <c:axId val="64493808"/>
        <c:axId val="2102338944"/>
      </c:barChart>
      <c:catAx>
        <c:axId val="644938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2102338944"/>
        <c:crosses val="autoZero"/>
        <c:auto val="1"/>
        <c:lblAlgn val="ctr"/>
        <c:lblOffset val="100"/>
        <c:noMultiLvlLbl val="0"/>
      </c:catAx>
      <c:valAx>
        <c:axId val="2102338944"/>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64493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ES"/>
              <a:t>NPK b</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ES"/>
        </a:p>
      </c:txPr>
    </c:title>
    <c:autoTitleDeleted val="0"/>
    <c:plotArea>
      <c:layout/>
      <c:barChart>
        <c:barDir val="col"/>
        <c:grouping val="stacked"/>
        <c:varyColors val="0"/>
        <c:ser>
          <c:idx val="0"/>
          <c:order val="0"/>
          <c:tx>
            <c:strRef>
              <c:f>'Comparación NPK Pure 1-2'!$T$26</c:f>
              <c:strCache>
                <c:ptCount val="1"/>
                <c:pt idx="0">
                  <c:v>Aplication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'Comparación NPK Pure 1-2'!$B$27:$B$30</c:f>
              <c:strCache>
                <c:ptCount val="4"/>
                <c:pt idx="0">
                  <c:v>Human health</c:v>
                </c:pt>
                <c:pt idx="1">
                  <c:v>Ecosystem quality</c:v>
                </c:pt>
                <c:pt idx="2">
                  <c:v>Climate change</c:v>
                </c:pt>
                <c:pt idx="3">
                  <c:v>Resources</c:v>
                </c:pt>
              </c:strCache>
            </c:strRef>
          </c:cat>
          <c:val>
            <c:numRef>
              <c:f>'Comparación NPK Pure 1-2'!$T$27:$T$30</c:f>
              <c:numCache>
                <c:formatCode>0.00E+00</c:formatCode>
                <c:ptCount val="4"/>
                <c:pt idx="0">
                  <c:v>2.5700000000000001E-5</c:v>
                </c:pt>
                <c:pt idx="1">
                  <c:v>1.64</c:v>
                </c:pt>
                <c:pt idx="2">
                  <c:v>0</c:v>
                </c:pt>
                <c:pt idx="3">
                  <c:v>0</c:v>
                </c:pt>
              </c:numCache>
            </c:numRef>
          </c:val>
          <c:extLst>
            <c:ext xmlns:c16="http://schemas.microsoft.com/office/drawing/2014/chart" uri="{C3380CC4-5D6E-409C-BE32-E72D297353CC}">
              <c16:uniqueId val="{00000000-0ACD-4ADA-B005-22B456894688}"/>
            </c:ext>
          </c:extLst>
        </c:ser>
        <c:ser>
          <c:idx val="1"/>
          <c:order val="1"/>
          <c:tx>
            <c:strRef>
              <c:f>'Comparación NPK Pure 1-2'!$U$26</c:f>
              <c:strCache>
                <c:ptCount val="1"/>
                <c:pt idx="0">
                  <c:v>Urea</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'Comparación NPK Pure 1-2'!$B$27:$B$30</c:f>
              <c:strCache>
                <c:ptCount val="4"/>
                <c:pt idx="0">
                  <c:v>Human health</c:v>
                </c:pt>
                <c:pt idx="1">
                  <c:v>Ecosystem quality</c:v>
                </c:pt>
                <c:pt idx="2">
                  <c:v>Climate change</c:v>
                </c:pt>
                <c:pt idx="3">
                  <c:v>Resources</c:v>
                </c:pt>
              </c:strCache>
            </c:strRef>
          </c:cat>
          <c:val>
            <c:numRef>
              <c:f>'Comparación NPK Pure 1-2'!$U$27:$U$30</c:f>
              <c:numCache>
                <c:formatCode>0.00E+00</c:formatCode>
                <c:ptCount val="4"/>
                <c:pt idx="0">
                  <c:v>1.95E-6</c:v>
                </c:pt>
                <c:pt idx="1">
                  <c:v>0.129</c:v>
                </c:pt>
                <c:pt idx="2">
                  <c:v>7.84</c:v>
                </c:pt>
                <c:pt idx="3">
                  <c:v>384</c:v>
                </c:pt>
              </c:numCache>
            </c:numRef>
          </c:val>
          <c:extLst>
            <c:ext xmlns:c16="http://schemas.microsoft.com/office/drawing/2014/chart" uri="{C3380CC4-5D6E-409C-BE32-E72D297353CC}">
              <c16:uniqueId val="{00000001-0ACD-4ADA-B005-22B456894688}"/>
            </c:ext>
          </c:extLst>
        </c:ser>
        <c:ser>
          <c:idx val="2"/>
          <c:order val="2"/>
          <c:tx>
            <c:strRef>
              <c:f>'Comparación NPK Pure 1-2'!$V$26</c:f>
              <c:strCache>
                <c:ptCount val="1"/>
                <c:pt idx="0">
                  <c:v>TSP</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strRef>
              <c:f>'Comparación NPK Pure 1-2'!$B$27:$B$30</c:f>
              <c:strCache>
                <c:ptCount val="4"/>
                <c:pt idx="0">
                  <c:v>Human health</c:v>
                </c:pt>
                <c:pt idx="1">
                  <c:v>Ecosystem quality</c:v>
                </c:pt>
                <c:pt idx="2">
                  <c:v>Climate change</c:v>
                </c:pt>
                <c:pt idx="3">
                  <c:v>Resources</c:v>
                </c:pt>
              </c:strCache>
            </c:strRef>
          </c:cat>
          <c:val>
            <c:numRef>
              <c:f>'Comparación NPK Pure 1-2'!$V$27:$V$30</c:f>
              <c:numCache>
                <c:formatCode>0.00E+00</c:formatCode>
                <c:ptCount val="4"/>
                <c:pt idx="0">
                  <c:v>1.22E-5</c:v>
                </c:pt>
                <c:pt idx="1">
                  <c:v>1.04</c:v>
                </c:pt>
                <c:pt idx="2">
                  <c:v>16.899999999999999</c:v>
                </c:pt>
                <c:pt idx="3">
                  <c:v>394</c:v>
                </c:pt>
              </c:numCache>
            </c:numRef>
          </c:val>
          <c:extLst>
            <c:ext xmlns:c16="http://schemas.microsoft.com/office/drawing/2014/chart" uri="{C3380CC4-5D6E-409C-BE32-E72D297353CC}">
              <c16:uniqueId val="{00000002-0ACD-4ADA-B005-22B456894688}"/>
            </c:ext>
          </c:extLst>
        </c:ser>
        <c:ser>
          <c:idx val="3"/>
          <c:order val="3"/>
          <c:tx>
            <c:strRef>
              <c:f>'Comparación NPK Pure 1-2'!$W$26</c:f>
              <c:strCache>
                <c:ptCount val="1"/>
                <c:pt idx="0">
                  <c:v>K2O</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NPK Pure 1-2'!$B$27:$B$30</c:f>
              <c:strCache>
                <c:ptCount val="4"/>
                <c:pt idx="0">
                  <c:v>Human health</c:v>
                </c:pt>
                <c:pt idx="1">
                  <c:v>Ecosystem quality</c:v>
                </c:pt>
                <c:pt idx="2">
                  <c:v>Climate change</c:v>
                </c:pt>
                <c:pt idx="3">
                  <c:v>Resources</c:v>
                </c:pt>
              </c:strCache>
            </c:strRef>
          </c:cat>
          <c:val>
            <c:numRef>
              <c:f>'Comparación NPK Pure 1-2'!$W$27:$W$30</c:f>
              <c:numCache>
                <c:formatCode>0.00E+00</c:formatCode>
                <c:ptCount val="4"/>
                <c:pt idx="0">
                  <c:v>5.7799999999999997E-6</c:v>
                </c:pt>
                <c:pt idx="1">
                  <c:v>1.98</c:v>
                </c:pt>
                <c:pt idx="2">
                  <c:v>5.45</c:v>
                </c:pt>
                <c:pt idx="3">
                  <c:v>69.5</c:v>
                </c:pt>
              </c:numCache>
            </c:numRef>
          </c:val>
          <c:extLst>
            <c:ext xmlns:c16="http://schemas.microsoft.com/office/drawing/2014/chart" uri="{C3380CC4-5D6E-409C-BE32-E72D297353CC}">
              <c16:uniqueId val="{00000003-0ACD-4ADA-B005-22B456894688}"/>
            </c:ext>
          </c:extLst>
        </c:ser>
        <c:ser>
          <c:idx val="4"/>
          <c:order val="4"/>
          <c:tx>
            <c:strRef>
              <c:f>'Comparación NPK Pure 1-2'!$X$26</c:f>
              <c:strCache>
                <c:ptCount val="1"/>
                <c:pt idx="0">
                  <c:v>Transport</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strRef>
              <c:f>'Comparación NPK Pure 1-2'!$B$27:$B$30</c:f>
              <c:strCache>
                <c:ptCount val="4"/>
                <c:pt idx="0">
                  <c:v>Human health</c:v>
                </c:pt>
                <c:pt idx="1">
                  <c:v>Ecosystem quality</c:v>
                </c:pt>
                <c:pt idx="2">
                  <c:v>Climate change</c:v>
                </c:pt>
                <c:pt idx="3">
                  <c:v>Resources</c:v>
                </c:pt>
              </c:strCache>
            </c:strRef>
          </c:cat>
          <c:val>
            <c:numRef>
              <c:f>'Comparación NPK Pure 1-2'!$X$27:$X$30</c:f>
              <c:numCache>
                <c:formatCode>0.00E+00</c:formatCode>
                <c:ptCount val="4"/>
                <c:pt idx="0">
                  <c:v>5.47E-8</c:v>
                </c:pt>
                <c:pt idx="1">
                  <c:v>4.6199999999999998E-2</c:v>
                </c:pt>
                <c:pt idx="2">
                  <c:v>0.10100000000000001</c:v>
                </c:pt>
                <c:pt idx="3">
                  <c:v>1.63</c:v>
                </c:pt>
              </c:numCache>
            </c:numRef>
          </c:val>
          <c:extLst>
            <c:ext xmlns:c16="http://schemas.microsoft.com/office/drawing/2014/chart" uri="{C3380CC4-5D6E-409C-BE32-E72D297353CC}">
              <c16:uniqueId val="{00000004-0ACD-4ADA-B005-22B456894688}"/>
            </c:ext>
          </c:extLst>
        </c:ser>
        <c:dLbls>
          <c:showLegendKey val="0"/>
          <c:showVal val="0"/>
          <c:showCatName val="0"/>
          <c:showSerName val="0"/>
          <c:showPercent val="0"/>
          <c:showBubbleSize val="0"/>
        </c:dLbls>
        <c:gapWidth val="150"/>
        <c:overlap val="100"/>
        <c:axId val="69123328"/>
        <c:axId val="1208834816"/>
      </c:barChart>
      <c:catAx>
        <c:axId val="69123328"/>
        <c:scaling>
          <c:orientation val="minMax"/>
        </c:scaling>
        <c:delete val="0"/>
        <c:axPos val="b"/>
        <c:numFmt formatCode="General" sourceLinked="1"/>
        <c:majorTickMark val="none"/>
        <c:minorTickMark val="none"/>
        <c:tickLblPos val="nextTo"/>
        <c:spPr>
          <a:noFill/>
          <a:ln w="9525" cap="flat" cmpd="sng" algn="ctr">
            <a:solidFill>
              <a:schemeClr val="tx1">
                <a:alpha val="96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1208834816"/>
        <c:crosses val="autoZero"/>
        <c:auto val="1"/>
        <c:lblAlgn val="ctr"/>
        <c:lblOffset val="100"/>
        <c:noMultiLvlLbl val="0"/>
      </c:catAx>
      <c:valAx>
        <c:axId val="1208834816"/>
        <c:scaling>
          <c:orientation val="minMax"/>
        </c:scaling>
        <c:delete val="0"/>
        <c:axPos val="l"/>
        <c:majorGridlines>
          <c:spPr>
            <a:ln w="9525" cap="flat" cmpd="sng" algn="ctr">
              <a:solidFill>
                <a:schemeClr val="tx2">
                  <a:lumMod val="15000"/>
                  <a:lumOff val="85000"/>
                </a:schemeClr>
              </a:solidFill>
              <a:round/>
            </a:ln>
            <a:effectLst/>
          </c:spPr>
        </c:majorGridlines>
        <c:numFmt formatCode="0.00E+0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69123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Scenario 1A</c:v>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'Comparación 1-2 (MEA) ReciPe OK'!$B$4:$B$19</c:f>
              <c:strCache>
                <c:ptCount val="16"/>
                <c:pt idx="0">
                  <c:v>Climate change</c:v>
                </c:pt>
                <c:pt idx="1">
                  <c:v>Ozone depletion</c:v>
                </c:pt>
                <c:pt idx="2">
                  <c:v>Terrestrial acidification</c:v>
                </c:pt>
                <c:pt idx="3">
                  <c:v>Freshwater eutrophication</c:v>
                </c:pt>
                <c:pt idx="4">
                  <c:v>Marine eutrophication</c:v>
                </c:pt>
                <c:pt idx="5">
                  <c:v>Human toxicity</c:v>
                </c:pt>
                <c:pt idx="6">
                  <c:v>Oxidant formation</c:v>
                </c:pt>
                <c:pt idx="7">
                  <c:v>Particulate formation</c:v>
                </c:pt>
                <c:pt idx="8">
                  <c:v>Terrestrail exotoxicity</c:v>
                </c:pt>
                <c:pt idx="9">
                  <c:v>Freshwater ecotoxicity</c:v>
                </c:pt>
                <c:pt idx="10">
                  <c:v>Marine ecotoxicity</c:v>
                </c:pt>
                <c:pt idx="11">
                  <c:v>Ionising radiation</c:v>
                </c:pt>
                <c:pt idx="12">
                  <c:v>Agricultural land occupation</c:v>
                </c:pt>
                <c:pt idx="13">
                  <c:v>Urban land ocupation</c:v>
                </c:pt>
                <c:pt idx="14">
                  <c:v>Natural land ocupation</c:v>
                </c:pt>
                <c:pt idx="15">
                  <c:v>Water depletion</c:v>
                </c:pt>
              </c:strCache>
            </c:strRef>
          </c:cat>
          <c:val>
            <c:numRef>
              <c:f>'Comparación 1-2 (MEA) ReciPe OK'!$M$4:$M$18</c:f>
              <c:numCache>
                <c:formatCode>0%</c:formatCode>
                <c:ptCount val="15"/>
                <c:pt idx="0">
                  <c:v>0.14527845036319612</c:v>
                </c:pt>
                <c:pt idx="1">
                  <c:v>0.15945611866501855</c:v>
                </c:pt>
                <c:pt idx="2">
                  <c:v>0.20121212121212123</c:v>
                </c:pt>
                <c:pt idx="3">
                  <c:v>0.16875000000000001</c:v>
                </c:pt>
                <c:pt idx="4">
                  <c:v>8.562874251497006E-2</c:v>
                </c:pt>
                <c:pt idx="5">
                  <c:v>0.13513513513513514</c:v>
                </c:pt>
                <c:pt idx="6">
                  <c:v>0.17547169811320754</c:v>
                </c:pt>
                <c:pt idx="7">
                  <c:v>0.18250377073906485</c:v>
                </c:pt>
                <c:pt idx="8">
                  <c:v>8.3716814159292025E-2</c:v>
                </c:pt>
                <c:pt idx="9">
                  <c:v>7.6725146198830405E-2</c:v>
                </c:pt>
                <c:pt idx="10">
                  <c:v>0.15247058823529414</c:v>
                </c:pt>
                <c:pt idx="11">
                  <c:v>0.19178082191780821</c:v>
                </c:pt>
                <c:pt idx="12">
                  <c:v>0.14757281553398058</c:v>
                </c:pt>
                <c:pt idx="13">
                  <c:v>0.1745664739884393</c:v>
                </c:pt>
                <c:pt idx="14">
                  <c:v>0.15350318471337579</c:v>
                </c:pt>
              </c:numCache>
            </c:numRef>
          </c:val>
          <c:extLst>
            <c:ext xmlns:c16="http://schemas.microsoft.com/office/drawing/2014/chart" uri="{C3380CC4-5D6E-409C-BE32-E72D297353CC}">
              <c16:uniqueId val="{00000000-C32A-4477-B093-390A0742F2A0}"/>
            </c:ext>
          </c:extLst>
        </c:ser>
        <c:ser>
          <c:idx val="1"/>
          <c:order val="1"/>
          <c:tx>
            <c:v>Scenario 1B</c:v>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1-2 (MEA) ReciPe OK'!$B$4:$B$19</c:f>
              <c:strCache>
                <c:ptCount val="16"/>
                <c:pt idx="0">
                  <c:v>Climate change</c:v>
                </c:pt>
                <c:pt idx="1">
                  <c:v>Ozone depletion</c:v>
                </c:pt>
                <c:pt idx="2">
                  <c:v>Terrestrial acidification</c:v>
                </c:pt>
                <c:pt idx="3">
                  <c:v>Freshwater eutrophication</c:v>
                </c:pt>
                <c:pt idx="4">
                  <c:v>Marine eutrophication</c:v>
                </c:pt>
                <c:pt idx="5">
                  <c:v>Human toxicity</c:v>
                </c:pt>
                <c:pt idx="6">
                  <c:v>Oxidant formation</c:v>
                </c:pt>
                <c:pt idx="7">
                  <c:v>Particulate formation</c:v>
                </c:pt>
                <c:pt idx="8">
                  <c:v>Terrestrail exotoxicity</c:v>
                </c:pt>
                <c:pt idx="9">
                  <c:v>Freshwater ecotoxicity</c:v>
                </c:pt>
                <c:pt idx="10">
                  <c:v>Marine ecotoxicity</c:v>
                </c:pt>
                <c:pt idx="11">
                  <c:v>Ionising radiation</c:v>
                </c:pt>
                <c:pt idx="12">
                  <c:v>Agricultural land occupation</c:v>
                </c:pt>
                <c:pt idx="13">
                  <c:v>Urban land ocupation</c:v>
                </c:pt>
                <c:pt idx="14">
                  <c:v>Natural land ocupation</c:v>
                </c:pt>
                <c:pt idx="15">
                  <c:v>Water depletion</c:v>
                </c:pt>
              </c:strCache>
            </c:strRef>
          </c:cat>
          <c:val>
            <c:numRef>
              <c:f>'Comparación 1-2 (MEA) ReciPe OK'!$N$4:$N$18</c:f>
              <c:numCache>
                <c:formatCode>0%</c:formatCode>
                <c:ptCount val="15"/>
                <c:pt idx="0">
                  <c:v>0.16222760290556901</c:v>
                </c:pt>
                <c:pt idx="1">
                  <c:v>8.7515451174289244E-2</c:v>
                </c:pt>
                <c:pt idx="2">
                  <c:v>0.19393939393939397</c:v>
                </c:pt>
                <c:pt idx="3">
                  <c:v>0.17812500000000001</c:v>
                </c:pt>
                <c:pt idx="4">
                  <c:v>0.21556886227544908</c:v>
                </c:pt>
                <c:pt idx="5">
                  <c:v>0.1554054054054054</c:v>
                </c:pt>
                <c:pt idx="6">
                  <c:v>0.16698113207547169</c:v>
                </c:pt>
                <c:pt idx="7">
                  <c:v>0.18250377073906485</c:v>
                </c:pt>
                <c:pt idx="8">
                  <c:v>0.10884955752212389</c:v>
                </c:pt>
                <c:pt idx="9">
                  <c:v>0.21520467836257309</c:v>
                </c:pt>
                <c:pt idx="10">
                  <c:v>0.16094117647058825</c:v>
                </c:pt>
                <c:pt idx="11">
                  <c:v>0.15205479452054793</c:v>
                </c:pt>
                <c:pt idx="12">
                  <c:v>0.14757281553398058</c:v>
                </c:pt>
                <c:pt idx="13">
                  <c:v>0.17341040462427745</c:v>
                </c:pt>
                <c:pt idx="14">
                  <c:v>7.8980891719745219E-2</c:v>
                </c:pt>
              </c:numCache>
            </c:numRef>
          </c:val>
          <c:extLst>
            <c:ext xmlns:c16="http://schemas.microsoft.com/office/drawing/2014/chart" uri="{C3380CC4-5D6E-409C-BE32-E72D297353CC}">
              <c16:uniqueId val="{00000001-C32A-4477-B093-390A0742F2A0}"/>
            </c:ext>
          </c:extLst>
        </c:ser>
        <c:ser>
          <c:idx val="2"/>
          <c:order val="2"/>
          <c:tx>
            <c:v>Scenario 1C</c:v>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f>'Comparación 1-2 (MEA) ReciPe OK'!$B$4:$B$19</c:f>
              <c:strCache>
                <c:ptCount val="16"/>
                <c:pt idx="0">
                  <c:v>Climate change</c:v>
                </c:pt>
                <c:pt idx="1">
                  <c:v>Ozone depletion</c:v>
                </c:pt>
                <c:pt idx="2">
                  <c:v>Terrestrial acidification</c:v>
                </c:pt>
                <c:pt idx="3">
                  <c:v>Freshwater eutrophication</c:v>
                </c:pt>
                <c:pt idx="4">
                  <c:v>Marine eutrophication</c:v>
                </c:pt>
                <c:pt idx="5">
                  <c:v>Human toxicity</c:v>
                </c:pt>
                <c:pt idx="6">
                  <c:v>Oxidant formation</c:v>
                </c:pt>
                <c:pt idx="7">
                  <c:v>Particulate formation</c:v>
                </c:pt>
                <c:pt idx="8">
                  <c:v>Terrestrail exotoxicity</c:v>
                </c:pt>
                <c:pt idx="9">
                  <c:v>Freshwater ecotoxicity</c:v>
                </c:pt>
                <c:pt idx="10">
                  <c:v>Marine ecotoxicity</c:v>
                </c:pt>
                <c:pt idx="11">
                  <c:v>Ionising radiation</c:v>
                </c:pt>
                <c:pt idx="12">
                  <c:v>Agricultural land occupation</c:v>
                </c:pt>
                <c:pt idx="13">
                  <c:v>Urban land ocupation</c:v>
                </c:pt>
                <c:pt idx="14">
                  <c:v>Natural land ocupation</c:v>
                </c:pt>
                <c:pt idx="15">
                  <c:v>Water depletion</c:v>
                </c:pt>
              </c:strCache>
            </c:strRef>
          </c:cat>
          <c:val>
            <c:numRef>
              <c:f>'Comparación 1-2 (MEA) ReciPe OK'!$O$4:$O$18</c:f>
              <c:numCache>
                <c:formatCode>0%</c:formatCode>
                <c:ptCount val="15"/>
                <c:pt idx="0">
                  <c:v>0.16731234866828085</c:v>
                </c:pt>
                <c:pt idx="1">
                  <c:v>7.9975278121137208E-2</c:v>
                </c:pt>
                <c:pt idx="2">
                  <c:v>0.18242424242424243</c:v>
                </c:pt>
                <c:pt idx="3">
                  <c:v>0.22109374999999998</c:v>
                </c:pt>
                <c:pt idx="4">
                  <c:v>8.9221556886227543E-2</c:v>
                </c:pt>
                <c:pt idx="5">
                  <c:v>0.1858108108108108</c:v>
                </c:pt>
                <c:pt idx="6">
                  <c:v>0.15471698113207547</c:v>
                </c:pt>
                <c:pt idx="7">
                  <c:v>0.17194570135746606</c:v>
                </c:pt>
                <c:pt idx="8">
                  <c:v>0.13451327433628318</c:v>
                </c:pt>
                <c:pt idx="9">
                  <c:v>9.3801169590643274E-2</c:v>
                </c:pt>
                <c:pt idx="10">
                  <c:v>0.18847058823529414</c:v>
                </c:pt>
                <c:pt idx="11">
                  <c:v>0.16712328767123286</c:v>
                </c:pt>
                <c:pt idx="12">
                  <c:v>0.20776699029126214</c:v>
                </c:pt>
                <c:pt idx="13">
                  <c:v>0.17572254335260115</c:v>
                </c:pt>
                <c:pt idx="14">
                  <c:v>7.0700636942675157E-2</c:v>
                </c:pt>
              </c:numCache>
            </c:numRef>
          </c:val>
          <c:extLst>
            <c:ext xmlns:c16="http://schemas.microsoft.com/office/drawing/2014/chart" uri="{C3380CC4-5D6E-409C-BE32-E72D297353CC}">
              <c16:uniqueId val="{00000002-C32A-4477-B093-390A0742F2A0}"/>
            </c:ext>
          </c:extLst>
        </c:ser>
        <c:ser>
          <c:idx val="3"/>
          <c:order val="3"/>
          <c:tx>
            <c:v>Scenario 2A</c:v>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invertIfNegative val="0"/>
          <c:cat>
            <c:strRef>
              <c:f>'Comparación 1-2 (MEA) ReciPe OK'!$B$4:$B$19</c:f>
              <c:strCache>
                <c:ptCount val="16"/>
                <c:pt idx="0">
                  <c:v>Climate change</c:v>
                </c:pt>
                <c:pt idx="1">
                  <c:v>Ozone depletion</c:v>
                </c:pt>
                <c:pt idx="2">
                  <c:v>Terrestrial acidification</c:v>
                </c:pt>
                <c:pt idx="3">
                  <c:v>Freshwater eutrophication</c:v>
                </c:pt>
                <c:pt idx="4">
                  <c:v>Marine eutrophication</c:v>
                </c:pt>
                <c:pt idx="5">
                  <c:v>Human toxicity</c:v>
                </c:pt>
                <c:pt idx="6">
                  <c:v>Oxidant formation</c:v>
                </c:pt>
                <c:pt idx="7">
                  <c:v>Particulate formation</c:v>
                </c:pt>
                <c:pt idx="8">
                  <c:v>Terrestrail exotoxicity</c:v>
                </c:pt>
                <c:pt idx="9">
                  <c:v>Freshwater ecotoxicity</c:v>
                </c:pt>
                <c:pt idx="10">
                  <c:v>Marine ecotoxicity</c:v>
                </c:pt>
                <c:pt idx="11">
                  <c:v>Ionising radiation</c:v>
                </c:pt>
                <c:pt idx="12">
                  <c:v>Agricultural land occupation</c:v>
                </c:pt>
                <c:pt idx="13">
                  <c:v>Urban land ocupation</c:v>
                </c:pt>
                <c:pt idx="14">
                  <c:v>Natural land ocupation</c:v>
                </c:pt>
                <c:pt idx="15">
                  <c:v>Water depletion</c:v>
                </c:pt>
              </c:strCache>
            </c:strRef>
          </c:cat>
          <c:val>
            <c:numRef>
              <c:f>'Comparación 1-2 (MEA) ReciPe OK'!$P$4:$P$18</c:f>
              <c:numCache>
                <c:formatCode>0%</c:formatCode>
                <c:ptCount val="15"/>
                <c:pt idx="0">
                  <c:v>0.88377723970944311</c:v>
                </c:pt>
                <c:pt idx="1">
                  <c:v>1</c:v>
                </c:pt>
                <c:pt idx="2">
                  <c:v>1</c:v>
                </c:pt>
                <c:pt idx="3">
                  <c:v>0.75390625</c:v>
                </c:pt>
                <c:pt idx="4">
                  <c:v>0.42095808383233529</c:v>
                </c:pt>
                <c:pt idx="5">
                  <c:v>0.77027027027027029</c:v>
                </c:pt>
                <c:pt idx="6">
                  <c:v>1</c:v>
                </c:pt>
                <c:pt idx="7">
                  <c:v>1</c:v>
                </c:pt>
                <c:pt idx="8">
                  <c:v>0.77699115044247791</c:v>
                </c:pt>
                <c:pt idx="9">
                  <c:v>0.38479532163742686</c:v>
                </c:pt>
                <c:pt idx="10">
                  <c:v>0.82352941176470584</c:v>
                </c:pt>
                <c:pt idx="11">
                  <c:v>1</c:v>
                </c:pt>
                <c:pt idx="12">
                  <c:v>0.70388349514563098</c:v>
                </c:pt>
                <c:pt idx="13">
                  <c:v>0.9942196531791907</c:v>
                </c:pt>
                <c:pt idx="14">
                  <c:v>1</c:v>
                </c:pt>
              </c:numCache>
            </c:numRef>
          </c:val>
          <c:extLst>
            <c:ext xmlns:c16="http://schemas.microsoft.com/office/drawing/2014/chart" uri="{C3380CC4-5D6E-409C-BE32-E72D297353CC}">
              <c16:uniqueId val="{00000003-C32A-4477-B093-390A0742F2A0}"/>
            </c:ext>
          </c:extLst>
        </c:ser>
        <c:ser>
          <c:idx val="4"/>
          <c:order val="4"/>
          <c:tx>
            <c:v>Scenario 2B</c:v>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invertIfNegative val="0"/>
          <c:cat>
            <c:strRef>
              <c:f>'Comparación 1-2 (MEA) ReciPe OK'!$B$4:$B$19</c:f>
              <c:strCache>
                <c:ptCount val="16"/>
                <c:pt idx="0">
                  <c:v>Climate change</c:v>
                </c:pt>
                <c:pt idx="1">
                  <c:v>Ozone depletion</c:v>
                </c:pt>
                <c:pt idx="2">
                  <c:v>Terrestrial acidification</c:v>
                </c:pt>
                <c:pt idx="3">
                  <c:v>Freshwater eutrophication</c:v>
                </c:pt>
                <c:pt idx="4">
                  <c:v>Marine eutrophication</c:v>
                </c:pt>
                <c:pt idx="5">
                  <c:v>Human toxicity</c:v>
                </c:pt>
                <c:pt idx="6">
                  <c:v>Oxidant formation</c:v>
                </c:pt>
                <c:pt idx="7">
                  <c:v>Particulate formation</c:v>
                </c:pt>
                <c:pt idx="8">
                  <c:v>Terrestrail exotoxicity</c:v>
                </c:pt>
                <c:pt idx="9">
                  <c:v>Freshwater ecotoxicity</c:v>
                </c:pt>
                <c:pt idx="10">
                  <c:v>Marine ecotoxicity</c:v>
                </c:pt>
                <c:pt idx="11">
                  <c:v>Ionising radiation</c:v>
                </c:pt>
                <c:pt idx="12">
                  <c:v>Agricultural land occupation</c:v>
                </c:pt>
                <c:pt idx="13">
                  <c:v>Urban land ocupation</c:v>
                </c:pt>
                <c:pt idx="14">
                  <c:v>Natural land ocupation</c:v>
                </c:pt>
                <c:pt idx="15">
                  <c:v>Water depletion</c:v>
                </c:pt>
              </c:strCache>
            </c:strRef>
          </c:cat>
          <c:val>
            <c:numRef>
              <c:f>'Comparación 1-2 (MEA) ReciPe OK'!$Q$4:$Q$18</c:f>
              <c:numCache>
                <c:formatCode>0%</c:formatCode>
                <c:ptCount val="15"/>
                <c:pt idx="0">
                  <c:v>0.95883777239709445</c:v>
                </c:pt>
                <c:pt idx="1">
                  <c:v>0.68232385661310258</c:v>
                </c:pt>
                <c:pt idx="2">
                  <c:v>0.96363636363636374</c:v>
                </c:pt>
                <c:pt idx="3">
                  <c:v>0.79687499999999989</c:v>
                </c:pt>
                <c:pt idx="4">
                  <c:v>1</c:v>
                </c:pt>
                <c:pt idx="5">
                  <c:v>0.86486486486486491</c:v>
                </c:pt>
                <c:pt idx="6">
                  <c:v>0.96226415094339623</c:v>
                </c:pt>
                <c:pt idx="7">
                  <c:v>0.99547511312217196</c:v>
                </c:pt>
                <c:pt idx="8">
                  <c:v>0.88495575221238942</c:v>
                </c:pt>
                <c:pt idx="9">
                  <c:v>1</c:v>
                </c:pt>
                <c:pt idx="10">
                  <c:v>0.86117647058823532</c:v>
                </c:pt>
                <c:pt idx="11">
                  <c:v>0.82739726027397253</c:v>
                </c:pt>
                <c:pt idx="12">
                  <c:v>0.70388349514563098</c:v>
                </c:pt>
                <c:pt idx="13">
                  <c:v>0.98843930635838151</c:v>
                </c:pt>
                <c:pt idx="14">
                  <c:v>0.66878980891719741</c:v>
                </c:pt>
              </c:numCache>
            </c:numRef>
          </c:val>
          <c:extLst>
            <c:ext xmlns:c16="http://schemas.microsoft.com/office/drawing/2014/chart" uri="{C3380CC4-5D6E-409C-BE32-E72D297353CC}">
              <c16:uniqueId val="{00000004-C32A-4477-B093-390A0742F2A0}"/>
            </c:ext>
          </c:extLst>
        </c:ser>
        <c:ser>
          <c:idx val="5"/>
          <c:order val="5"/>
          <c:tx>
            <c:v>Scenario 2C</c:v>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invertIfNegative val="0"/>
          <c:cat>
            <c:strRef>
              <c:f>'Comparación 1-2 (MEA) ReciPe OK'!$B$4:$B$19</c:f>
              <c:strCache>
                <c:ptCount val="16"/>
                <c:pt idx="0">
                  <c:v>Climate change</c:v>
                </c:pt>
                <c:pt idx="1">
                  <c:v>Ozone depletion</c:v>
                </c:pt>
                <c:pt idx="2">
                  <c:v>Terrestrial acidification</c:v>
                </c:pt>
                <c:pt idx="3">
                  <c:v>Freshwater eutrophication</c:v>
                </c:pt>
                <c:pt idx="4">
                  <c:v>Marine eutrophication</c:v>
                </c:pt>
                <c:pt idx="5">
                  <c:v>Human toxicity</c:v>
                </c:pt>
                <c:pt idx="6">
                  <c:v>Oxidant formation</c:v>
                </c:pt>
                <c:pt idx="7">
                  <c:v>Particulate formation</c:v>
                </c:pt>
                <c:pt idx="8">
                  <c:v>Terrestrail exotoxicity</c:v>
                </c:pt>
                <c:pt idx="9">
                  <c:v>Freshwater ecotoxicity</c:v>
                </c:pt>
                <c:pt idx="10">
                  <c:v>Marine ecotoxicity</c:v>
                </c:pt>
                <c:pt idx="11">
                  <c:v>Ionising radiation</c:v>
                </c:pt>
                <c:pt idx="12">
                  <c:v>Agricultural land occupation</c:v>
                </c:pt>
                <c:pt idx="13">
                  <c:v>Urban land ocupation</c:v>
                </c:pt>
                <c:pt idx="14">
                  <c:v>Natural land ocupation</c:v>
                </c:pt>
                <c:pt idx="15">
                  <c:v>Water depletion</c:v>
                </c:pt>
              </c:strCache>
            </c:strRef>
          </c:cat>
          <c:val>
            <c:numRef>
              <c:f>'Comparación 1-2 (MEA) ReciPe OK'!$R$4:$R$18</c:f>
              <c:numCache>
                <c:formatCode>0%</c:formatCode>
                <c:ptCount val="15"/>
                <c:pt idx="0">
                  <c:v>1</c:v>
                </c:pt>
                <c:pt idx="1">
                  <c:v>0.661310259579728</c:v>
                </c:pt>
                <c:pt idx="2">
                  <c:v>0.93939393939393945</c:v>
                </c:pt>
                <c:pt idx="3">
                  <c:v>1</c:v>
                </c:pt>
                <c:pt idx="4">
                  <c:v>0.44491017964071855</c:v>
                </c:pt>
                <c:pt idx="5">
                  <c:v>1</c:v>
                </c:pt>
                <c:pt idx="6">
                  <c:v>0.9273584905660377</c:v>
                </c:pt>
                <c:pt idx="7">
                  <c:v>0.97435897435897434</c:v>
                </c:pt>
                <c:pt idx="8">
                  <c:v>1</c:v>
                </c:pt>
                <c:pt idx="9">
                  <c:v>0.47017543859649114</c:v>
                </c:pt>
                <c:pt idx="10">
                  <c:v>1</c:v>
                </c:pt>
                <c:pt idx="11">
                  <c:v>0.93835616438356162</c:v>
                </c:pt>
                <c:pt idx="12">
                  <c:v>1</c:v>
                </c:pt>
                <c:pt idx="13">
                  <c:v>1</c:v>
                </c:pt>
                <c:pt idx="14">
                  <c:v>0.6363057324840764</c:v>
                </c:pt>
              </c:numCache>
            </c:numRef>
          </c:val>
          <c:extLst>
            <c:ext xmlns:c16="http://schemas.microsoft.com/office/drawing/2014/chart" uri="{C3380CC4-5D6E-409C-BE32-E72D297353CC}">
              <c16:uniqueId val="{00000005-C32A-4477-B093-390A0742F2A0}"/>
            </c:ext>
          </c:extLst>
        </c:ser>
        <c:dLbls>
          <c:showLegendKey val="0"/>
          <c:showVal val="0"/>
          <c:showCatName val="0"/>
          <c:showSerName val="0"/>
          <c:showPercent val="0"/>
          <c:showBubbleSize val="0"/>
        </c:dLbls>
        <c:gapWidth val="100"/>
        <c:overlap val="-24"/>
        <c:axId val="82765791"/>
        <c:axId val="839409279"/>
      </c:barChart>
      <c:catAx>
        <c:axId val="8276579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39409279"/>
        <c:crosses val="autoZero"/>
        <c:auto val="1"/>
        <c:lblAlgn val="ctr"/>
        <c:lblOffset val="100"/>
        <c:noMultiLvlLbl val="0"/>
      </c:catAx>
      <c:valAx>
        <c:axId val="839409279"/>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2765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'Comparación NPK Pure 1-2'!$S$9</c:f>
              <c:strCache>
                <c:ptCount val="1"/>
                <c:pt idx="0">
                  <c:v>Aplication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'Comparación NPK Pure 1-2'!$R$10:$R$11</c:f>
              <c:strCache>
                <c:ptCount val="2"/>
                <c:pt idx="0">
                  <c:v>Scenario 1</c:v>
                </c:pt>
                <c:pt idx="1">
                  <c:v>Scenario 2</c:v>
                </c:pt>
              </c:strCache>
            </c:strRef>
          </c:cat>
          <c:val>
            <c:numRef>
              <c:f>'Comparación NPK Pure 1-2'!$S$10:$S$11</c:f>
              <c:numCache>
                <c:formatCode>0.00</c:formatCode>
                <c:ptCount val="2"/>
                <c:pt idx="0">
                  <c:v>317.00000005570001</c:v>
                </c:pt>
                <c:pt idx="1">
                  <c:v>419.8000000207</c:v>
                </c:pt>
              </c:numCache>
            </c:numRef>
          </c:val>
          <c:extLst>
            <c:ext xmlns:c16="http://schemas.microsoft.com/office/drawing/2014/chart" uri="{C3380CC4-5D6E-409C-BE32-E72D297353CC}">
              <c16:uniqueId val="{00000000-2E43-45DB-91AB-82796AC32C25}"/>
            </c:ext>
          </c:extLst>
        </c:ser>
        <c:ser>
          <c:idx val="1"/>
          <c:order val="1"/>
          <c:tx>
            <c:strRef>
              <c:f>'Comparación NPK Pure 1-2'!$R$12</c:f>
              <c:strCache>
                <c:ptCount val="1"/>
                <c:pt idx="0">
                  <c:v>Fertilizer substitution a</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'Comparación NPK Pure 1-2'!$R$10:$R$11</c:f>
              <c:strCache>
                <c:ptCount val="2"/>
                <c:pt idx="0">
                  <c:v>Scenario 1</c:v>
                </c:pt>
                <c:pt idx="1">
                  <c:v>Scenario 2</c:v>
                </c:pt>
              </c:strCache>
            </c:strRef>
          </c:cat>
          <c:val>
            <c:numRef>
              <c:f>'Comparación NPK Pure 1-2'!$T$10:$T$11</c:f>
              <c:numCache>
                <c:formatCode>General</c:formatCode>
                <c:ptCount val="2"/>
                <c:pt idx="0">
                  <c:v>-52.6</c:v>
                </c:pt>
                <c:pt idx="1">
                  <c:v>-52.6</c:v>
                </c:pt>
              </c:numCache>
            </c:numRef>
          </c:val>
          <c:extLst>
            <c:ext xmlns:c16="http://schemas.microsoft.com/office/drawing/2014/chart" uri="{C3380CC4-5D6E-409C-BE32-E72D297353CC}">
              <c16:uniqueId val="{00000001-2E43-45DB-91AB-82796AC32C25}"/>
            </c:ext>
          </c:extLst>
        </c:ser>
        <c:dLbls>
          <c:showLegendKey val="0"/>
          <c:showVal val="0"/>
          <c:showCatName val="0"/>
          <c:showSerName val="0"/>
          <c:showPercent val="0"/>
          <c:showBubbleSize val="0"/>
        </c:dLbls>
        <c:gapWidth val="100"/>
        <c:overlap val="100"/>
        <c:axId val="64475712"/>
        <c:axId val="1576777376"/>
      </c:barChart>
      <c:catAx>
        <c:axId val="6447571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1576777376"/>
        <c:crosses val="autoZero"/>
        <c:auto val="1"/>
        <c:lblAlgn val="ctr"/>
        <c:lblOffset val="100"/>
        <c:noMultiLvlLbl val="0"/>
      </c:catAx>
      <c:valAx>
        <c:axId val="1576777376"/>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es-ES"/>
                  <a:t>kg CO</a:t>
                </a:r>
                <a:r>
                  <a:rPr lang="es-ES" baseline="-25000"/>
                  <a:t>2</a:t>
                </a:r>
                <a:r>
                  <a:rPr lang="es-ES"/>
                  <a:t> eq</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title>
        <c:numFmt formatCode="0.0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644757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'Comparación NPK Pure 1-2'!$S$13</c:f>
              <c:strCache>
                <c:ptCount val="1"/>
                <c:pt idx="0">
                  <c:v>Production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'Comparación NPK Pure 1-2'!$R$14:$R$15</c:f>
              <c:strCache>
                <c:ptCount val="2"/>
                <c:pt idx="0">
                  <c:v>Scenario 1</c:v>
                </c:pt>
                <c:pt idx="1">
                  <c:v>Scenario 2</c:v>
                </c:pt>
              </c:strCache>
            </c:strRef>
          </c:cat>
          <c:val>
            <c:numRef>
              <c:f>'Comparación NPK Pure 1-2'!$S$14:$S$15</c:f>
              <c:numCache>
                <c:formatCode>0.00</c:formatCode>
                <c:ptCount val="2"/>
                <c:pt idx="0">
                  <c:v>189.00000005570001</c:v>
                </c:pt>
                <c:pt idx="1">
                  <c:v>381.00000002069999</c:v>
                </c:pt>
              </c:numCache>
            </c:numRef>
          </c:val>
          <c:extLst>
            <c:ext xmlns:c16="http://schemas.microsoft.com/office/drawing/2014/chart" uri="{C3380CC4-5D6E-409C-BE32-E72D297353CC}">
              <c16:uniqueId val="{00000000-8F24-4C92-9405-22C924BEC2BA}"/>
            </c:ext>
          </c:extLst>
        </c:ser>
        <c:ser>
          <c:idx val="1"/>
          <c:order val="1"/>
          <c:tx>
            <c:strRef>
              <c:f>'Comparación NPK Pure 1-2'!$R$16</c:f>
              <c:strCache>
                <c:ptCount val="1"/>
                <c:pt idx="0">
                  <c:v>Fertilizer substitution a</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'Comparación NPK Pure 1-2'!$R$14:$R$15</c:f>
              <c:strCache>
                <c:ptCount val="2"/>
                <c:pt idx="0">
                  <c:v>Scenario 1</c:v>
                </c:pt>
                <c:pt idx="1">
                  <c:v>Scenario 2</c:v>
                </c:pt>
              </c:strCache>
            </c:strRef>
          </c:cat>
          <c:val>
            <c:numRef>
              <c:f>'Comparación NPK Pure 1-2'!$T$14:$T$15</c:f>
              <c:numCache>
                <c:formatCode>General</c:formatCode>
                <c:ptCount val="2"/>
                <c:pt idx="0">
                  <c:v>-52.5</c:v>
                </c:pt>
                <c:pt idx="1">
                  <c:v>-52.5</c:v>
                </c:pt>
              </c:numCache>
            </c:numRef>
          </c:val>
          <c:extLst>
            <c:ext xmlns:c16="http://schemas.microsoft.com/office/drawing/2014/chart" uri="{C3380CC4-5D6E-409C-BE32-E72D297353CC}">
              <c16:uniqueId val="{00000001-8F24-4C92-9405-22C924BEC2BA}"/>
            </c:ext>
          </c:extLst>
        </c:ser>
        <c:dLbls>
          <c:showLegendKey val="0"/>
          <c:showVal val="0"/>
          <c:showCatName val="0"/>
          <c:showSerName val="0"/>
          <c:showPercent val="0"/>
          <c:showBubbleSize val="0"/>
        </c:dLbls>
        <c:gapWidth val="100"/>
        <c:overlap val="100"/>
        <c:axId val="64475712"/>
        <c:axId val="1576777376"/>
      </c:barChart>
      <c:catAx>
        <c:axId val="6447571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1576777376"/>
        <c:crosses val="autoZero"/>
        <c:auto val="1"/>
        <c:lblAlgn val="ctr"/>
        <c:lblOffset val="100"/>
        <c:noMultiLvlLbl val="0"/>
      </c:catAx>
      <c:valAx>
        <c:axId val="1576777376"/>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es-ES"/>
                  <a:t>kg CO</a:t>
                </a:r>
                <a:r>
                  <a:rPr lang="es-ES" baseline="-25000"/>
                  <a:t>2</a:t>
                </a:r>
                <a:r>
                  <a:rPr lang="es-ES"/>
                  <a:t> eq</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title>
        <c:numFmt formatCode="0.0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644757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Scenario 1A</c:v>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'Comparación 1-2 (membrane)'!$B$4:$B$18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(membrane)'!$M$4:$M$18</c:f>
              <c:numCache>
                <c:formatCode>0%</c:formatCode>
                <c:ptCount val="15"/>
                <c:pt idx="0">
                  <c:v>0.15565291997485647</c:v>
                </c:pt>
                <c:pt idx="1">
                  <c:v>0.17646378980814456</c:v>
                </c:pt>
                <c:pt idx="2">
                  <c:v>0.15998362683438228</c:v>
                </c:pt>
                <c:pt idx="3">
                  <c:v>0.11617695205076041</c:v>
                </c:pt>
                <c:pt idx="4">
                  <c:v>0.10811807356563048</c:v>
                </c:pt>
                <c:pt idx="5">
                  <c:v>0.10867714292492589</c:v>
                </c:pt>
                <c:pt idx="6">
                  <c:v>0.11247089777020848</c:v>
                </c:pt>
                <c:pt idx="7">
                  <c:v>8.3395626965692082E-2</c:v>
                </c:pt>
                <c:pt idx="8">
                  <c:v>0.16769233756486349</c:v>
                </c:pt>
                <c:pt idx="9">
                  <c:v>0.16643909692810141</c:v>
                </c:pt>
                <c:pt idx="10">
                  <c:v>0.99986241347924454</c:v>
                </c:pt>
                <c:pt idx="11">
                  <c:v>0.19643908919461847</c:v>
                </c:pt>
                <c:pt idx="12">
                  <c:v>0.13306378181893397</c:v>
                </c:pt>
                <c:pt idx="13">
                  <c:v>0.13551565846001687</c:v>
                </c:pt>
                <c:pt idx="14">
                  <c:v>0.12000256831517132</c:v>
                </c:pt>
              </c:numCache>
            </c:numRef>
          </c:val>
          <c:extLst>
            <c:ext xmlns:c16="http://schemas.microsoft.com/office/drawing/2014/chart" uri="{C3380CC4-5D6E-409C-BE32-E72D297353CC}">
              <c16:uniqueId val="{00000000-04E4-4C65-AB4B-E1910DBFD272}"/>
            </c:ext>
          </c:extLst>
        </c:ser>
        <c:ser>
          <c:idx val="1"/>
          <c:order val="1"/>
          <c:tx>
            <c:v>Scenario 1B</c:v>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1-2 (membrane)'!$B$4:$B$18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(membrane)'!$N$4:$N$18</c:f>
              <c:numCache>
                <c:formatCode>0%</c:formatCode>
                <c:ptCount val="15"/>
                <c:pt idx="0">
                  <c:v>0.15693555124028508</c:v>
                </c:pt>
                <c:pt idx="1">
                  <c:v>0.17673710389605415</c:v>
                </c:pt>
                <c:pt idx="2">
                  <c:v>0.16164211452220761</c:v>
                </c:pt>
                <c:pt idx="3">
                  <c:v>0.1182448320240312</c:v>
                </c:pt>
                <c:pt idx="4">
                  <c:v>0.10922239567046851</c:v>
                </c:pt>
                <c:pt idx="5">
                  <c:v>0.1091048693456847</c:v>
                </c:pt>
                <c:pt idx="6">
                  <c:v>0.11328592850255036</c:v>
                </c:pt>
                <c:pt idx="7">
                  <c:v>8.3757941439416173E-2</c:v>
                </c:pt>
                <c:pt idx="8">
                  <c:v>0.16948868026800287</c:v>
                </c:pt>
                <c:pt idx="9">
                  <c:v>0.16682125253897578</c:v>
                </c:pt>
                <c:pt idx="10">
                  <c:v>0.99987634763197375</c:v>
                </c:pt>
                <c:pt idx="11">
                  <c:v>0.19682691479767223</c:v>
                </c:pt>
                <c:pt idx="12">
                  <c:v>0.13421665737142405</c:v>
                </c:pt>
                <c:pt idx="13">
                  <c:v>0.13698805154248467</c:v>
                </c:pt>
                <c:pt idx="14">
                  <c:v>0.12027881916182218</c:v>
                </c:pt>
              </c:numCache>
            </c:numRef>
          </c:val>
          <c:extLst>
            <c:ext xmlns:c16="http://schemas.microsoft.com/office/drawing/2014/chart" uri="{C3380CC4-5D6E-409C-BE32-E72D297353CC}">
              <c16:uniqueId val="{00000001-04E4-4C65-AB4B-E1910DBFD272}"/>
            </c:ext>
          </c:extLst>
        </c:ser>
        <c:ser>
          <c:idx val="2"/>
          <c:order val="2"/>
          <c:tx>
            <c:v>Scenario 1C</c:v>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f>'Comparación 1-2 (membrane)'!$B$4:$B$18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(membrane)'!$O$4:$O$18</c:f>
              <c:numCache>
                <c:formatCode>0%</c:formatCode>
                <c:ptCount val="15"/>
                <c:pt idx="0">
                  <c:v>0.18696930291655658</c:v>
                </c:pt>
                <c:pt idx="1">
                  <c:v>0.19696971791007684</c:v>
                </c:pt>
                <c:pt idx="2">
                  <c:v>0.17923357280968447</c:v>
                </c:pt>
                <c:pt idx="3">
                  <c:v>0.12830186724119388</c:v>
                </c:pt>
                <c:pt idx="4">
                  <c:v>0.12098997715032717</c:v>
                </c:pt>
                <c:pt idx="5">
                  <c:v>0.12557082692223639</c:v>
                </c:pt>
                <c:pt idx="6">
                  <c:v>0.13559193842479617</c:v>
                </c:pt>
                <c:pt idx="7">
                  <c:v>9.8348536723490448E-2</c:v>
                </c:pt>
                <c:pt idx="8">
                  <c:v>0.18363857752525775</c:v>
                </c:pt>
                <c:pt idx="9">
                  <c:v>0.1804859168335928</c:v>
                </c:pt>
                <c:pt idx="10">
                  <c:v>1</c:v>
                </c:pt>
                <c:pt idx="11">
                  <c:v>0.23046926226200162</c:v>
                </c:pt>
                <c:pt idx="12">
                  <c:v>0.16287093115300086</c:v>
                </c:pt>
                <c:pt idx="13">
                  <c:v>0.15816457308676882</c:v>
                </c:pt>
                <c:pt idx="14">
                  <c:v>0.21188352421850618</c:v>
                </c:pt>
              </c:numCache>
            </c:numRef>
          </c:val>
          <c:extLst>
            <c:ext xmlns:c16="http://schemas.microsoft.com/office/drawing/2014/chart" uri="{C3380CC4-5D6E-409C-BE32-E72D297353CC}">
              <c16:uniqueId val="{00000002-04E4-4C65-AB4B-E1910DBFD272}"/>
            </c:ext>
          </c:extLst>
        </c:ser>
        <c:ser>
          <c:idx val="3"/>
          <c:order val="3"/>
          <c:tx>
            <c:v>Scenario 2A</c:v>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invertIfNegative val="0"/>
          <c:cat>
            <c:strRef>
              <c:f>'Comparación 1-2 (membrane)'!$B$4:$B$18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(membrane)'!$P$4:$P$18</c:f>
              <c:numCache>
                <c:formatCode>0%</c:formatCode>
                <c:ptCount val="15"/>
                <c:pt idx="0">
                  <c:v>0.8532076557088023</c:v>
                </c:pt>
                <c:pt idx="1">
                  <c:v>0.93444841406785872</c:v>
                </c:pt>
                <c:pt idx="2">
                  <c:v>0.89089816656138521</c:v>
                </c:pt>
                <c:pt idx="3">
                  <c:v>0.90870620335743757</c:v>
                </c:pt>
                <c:pt idx="4">
                  <c:v>0.92381813370718757</c:v>
                </c:pt>
                <c:pt idx="5">
                  <c:v>0.91549492972994317</c:v>
                </c:pt>
                <c:pt idx="6">
                  <c:v>0.88035161491728353</c:v>
                </c:pt>
                <c:pt idx="7">
                  <c:v>0.92946076314046244</c:v>
                </c:pt>
                <c:pt idx="8">
                  <c:v>0.90412533578038412</c:v>
                </c:pt>
                <c:pt idx="9">
                  <c:v>0.93157601619130648</c:v>
                </c:pt>
                <c:pt idx="10">
                  <c:v>6.8847485051259285E-3</c:v>
                </c:pt>
                <c:pt idx="11">
                  <c:v>0.84348185352576321</c:v>
                </c:pt>
                <c:pt idx="12">
                  <c:v>0.84826756209863408</c:v>
                </c:pt>
                <c:pt idx="13">
                  <c:v>0.87041007498933187</c:v>
                </c:pt>
                <c:pt idx="14">
                  <c:v>0.59318066806917968</c:v>
                </c:pt>
              </c:numCache>
            </c:numRef>
          </c:val>
          <c:extLst>
            <c:ext xmlns:c16="http://schemas.microsoft.com/office/drawing/2014/chart" uri="{C3380CC4-5D6E-409C-BE32-E72D297353CC}">
              <c16:uniqueId val="{00000003-04E4-4C65-AB4B-E1910DBFD272}"/>
            </c:ext>
          </c:extLst>
        </c:ser>
        <c:ser>
          <c:idx val="4"/>
          <c:order val="4"/>
          <c:tx>
            <c:v>Scenario 2B</c:v>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invertIfNegative val="0"/>
          <c:cat>
            <c:strRef>
              <c:f>'Comparación 1-2 (membrane)'!$B$4:$B$18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(membrane)'!$Q$4:$Q$18</c:f>
              <c:numCache>
                <c:formatCode>0%</c:formatCode>
                <c:ptCount val="15"/>
                <c:pt idx="0">
                  <c:v>0.85884345975386733</c:v>
                </c:pt>
                <c:pt idx="1">
                  <c:v>0.9357011036374443</c:v>
                </c:pt>
                <c:pt idx="2">
                  <c:v>0.89843674696059106</c:v>
                </c:pt>
                <c:pt idx="3">
                  <c:v>0.91832184523314675</c:v>
                </c:pt>
                <c:pt idx="4">
                  <c:v>0.92868463789799915</c:v>
                </c:pt>
                <c:pt idx="5">
                  <c:v>0.91734002409400084</c:v>
                </c:pt>
                <c:pt idx="6">
                  <c:v>0.88424958798500553</c:v>
                </c:pt>
                <c:pt idx="7">
                  <c:v>0.93104177175307656</c:v>
                </c:pt>
                <c:pt idx="8">
                  <c:v>0.91190948749398837</c:v>
                </c:pt>
                <c:pt idx="9">
                  <c:v>0.93329571644024112</c:v>
                </c:pt>
                <c:pt idx="10">
                  <c:v>6.9497745511953226E-3</c:v>
                </c:pt>
                <c:pt idx="11">
                  <c:v>0.84521321782511027</c:v>
                </c:pt>
                <c:pt idx="12">
                  <c:v>0.85350790551904354</c:v>
                </c:pt>
                <c:pt idx="13">
                  <c:v>0.87665174131718449</c:v>
                </c:pt>
                <c:pt idx="14">
                  <c:v>0.59439617179444326</c:v>
                </c:pt>
              </c:numCache>
            </c:numRef>
          </c:val>
          <c:extLst>
            <c:ext xmlns:c16="http://schemas.microsoft.com/office/drawing/2014/chart" uri="{C3380CC4-5D6E-409C-BE32-E72D297353CC}">
              <c16:uniqueId val="{00000004-04E4-4C65-AB4B-E1910DBFD272}"/>
            </c:ext>
          </c:extLst>
        </c:ser>
        <c:ser>
          <c:idx val="5"/>
          <c:order val="5"/>
          <c:tx>
            <c:v>Scenario 2C</c:v>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invertIfNegative val="0"/>
          <c:cat>
            <c:strRef>
              <c:f>'Comparación 1-2 (membrane)'!$B$4:$B$18</c:f>
              <c:strCache>
                <c:ptCount val="15"/>
                <c:pt idx="0">
                  <c:v>Carcinogens</c:v>
                </c:pt>
                <c:pt idx="1">
                  <c:v>Non-carcinogens</c:v>
                </c:pt>
                <c:pt idx="2">
                  <c:v>Respiratory inorganics</c:v>
                </c:pt>
                <c:pt idx="3">
                  <c:v>Ionizing radiation</c:v>
                </c:pt>
                <c:pt idx="4">
                  <c:v>Ozone layer depletion</c:v>
                </c:pt>
                <c:pt idx="5">
                  <c:v>Respiratory organics</c:v>
                </c:pt>
                <c:pt idx="6">
                  <c:v>Aquatic ecotoxicity</c:v>
                </c:pt>
                <c:pt idx="7">
                  <c:v>Terrestrial ecotoxicity</c:v>
                </c:pt>
                <c:pt idx="8">
                  <c:v>Terrestrial acid/nutri</c:v>
                </c:pt>
                <c:pt idx="9">
                  <c:v>Land occupation</c:v>
                </c:pt>
                <c:pt idx="10">
                  <c:v>Aquatic acidification</c:v>
                </c:pt>
                <c:pt idx="11">
                  <c:v>Aquatic eutrophication</c:v>
                </c:pt>
                <c:pt idx="12">
                  <c:v>Global warming</c:v>
                </c:pt>
                <c:pt idx="13">
                  <c:v>Non-renewable energy</c:v>
                </c:pt>
                <c:pt idx="14">
                  <c:v>Mineral extraction</c:v>
                </c:pt>
              </c:strCache>
            </c:strRef>
          </c:cat>
          <c:val>
            <c:numRef>
              <c:f>'Comparación 1-2 (membrane)'!$R$4:$R$18</c:f>
              <c:numCache>
                <c:formatCode>0%</c:formatCode>
                <c:ptCount val="15"/>
                <c:pt idx="0">
                  <c:v>1</c:v>
                </c:pt>
                <c:pt idx="1">
                  <c:v>1</c:v>
                </c:pt>
                <c:pt idx="2">
                  <c:v>1</c:v>
                </c:pt>
                <c:pt idx="3">
                  <c:v>1</c:v>
                </c:pt>
                <c:pt idx="4">
                  <c:v>1</c:v>
                </c:pt>
                <c:pt idx="5">
                  <c:v>1</c:v>
                </c:pt>
                <c:pt idx="6">
                  <c:v>1</c:v>
                </c:pt>
                <c:pt idx="7">
                  <c:v>1</c:v>
                </c:pt>
                <c:pt idx="8">
                  <c:v>1</c:v>
                </c:pt>
                <c:pt idx="9">
                  <c:v>1</c:v>
                </c:pt>
                <c:pt idx="10">
                  <c:v>7.7237342915629512E-3</c:v>
                </c:pt>
                <c:pt idx="11">
                  <c:v>1</c:v>
                </c:pt>
                <c:pt idx="12">
                  <c:v>1</c:v>
                </c:pt>
                <c:pt idx="13">
                  <c:v>1</c:v>
                </c:pt>
                <c:pt idx="14">
                  <c:v>1</c:v>
                </c:pt>
              </c:numCache>
            </c:numRef>
          </c:val>
          <c:extLst>
            <c:ext xmlns:c16="http://schemas.microsoft.com/office/drawing/2014/chart" uri="{C3380CC4-5D6E-409C-BE32-E72D297353CC}">
              <c16:uniqueId val="{00000005-04E4-4C65-AB4B-E1910DBFD272}"/>
            </c:ext>
          </c:extLst>
        </c:ser>
        <c:dLbls>
          <c:showLegendKey val="0"/>
          <c:showVal val="0"/>
          <c:showCatName val="0"/>
          <c:showSerName val="0"/>
          <c:showPercent val="0"/>
          <c:showBubbleSize val="0"/>
        </c:dLbls>
        <c:gapWidth val="100"/>
        <c:overlap val="-24"/>
        <c:axId val="82765791"/>
        <c:axId val="839409279"/>
      </c:barChart>
      <c:catAx>
        <c:axId val="8276579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39409279"/>
        <c:crosses val="autoZero"/>
        <c:auto val="1"/>
        <c:lblAlgn val="ctr"/>
        <c:lblOffset val="100"/>
        <c:noMultiLvlLbl val="0"/>
      </c:catAx>
      <c:valAx>
        <c:axId val="839409279"/>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2765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Scenario 1A</c:v>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f>'Comparación 1-2 (membrane)'!$B$22:$B$25</c:f>
              <c:strCache>
                <c:ptCount val="4"/>
                <c:pt idx="0">
                  <c:v>Human health</c:v>
                </c:pt>
                <c:pt idx="1">
                  <c:v>Ecosystem quality</c:v>
                </c:pt>
                <c:pt idx="2">
                  <c:v>Climate change</c:v>
                </c:pt>
                <c:pt idx="3">
                  <c:v>Resources</c:v>
                </c:pt>
              </c:strCache>
            </c:strRef>
          </c:cat>
          <c:val>
            <c:numRef>
              <c:f>'Comparación 1-2 (membrane)'!$M$22:$M$25</c:f>
              <c:numCache>
                <c:formatCode>0%</c:formatCode>
                <c:ptCount val="4"/>
                <c:pt idx="0">
                  <c:v>0.16117428234237641</c:v>
                </c:pt>
                <c:pt idx="1">
                  <c:v>9.6854262168201685E-2</c:v>
                </c:pt>
                <c:pt idx="2">
                  <c:v>0.13306378181893397</c:v>
                </c:pt>
                <c:pt idx="3">
                  <c:v>0.13566965710221268</c:v>
                </c:pt>
              </c:numCache>
            </c:numRef>
          </c:val>
          <c:extLst>
            <c:ext xmlns:c16="http://schemas.microsoft.com/office/drawing/2014/chart" uri="{C3380CC4-5D6E-409C-BE32-E72D297353CC}">
              <c16:uniqueId val="{00000000-38B8-40E1-A171-8D081B84846A}"/>
            </c:ext>
          </c:extLst>
        </c:ser>
        <c:ser>
          <c:idx val="4"/>
          <c:order val="1"/>
          <c:tx>
            <c:v>Scenario 1B</c:v>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c:spPr>
          <c:invertIfNegative val="0"/>
          <c:cat>
            <c:strRef>
              <c:f>'Comparación 1-2 (membrane)'!$B$22:$B$25</c:f>
              <c:strCache>
                <c:ptCount val="4"/>
                <c:pt idx="0">
                  <c:v>Human health</c:v>
                </c:pt>
                <c:pt idx="1">
                  <c:v>Ecosystem quality</c:v>
                </c:pt>
                <c:pt idx="2">
                  <c:v>Climate change</c:v>
                </c:pt>
                <c:pt idx="3">
                  <c:v>Resources</c:v>
                </c:pt>
              </c:strCache>
            </c:strRef>
          </c:cat>
          <c:val>
            <c:numRef>
              <c:f>'Comparación 1-2 (membrane)'!$N$22:$N$25</c:f>
              <c:numCache>
                <c:formatCode>0%</c:formatCode>
                <c:ptCount val="4"/>
                <c:pt idx="0">
                  <c:v>0.16271315687063623</c:v>
                </c:pt>
                <c:pt idx="1">
                  <c:v>9.7279432071807448E-2</c:v>
                </c:pt>
                <c:pt idx="2">
                  <c:v>0.13421665737142405</c:v>
                </c:pt>
                <c:pt idx="3">
                  <c:v>0.13713862023995133</c:v>
                </c:pt>
              </c:numCache>
            </c:numRef>
          </c:val>
          <c:extLst>
            <c:ext xmlns:c16="http://schemas.microsoft.com/office/drawing/2014/chart" uri="{C3380CC4-5D6E-409C-BE32-E72D297353CC}">
              <c16:uniqueId val="{00000001-38B8-40E1-A171-8D081B84846A}"/>
            </c:ext>
          </c:extLst>
        </c:ser>
        <c:ser>
          <c:idx val="1"/>
          <c:order val="2"/>
          <c:tx>
            <c:v>Scenario 1C</c:v>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strRef>
              <c:f>'Comparación 1-2 (membrane)'!$B$22:$B$25</c:f>
              <c:strCache>
                <c:ptCount val="4"/>
                <c:pt idx="0">
                  <c:v>Human health</c:v>
                </c:pt>
                <c:pt idx="1">
                  <c:v>Ecosystem quality</c:v>
                </c:pt>
                <c:pt idx="2">
                  <c:v>Climate change</c:v>
                </c:pt>
                <c:pt idx="3">
                  <c:v>Resources</c:v>
                </c:pt>
              </c:strCache>
            </c:strRef>
          </c:cat>
          <c:val>
            <c:numRef>
              <c:f>'Comparación 1-2 (membrane)'!$O$22:$O$25</c:f>
              <c:numCache>
                <c:formatCode>0%</c:formatCode>
                <c:ptCount val="4"/>
                <c:pt idx="0">
                  <c:v>0.18116939204623222</c:v>
                </c:pt>
                <c:pt idx="1">
                  <c:v>0.11185745678158791</c:v>
                </c:pt>
                <c:pt idx="2">
                  <c:v>0.16287093115300086</c:v>
                </c:pt>
                <c:pt idx="3">
                  <c:v>0.15853986814448612</c:v>
                </c:pt>
              </c:numCache>
            </c:numRef>
          </c:val>
          <c:extLst>
            <c:ext xmlns:c16="http://schemas.microsoft.com/office/drawing/2014/chart" uri="{C3380CC4-5D6E-409C-BE32-E72D297353CC}">
              <c16:uniqueId val="{00000002-38B8-40E1-A171-8D081B84846A}"/>
            </c:ext>
          </c:extLst>
        </c:ser>
        <c:ser>
          <c:idx val="2"/>
          <c:order val="3"/>
          <c:tx>
            <c:v>Scenario 2A</c:v>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'Comparación 1-2 (membrane)'!$B$22:$B$25</c:f>
              <c:strCache>
                <c:ptCount val="4"/>
                <c:pt idx="0">
                  <c:v>Human health</c:v>
                </c:pt>
                <c:pt idx="1">
                  <c:v>Ecosystem quality</c:v>
                </c:pt>
                <c:pt idx="2">
                  <c:v>Climate change</c:v>
                </c:pt>
                <c:pt idx="3">
                  <c:v>Resources</c:v>
                </c:pt>
              </c:strCache>
            </c:strRef>
          </c:cat>
          <c:val>
            <c:numRef>
              <c:f>'Comparación 1-2 (membrane)'!$P$22:$P$25</c:f>
              <c:numCache>
                <c:formatCode>0%</c:formatCode>
                <c:ptCount val="4"/>
                <c:pt idx="0">
                  <c:v>0.89279130151946307</c:v>
                </c:pt>
                <c:pt idx="1">
                  <c:v>0.92811959210277561</c:v>
                </c:pt>
                <c:pt idx="2">
                  <c:v>0.84826756209863408</c:v>
                </c:pt>
                <c:pt idx="3">
                  <c:v>0.86949826781716655</c:v>
                </c:pt>
              </c:numCache>
            </c:numRef>
          </c:val>
          <c:extLst>
            <c:ext xmlns:c16="http://schemas.microsoft.com/office/drawing/2014/chart" uri="{C3380CC4-5D6E-409C-BE32-E72D297353CC}">
              <c16:uniqueId val="{00000003-38B8-40E1-A171-8D081B84846A}"/>
            </c:ext>
          </c:extLst>
        </c:ser>
        <c:ser>
          <c:idx val="5"/>
          <c:order val="4"/>
          <c:tx>
            <c:v>Scenario 2B</c:v>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invertIfNegative val="0"/>
          <c:cat>
            <c:strRef>
              <c:f>'Comparación 1-2 (membrane)'!$B$22:$B$25</c:f>
              <c:strCache>
                <c:ptCount val="4"/>
                <c:pt idx="0">
                  <c:v>Human health</c:v>
                </c:pt>
                <c:pt idx="1">
                  <c:v>Ecosystem quality</c:v>
                </c:pt>
                <c:pt idx="2">
                  <c:v>Climate change</c:v>
                </c:pt>
                <c:pt idx="3">
                  <c:v>Resources</c:v>
                </c:pt>
              </c:strCache>
            </c:strRef>
          </c:cat>
          <c:val>
            <c:numRef>
              <c:f>'Comparación 1-2 (membrane)'!$Q$22:$Q$25</c:f>
              <c:numCache>
                <c:formatCode>0%</c:formatCode>
                <c:ptCount val="4"/>
                <c:pt idx="0">
                  <c:v>0.89975287676635274</c:v>
                </c:pt>
                <c:pt idx="1">
                  <c:v>0.93000149167611268</c:v>
                </c:pt>
                <c:pt idx="2">
                  <c:v>0.85350790551904354</c:v>
                </c:pt>
                <c:pt idx="3">
                  <c:v>0.87588506406820421</c:v>
                </c:pt>
              </c:numCache>
            </c:numRef>
          </c:val>
          <c:extLst>
            <c:ext xmlns:c16="http://schemas.microsoft.com/office/drawing/2014/chart" uri="{C3380CC4-5D6E-409C-BE32-E72D297353CC}">
              <c16:uniqueId val="{00000004-38B8-40E1-A171-8D081B84846A}"/>
            </c:ext>
          </c:extLst>
        </c:ser>
        <c:ser>
          <c:idx val="3"/>
          <c:order val="5"/>
          <c:tx>
            <c:v>Scenario 2C</c:v>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invertIfNegative val="0"/>
          <c:cat>
            <c:strRef>
              <c:f>'Comparación 1-2 (membrane)'!$B$22:$B$25</c:f>
              <c:strCache>
                <c:ptCount val="4"/>
                <c:pt idx="0">
                  <c:v>Human health</c:v>
                </c:pt>
                <c:pt idx="1">
                  <c:v>Ecosystem quality</c:v>
                </c:pt>
                <c:pt idx="2">
                  <c:v>Climate change</c:v>
                </c:pt>
                <c:pt idx="3">
                  <c:v>Resources</c:v>
                </c:pt>
              </c:strCache>
            </c:strRef>
          </c:cat>
          <c:val>
            <c:numRef>
              <c:f>'Comparación 1-2 (membrane)'!$R$22:$R$25</c:f>
              <c:numCache>
                <c:formatCode>0%</c:formatCode>
                <c:ptCount val="4"/>
                <c:pt idx="0">
                  <c:v>1</c:v>
                </c:pt>
                <c:pt idx="1">
                  <c:v>1</c:v>
                </c:pt>
                <c:pt idx="2">
                  <c:v>1</c:v>
                </c:pt>
                <c:pt idx="3">
                  <c:v>1</c:v>
                </c:pt>
              </c:numCache>
            </c:numRef>
          </c:val>
          <c:extLst>
            <c:ext xmlns:c16="http://schemas.microsoft.com/office/drawing/2014/chart" uri="{C3380CC4-5D6E-409C-BE32-E72D297353CC}">
              <c16:uniqueId val="{00000005-38B8-40E1-A171-8D081B84846A}"/>
            </c:ext>
          </c:extLst>
        </c:ser>
        <c:dLbls>
          <c:showLegendKey val="0"/>
          <c:showVal val="0"/>
          <c:showCatName val="0"/>
          <c:showSerName val="0"/>
          <c:showPercent val="0"/>
          <c:showBubbleSize val="0"/>
        </c:dLbls>
        <c:gapWidth val="100"/>
        <c:overlap val="-24"/>
        <c:axId val="82765791"/>
        <c:axId val="839409279"/>
      </c:barChart>
      <c:catAx>
        <c:axId val="8276579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39409279"/>
        <c:crosses val="autoZero"/>
        <c:auto val="1"/>
        <c:lblAlgn val="ctr"/>
        <c:lblOffset val="100"/>
        <c:noMultiLvlLbl val="0"/>
      </c:catAx>
      <c:valAx>
        <c:axId val="839409279"/>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82765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5.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0.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2.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3.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4.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5.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6.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7.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8.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9.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0.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9.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png"/><Relationship Id="rId4" Type="http://schemas.openxmlformats.org/officeDocument/2006/relationships/chart" Target="../charts/chart33.xml"/></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8" Type="http://schemas.openxmlformats.org/officeDocument/2006/relationships/chart" Target="../charts/chart41.xml"/><Relationship Id="rId13" Type="http://schemas.openxmlformats.org/officeDocument/2006/relationships/chart" Target="../charts/chart46.xml"/><Relationship Id="rId18" Type="http://schemas.openxmlformats.org/officeDocument/2006/relationships/chart" Target="../charts/chart51.xml"/><Relationship Id="rId26" Type="http://schemas.openxmlformats.org/officeDocument/2006/relationships/chart" Target="../charts/chart59.xml"/><Relationship Id="rId3" Type="http://schemas.openxmlformats.org/officeDocument/2006/relationships/chart" Target="../charts/chart36.xml"/><Relationship Id="rId21" Type="http://schemas.openxmlformats.org/officeDocument/2006/relationships/chart" Target="../charts/chart54.xml"/><Relationship Id="rId7" Type="http://schemas.openxmlformats.org/officeDocument/2006/relationships/chart" Target="../charts/chart40.xml"/><Relationship Id="rId12" Type="http://schemas.openxmlformats.org/officeDocument/2006/relationships/chart" Target="../charts/chart45.xml"/><Relationship Id="rId17" Type="http://schemas.openxmlformats.org/officeDocument/2006/relationships/chart" Target="../charts/chart50.xml"/><Relationship Id="rId25" Type="http://schemas.openxmlformats.org/officeDocument/2006/relationships/chart" Target="../charts/chart58.xml"/><Relationship Id="rId2" Type="http://schemas.openxmlformats.org/officeDocument/2006/relationships/chart" Target="../charts/chart35.xml"/><Relationship Id="rId16" Type="http://schemas.openxmlformats.org/officeDocument/2006/relationships/chart" Target="../charts/chart49.xml"/><Relationship Id="rId20" Type="http://schemas.openxmlformats.org/officeDocument/2006/relationships/chart" Target="../charts/chart53.xml"/><Relationship Id="rId1" Type="http://schemas.openxmlformats.org/officeDocument/2006/relationships/chart" Target="../charts/chart34.xml"/><Relationship Id="rId6" Type="http://schemas.openxmlformats.org/officeDocument/2006/relationships/chart" Target="../charts/chart39.xml"/><Relationship Id="rId11" Type="http://schemas.openxmlformats.org/officeDocument/2006/relationships/chart" Target="../charts/chart44.xml"/><Relationship Id="rId24" Type="http://schemas.openxmlformats.org/officeDocument/2006/relationships/chart" Target="../charts/chart57.xml"/><Relationship Id="rId5" Type="http://schemas.openxmlformats.org/officeDocument/2006/relationships/chart" Target="../charts/chart38.xml"/><Relationship Id="rId15" Type="http://schemas.openxmlformats.org/officeDocument/2006/relationships/chart" Target="../charts/chart48.xml"/><Relationship Id="rId23" Type="http://schemas.openxmlformats.org/officeDocument/2006/relationships/chart" Target="../charts/chart56.xml"/><Relationship Id="rId10" Type="http://schemas.openxmlformats.org/officeDocument/2006/relationships/chart" Target="../charts/chart43.xml"/><Relationship Id="rId19" Type="http://schemas.openxmlformats.org/officeDocument/2006/relationships/chart" Target="../charts/chart52.xml"/><Relationship Id="rId4" Type="http://schemas.openxmlformats.org/officeDocument/2006/relationships/chart" Target="../charts/chart37.xml"/><Relationship Id="rId9" Type="http://schemas.openxmlformats.org/officeDocument/2006/relationships/chart" Target="../charts/chart42.xml"/><Relationship Id="rId14" Type="http://schemas.openxmlformats.org/officeDocument/2006/relationships/chart" Target="../charts/chart47.xml"/><Relationship Id="rId22" Type="http://schemas.openxmlformats.org/officeDocument/2006/relationships/chart" Target="../charts/chart55.xml"/><Relationship Id="rId27" Type="http://schemas.openxmlformats.org/officeDocument/2006/relationships/chart" Target="../charts/chart60.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68.xml"/><Relationship Id="rId3" Type="http://schemas.openxmlformats.org/officeDocument/2006/relationships/chart" Target="../charts/chart63.xml"/><Relationship Id="rId7" Type="http://schemas.openxmlformats.org/officeDocument/2006/relationships/chart" Target="../charts/chart67.xml"/><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chart" Target="../charts/chart66.xml"/><Relationship Id="rId11" Type="http://schemas.openxmlformats.org/officeDocument/2006/relationships/chart" Target="../charts/chart71.xml"/><Relationship Id="rId5" Type="http://schemas.openxmlformats.org/officeDocument/2006/relationships/chart" Target="../charts/chart65.xml"/><Relationship Id="rId10" Type="http://schemas.openxmlformats.org/officeDocument/2006/relationships/chart" Target="../charts/chart70.xml"/><Relationship Id="rId4" Type="http://schemas.openxmlformats.org/officeDocument/2006/relationships/chart" Target="../charts/chart64.xml"/><Relationship Id="rId9" Type="http://schemas.openxmlformats.org/officeDocument/2006/relationships/chart" Target="../charts/chart6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8" Type="http://schemas.openxmlformats.org/officeDocument/2006/relationships/chart" Target="../charts/chart22.xml"/><Relationship Id="rId3" Type="http://schemas.openxmlformats.org/officeDocument/2006/relationships/chart" Target="../charts/chart17.xml"/><Relationship Id="rId7" Type="http://schemas.openxmlformats.org/officeDocument/2006/relationships/chart" Target="../charts/chart21.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11" Type="http://schemas.openxmlformats.org/officeDocument/2006/relationships/chart" Target="../charts/chart25.xml"/><Relationship Id="rId5" Type="http://schemas.openxmlformats.org/officeDocument/2006/relationships/chart" Target="../charts/chart19.xml"/><Relationship Id="rId10" Type="http://schemas.openxmlformats.org/officeDocument/2006/relationships/chart" Target="../charts/chart24.xml"/><Relationship Id="rId4" Type="http://schemas.openxmlformats.org/officeDocument/2006/relationships/chart" Target="../charts/chart18.xml"/><Relationship Id="rId9" Type="http://schemas.openxmlformats.org/officeDocument/2006/relationships/chart" Target="../charts/chart2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xdr:from>
      <xdr:col>18</xdr:col>
      <xdr:colOff>381000</xdr:colOff>
      <xdr:row>0</xdr:row>
      <xdr:rowOff>124618</xdr:rowOff>
    </xdr:from>
    <xdr:to>
      <xdr:col>25</xdr:col>
      <xdr:colOff>462642</xdr:colOff>
      <xdr:row>13</xdr:row>
      <xdr:rowOff>192880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399142</xdr:colOff>
      <xdr:row>15</xdr:row>
      <xdr:rowOff>0</xdr:rowOff>
    </xdr:from>
    <xdr:to>
      <xdr:col>25</xdr:col>
      <xdr:colOff>471714</xdr:colOff>
      <xdr:row>28</xdr:row>
      <xdr:rowOff>115888</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390071</xdr:colOff>
      <xdr:row>40</xdr:row>
      <xdr:rowOff>9071</xdr:rowOff>
    </xdr:from>
    <xdr:to>
      <xdr:col>25</xdr:col>
      <xdr:colOff>471713</xdr:colOff>
      <xdr:row>53</xdr:row>
      <xdr:rowOff>68261</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408213</xdr:colOff>
      <xdr:row>54</xdr:row>
      <xdr:rowOff>84024</xdr:rowOff>
    </xdr:from>
    <xdr:to>
      <xdr:col>25</xdr:col>
      <xdr:colOff>480785</xdr:colOff>
      <xdr:row>67</xdr:row>
      <xdr:rowOff>390412</xdr:rowOff>
    </xdr:to>
    <xdr:graphicFrame macro="">
      <xdr:nvGraphicFramePr>
        <xdr:cNvPr id="9" name="Gráfico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331610</xdr:colOff>
      <xdr:row>30</xdr:row>
      <xdr:rowOff>71261</xdr:rowOff>
    </xdr:from>
    <xdr:to>
      <xdr:col>17</xdr:col>
      <xdr:colOff>331610</xdr:colOff>
      <xdr:row>44</xdr:row>
      <xdr:rowOff>147462</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338666</xdr:colOff>
      <xdr:row>45</xdr:row>
      <xdr:rowOff>0</xdr:rowOff>
    </xdr:from>
    <xdr:to>
      <xdr:col>17</xdr:col>
      <xdr:colOff>338666</xdr:colOff>
      <xdr:row>60</xdr:row>
      <xdr:rowOff>40923</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338667</xdr:colOff>
      <xdr:row>60</xdr:row>
      <xdr:rowOff>77612</xdr:rowOff>
    </xdr:from>
    <xdr:to>
      <xdr:col>17</xdr:col>
      <xdr:colOff>338667</xdr:colOff>
      <xdr:row>75</xdr:row>
      <xdr:rowOff>146757</xdr:rowOff>
    </xdr:to>
    <xdr:graphicFrame macro="">
      <xdr:nvGraphicFramePr>
        <xdr:cNvPr id="5" name="Gráfico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324556</xdr:colOff>
      <xdr:row>76</xdr:row>
      <xdr:rowOff>0</xdr:rowOff>
    </xdr:from>
    <xdr:to>
      <xdr:col>17</xdr:col>
      <xdr:colOff>324556</xdr:colOff>
      <xdr:row>91</xdr:row>
      <xdr:rowOff>174979</xdr:rowOff>
    </xdr:to>
    <xdr:graphicFrame macro="">
      <xdr:nvGraphicFramePr>
        <xdr:cNvPr id="6" name="Gráfico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14</xdr:col>
      <xdr:colOff>10583</xdr:colOff>
      <xdr:row>12</xdr:row>
      <xdr:rowOff>42333</xdr:rowOff>
    </xdr:from>
    <xdr:to>
      <xdr:col>18</xdr:col>
      <xdr:colOff>534012</xdr:colOff>
      <xdr:row>29</xdr:row>
      <xdr:rowOff>125499</xdr:rowOff>
    </xdr:to>
    <xdr:pic>
      <xdr:nvPicPr>
        <xdr:cNvPr id="4" name="Imagen 3">
          <a:extLst>
            <a:ext uri="{FF2B5EF4-FFF2-40B4-BE49-F238E27FC236}">
              <a16:creationId xmlns:a16="http://schemas.microsoft.com/office/drawing/2014/main" id="{7E9C4EA9-FDD7-37A8-E11D-92B2F6A1890C}"/>
            </a:ext>
          </a:extLst>
        </xdr:cNvPr>
        <xdr:cNvPicPr>
          <a:picLocks noChangeAspect="1"/>
        </xdr:cNvPicPr>
      </xdr:nvPicPr>
      <xdr:blipFill>
        <a:blip xmlns:r="http://schemas.openxmlformats.org/officeDocument/2006/relationships" r:embed="rId5"/>
        <a:stretch>
          <a:fillRect/>
        </a:stretch>
      </xdr:blipFill>
      <xdr:spPr>
        <a:xfrm>
          <a:off x="10784416" y="2137833"/>
          <a:ext cx="3571429" cy="353333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659695</xdr:colOff>
      <xdr:row>45</xdr:row>
      <xdr:rowOff>3529</xdr:rowOff>
    </xdr:from>
    <xdr:to>
      <xdr:col>17</xdr:col>
      <xdr:colOff>724276</xdr:colOff>
      <xdr:row>54</xdr:row>
      <xdr:rowOff>29015</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7126112" y="8787696"/>
          <a:ext cx="7240081" cy="1739986"/>
        </a:xfrm>
        <a:prstGeom prst="rect">
          <a:avLst/>
        </a:prstGeom>
      </xdr:spPr>
    </xdr:pic>
    <xdr:clientData/>
  </xdr:twoCellAnchor>
  <xdr:twoCellAnchor>
    <xdr:from>
      <xdr:col>19</xdr:col>
      <xdr:colOff>42333</xdr:colOff>
      <xdr:row>3</xdr:row>
      <xdr:rowOff>84666</xdr:rowOff>
    </xdr:from>
    <xdr:to>
      <xdr:col>24</xdr:col>
      <xdr:colOff>370416</xdr:colOff>
      <xdr:row>40</xdr:row>
      <xdr:rowOff>126999</xdr:rowOff>
    </xdr:to>
    <xdr:sp macro="" textlink="">
      <xdr:nvSpPr>
        <xdr:cNvPr id="3" name="CuadroTexto 2">
          <a:extLst>
            <a:ext uri="{FF2B5EF4-FFF2-40B4-BE49-F238E27FC236}">
              <a16:creationId xmlns:a16="http://schemas.microsoft.com/office/drawing/2014/main" id="{642A1C64-7921-5C0B-8EA7-FB89477FE986}"/>
            </a:ext>
          </a:extLst>
        </xdr:cNvPr>
        <xdr:cNvSpPr txBox="1"/>
      </xdr:nvSpPr>
      <xdr:spPr>
        <a:xfrm>
          <a:off x="15208250" y="698499"/>
          <a:ext cx="4138083" cy="7260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The simulation generated by an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LCA can be used to run a Monte Carlo analysis and estimate the overall uncertainty in the LCA results when reasonable but randomly varying values are used for system</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inputs.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To use Monte Carlo analysis for estimating the overall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uncertainty of a life cycle system, the model must be run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through a sufficient number of iterations to converge on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mean value.</a:t>
          </a:r>
        </a:p>
        <a:p>
          <a:endParaRPr lang="es-ES" sz="1100">
            <a:solidFill>
              <a:schemeClr val="dk1"/>
            </a:solidFill>
            <a:effectLst/>
            <a:latin typeface="+mn-lt"/>
            <a:ea typeface="+mn-ea"/>
            <a:cs typeface="+mn-cs"/>
          </a:endParaRPr>
        </a:p>
        <a:p>
          <a:r>
            <a:rPr lang="es-ES" sz="1100"/>
            <a:t>By applying the Monte Carlo analysis technique to “System A”, it was found at least 1000 iterations</a:t>
          </a:r>
          <a:r>
            <a:rPr lang="es-ES" sz="1100" baseline="0"/>
            <a:t> </a:t>
          </a:r>
          <a:r>
            <a:rPr lang="es-ES" sz="1100"/>
            <a:t>were required for both the mean and variance values to</a:t>
          </a:r>
          <a:r>
            <a:rPr lang="es-ES" sz="1100" baseline="0"/>
            <a:t> </a:t>
          </a:r>
          <a:r>
            <a:rPr lang="es-ES" sz="1100"/>
            <a:t>converge.</a:t>
          </a:r>
        </a:p>
        <a:p>
          <a:endParaRPr lang="es-ES" sz="1100"/>
        </a:p>
        <a:p>
          <a:r>
            <a:rPr lang="es-ES">
              <a:hlinkClick xmlns:r="http://schemas.openxmlformats.org/officeDocument/2006/relationships" r:id=""/>
            </a:rPr>
            <a:t>https://doi.org/10.4271/1999-01-0011</a:t>
          </a:r>
          <a:endParaRPr lang="es-ES"/>
        </a:p>
        <a:p>
          <a:endParaRPr lang="es-ES"/>
        </a:p>
        <a:p>
          <a:r>
            <a:rPr lang="es-ES"/>
            <a:t>https://link.springer.com/article/10.1007/s11367-020-01851-4</a:t>
          </a:r>
        </a:p>
        <a:p>
          <a:endParaRPr lang="es-ES"/>
        </a:p>
        <a:p>
          <a:r>
            <a:rPr lang="es-ES"/>
            <a:t>https://www.mdpi.com/1999-4907/13/2/220</a:t>
          </a:r>
        </a:p>
        <a:p>
          <a:endParaRPr lang="es-ES"/>
        </a:p>
        <a:p>
          <a:r>
            <a:rPr lang="es-ES"/>
            <a:t>"The major negative impacts were presented in a small CV by</a:t>
          </a:r>
          <a:r>
            <a:rPr lang="es-ES" baseline="0"/>
            <a:t> </a:t>
          </a:r>
          <a:r>
            <a:rPr lang="es-ES"/>
            <a:t>respiratory inorganics (CV 6.59%), followed by global warming (CV</a:t>
          </a:r>
          <a:r>
            <a:rPr lang="es-ES" baseline="0"/>
            <a:t> </a:t>
          </a:r>
          <a:r>
            <a:rPr lang="es-ES"/>
            <a:t>2.05%), and non-renewable energy (CV 12.2%). These first three</a:t>
          </a:r>
          <a:r>
            <a:rPr lang="es-ES" baseline="0"/>
            <a:t> </a:t>
          </a:r>
          <a:r>
            <a:rPr lang="es-ES"/>
            <a:t>impacts on the environment accounted for 88% of the total</a:t>
          </a:r>
          <a:r>
            <a:rPr lang="es-ES" baseline="0"/>
            <a:t> </a:t>
          </a:r>
          <a:r>
            <a:rPr lang="es-ES"/>
            <a:t>environmental impact.</a:t>
          </a:r>
          <a:r>
            <a:rPr lang="es-ES" baseline="0"/>
            <a:t> </a:t>
          </a:r>
          <a:r>
            <a:rPr lang="es-ES"/>
            <a:t>Less significant impact categories with a high CV were caused by the uncertainties in the database for the energy country mix, or in the case of materials due to their uncertainty by acting primarily on aquatic ecotoxicity, terrestrial ecotoxicity, non-carcinogens, and ionizing radiation"</a:t>
          </a:r>
        </a:p>
        <a:p>
          <a:endParaRPr lang="es-ES"/>
        </a:p>
        <a:p>
          <a:r>
            <a:rPr lang="es-ES">
              <a:hlinkClick xmlns:r="http://schemas.openxmlformats.org/officeDocument/2006/relationships" r:id=""/>
            </a:rPr>
            <a:t>https://doi.org/10.1016/j.jclepro.2020.120531</a:t>
          </a:r>
          <a:endParaRPr lang="es-ES"/>
        </a:p>
        <a:p>
          <a:endParaRPr lang="es-ES"/>
        </a:p>
        <a:p>
          <a:r>
            <a:rPr lang="es-ES"/>
            <a:t>"The coefficient of variability scores for majority of the indicators exhibited low variance. However, the scores for ionizing radiation, water consumption and indicators related to eco-toxicity showed high degree of variance. This high degree of uncertainty may have been caused by the different input sources (for water consumption indicator) and the uncertainties in the database for heavy metal emissions (for eco-toxicity and IR indicators), as also found by </a:t>
          </a:r>
          <a:r>
            <a:rPr lang="es-ES">
              <a:hlinkClick xmlns:r="http://schemas.openxmlformats.org/officeDocument/2006/relationships" r:id=""/>
            </a:rPr>
            <a:t>Guo and Murphy (2012)</a:t>
          </a:r>
          <a:r>
            <a:rPr lang="es-ES"/>
            <a:t>. Nonetheless, the LCIA results for GWP, OD, POzF, PMF, POxF, acidification, eutrophication, HT, land use, FFD and mineral </a:t>
          </a:r>
          <a:r>
            <a:rPr lang="es-ES">
              <a:hlinkClick xmlns:r="http://schemas.openxmlformats.org/officeDocument/2006/relationships" r:id=""/>
            </a:rPr>
            <a:t>resource depletion</a:t>
          </a:r>
          <a:r>
            <a:rPr lang="es-ES"/>
            <a:t> showed high a degree of certainty, as exhibited by the CV scores in </a:t>
          </a:r>
          <a:r>
            <a:rPr lang="es-ES">
              <a:hlinkClick xmlns:r="http://schemas.openxmlformats.org/officeDocument/2006/relationships" r:id=""/>
            </a:rPr>
            <a:t>Table 5</a:t>
          </a:r>
          <a:r>
            <a:rPr lang="es-ES"/>
            <a:t>"</a:t>
          </a:r>
        </a:p>
        <a:p>
          <a:endParaRPr lang="es-ES"/>
        </a:p>
        <a:p>
          <a:endParaRPr lang="es-ES"/>
        </a:p>
        <a:p>
          <a:endParaRPr lang="es-E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390525</xdr:colOff>
      <xdr:row>6</xdr:row>
      <xdr:rowOff>52387</xdr:rowOff>
    </xdr:from>
    <xdr:to>
      <xdr:col>6</xdr:col>
      <xdr:colOff>552450</xdr:colOff>
      <xdr:row>20</xdr:row>
      <xdr:rowOff>128587</xdr:rowOff>
    </xdr:to>
    <xdr:graphicFrame macro="">
      <xdr:nvGraphicFramePr>
        <xdr:cNvPr id="2" name="Gráfico 1">
          <a:extLst>
            <a:ext uri="{FF2B5EF4-FFF2-40B4-BE49-F238E27FC236}">
              <a16:creationId xmlns:a16="http://schemas.microsoft.com/office/drawing/2014/main" id="{9C5D45BB-0F02-CF0C-80DF-68DB73250A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390525</xdr:colOff>
      <xdr:row>6</xdr:row>
      <xdr:rowOff>52387</xdr:rowOff>
    </xdr:from>
    <xdr:to>
      <xdr:col>16</xdr:col>
      <xdr:colOff>552450</xdr:colOff>
      <xdr:row>20</xdr:row>
      <xdr:rowOff>128587</xdr:rowOff>
    </xdr:to>
    <xdr:graphicFrame macro="">
      <xdr:nvGraphicFramePr>
        <xdr:cNvPr id="3" name="Gráfico 2">
          <a:extLst>
            <a:ext uri="{FF2B5EF4-FFF2-40B4-BE49-F238E27FC236}">
              <a16:creationId xmlns:a16="http://schemas.microsoft.com/office/drawing/2014/main" id="{22581718-52DB-40C7-ADC0-5AB015D74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390525</xdr:colOff>
      <xdr:row>6</xdr:row>
      <xdr:rowOff>52387</xdr:rowOff>
    </xdr:from>
    <xdr:to>
      <xdr:col>26</xdr:col>
      <xdr:colOff>552450</xdr:colOff>
      <xdr:row>20</xdr:row>
      <xdr:rowOff>128587</xdr:rowOff>
    </xdr:to>
    <xdr:graphicFrame macro="">
      <xdr:nvGraphicFramePr>
        <xdr:cNvPr id="4" name="Gráfico 3">
          <a:extLst>
            <a:ext uri="{FF2B5EF4-FFF2-40B4-BE49-F238E27FC236}">
              <a16:creationId xmlns:a16="http://schemas.microsoft.com/office/drawing/2014/main" id="{2CD6778B-96B1-41EC-91BD-61EF15DF71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341710</xdr:colOff>
      <xdr:row>59</xdr:row>
      <xdr:rowOff>160733</xdr:rowOff>
    </xdr:from>
    <xdr:to>
      <xdr:col>11</xdr:col>
      <xdr:colOff>89710</xdr:colOff>
      <xdr:row>73</xdr:row>
      <xdr:rowOff>13733</xdr:rowOff>
    </xdr:to>
    <xdr:graphicFrame macro="">
      <xdr:nvGraphicFramePr>
        <xdr:cNvPr id="11" name="Gráfico 10">
          <a:extLst>
            <a:ext uri="{FF2B5EF4-FFF2-40B4-BE49-F238E27FC236}">
              <a16:creationId xmlns:a16="http://schemas.microsoft.com/office/drawing/2014/main" id="{00262C15-6B07-76FF-11F1-4960094EEB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333375</xdr:colOff>
      <xdr:row>73</xdr:row>
      <xdr:rowOff>61912</xdr:rowOff>
    </xdr:from>
    <xdr:to>
      <xdr:col>11</xdr:col>
      <xdr:colOff>81375</xdr:colOff>
      <xdr:row>86</xdr:row>
      <xdr:rowOff>105412</xdr:rowOff>
    </xdr:to>
    <xdr:graphicFrame macro="">
      <xdr:nvGraphicFramePr>
        <xdr:cNvPr id="14" name="Gráfico 13">
          <a:extLst>
            <a:ext uri="{FF2B5EF4-FFF2-40B4-BE49-F238E27FC236}">
              <a16:creationId xmlns:a16="http://schemas.microsoft.com/office/drawing/2014/main" id="{D6D07B58-750B-47E5-92A1-F79CE56E3E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123825</xdr:colOff>
      <xdr:row>59</xdr:row>
      <xdr:rowOff>161925</xdr:rowOff>
    </xdr:from>
    <xdr:to>
      <xdr:col>15</xdr:col>
      <xdr:colOff>624300</xdr:colOff>
      <xdr:row>73</xdr:row>
      <xdr:rowOff>14925</xdr:rowOff>
    </xdr:to>
    <xdr:graphicFrame macro="">
      <xdr:nvGraphicFramePr>
        <xdr:cNvPr id="15" name="Gráfico 14">
          <a:extLst>
            <a:ext uri="{FF2B5EF4-FFF2-40B4-BE49-F238E27FC236}">
              <a16:creationId xmlns:a16="http://schemas.microsoft.com/office/drawing/2014/main" id="{CAD9D0DB-85E3-466C-A3ED-3FC6500623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133350</xdr:colOff>
      <xdr:row>73</xdr:row>
      <xdr:rowOff>57150</xdr:rowOff>
    </xdr:from>
    <xdr:to>
      <xdr:col>15</xdr:col>
      <xdr:colOff>633825</xdr:colOff>
      <xdr:row>86</xdr:row>
      <xdr:rowOff>100650</xdr:rowOff>
    </xdr:to>
    <xdr:graphicFrame macro="">
      <xdr:nvGraphicFramePr>
        <xdr:cNvPr id="16" name="Gráfico 15">
          <a:extLst>
            <a:ext uri="{FF2B5EF4-FFF2-40B4-BE49-F238E27FC236}">
              <a16:creationId xmlns:a16="http://schemas.microsoft.com/office/drawing/2014/main" id="{8C2170D9-DA0A-4E46-898C-D02D0CBC9A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332185</xdr:colOff>
      <xdr:row>89</xdr:row>
      <xdr:rowOff>0</xdr:rowOff>
    </xdr:from>
    <xdr:to>
      <xdr:col>11</xdr:col>
      <xdr:colOff>80185</xdr:colOff>
      <xdr:row>102</xdr:row>
      <xdr:rowOff>43500</xdr:rowOff>
    </xdr:to>
    <xdr:graphicFrame macro="">
      <xdr:nvGraphicFramePr>
        <xdr:cNvPr id="17" name="Gráfico 16">
          <a:extLst>
            <a:ext uri="{FF2B5EF4-FFF2-40B4-BE49-F238E27FC236}">
              <a16:creationId xmlns:a16="http://schemas.microsoft.com/office/drawing/2014/main" id="{E0AEC9A2-1EC6-47BD-AA15-D7F4EEF891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323850</xdr:colOff>
      <xdr:row>102</xdr:row>
      <xdr:rowOff>91679</xdr:rowOff>
    </xdr:from>
    <xdr:to>
      <xdr:col>11</xdr:col>
      <xdr:colOff>71850</xdr:colOff>
      <xdr:row>115</xdr:row>
      <xdr:rowOff>135179</xdr:rowOff>
    </xdr:to>
    <xdr:graphicFrame macro="">
      <xdr:nvGraphicFramePr>
        <xdr:cNvPr id="18" name="Gráfico 17">
          <a:extLst>
            <a:ext uri="{FF2B5EF4-FFF2-40B4-BE49-F238E27FC236}">
              <a16:creationId xmlns:a16="http://schemas.microsoft.com/office/drawing/2014/main" id="{677E8DF8-FC64-42DE-AA52-5FC41840ED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114300</xdr:colOff>
      <xdr:row>89</xdr:row>
      <xdr:rowOff>1192</xdr:rowOff>
    </xdr:from>
    <xdr:to>
      <xdr:col>15</xdr:col>
      <xdr:colOff>614775</xdr:colOff>
      <xdr:row>102</xdr:row>
      <xdr:rowOff>44692</xdr:rowOff>
    </xdr:to>
    <xdr:graphicFrame macro="">
      <xdr:nvGraphicFramePr>
        <xdr:cNvPr id="19" name="Gráfico 18">
          <a:extLst>
            <a:ext uri="{FF2B5EF4-FFF2-40B4-BE49-F238E27FC236}">
              <a16:creationId xmlns:a16="http://schemas.microsoft.com/office/drawing/2014/main" id="{2C88B134-74FF-4101-BB4F-673F94CA1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123825</xdr:colOff>
      <xdr:row>102</xdr:row>
      <xdr:rowOff>86917</xdr:rowOff>
    </xdr:from>
    <xdr:to>
      <xdr:col>15</xdr:col>
      <xdr:colOff>624300</xdr:colOff>
      <xdr:row>115</xdr:row>
      <xdr:rowOff>130417</xdr:rowOff>
    </xdr:to>
    <xdr:graphicFrame macro="">
      <xdr:nvGraphicFramePr>
        <xdr:cNvPr id="20" name="Gráfico 19">
          <a:extLst>
            <a:ext uri="{FF2B5EF4-FFF2-40B4-BE49-F238E27FC236}">
              <a16:creationId xmlns:a16="http://schemas.microsoft.com/office/drawing/2014/main" id="{7B4DCC08-275D-4C64-8C73-74BC1A0F9A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21</xdr:col>
      <xdr:colOff>0</xdr:colOff>
      <xdr:row>60</xdr:row>
      <xdr:rowOff>0</xdr:rowOff>
    </xdr:from>
    <xdr:to>
      <xdr:col>25</xdr:col>
      <xdr:colOff>652875</xdr:colOff>
      <xdr:row>73</xdr:row>
      <xdr:rowOff>43500</xdr:rowOff>
    </xdr:to>
    <xdr:graphicFrame macro="">
      <xdr:nvGraphicFramePr>
        <xdr:cNvPr id="21" name="Gráfico 20">
          <a:extLst>
            <a:ext uri="{FF2B5EF4-FFF2-40B4-BE49-F238E27FC236}">
              <a16:creationId xmlns:a16="http://schemas.microsoft.com/office/drawing/2014/main" id="{497C8565-D6C5-4925-927C-2EDA6A967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21</xdr:col>
      <xdr:colOff>9525</xdr:colOff>
      <xdr:row>73</xdr:row>
      <xdr:rowOff>100012</xdr:rowOff>
    </xdr:from>
    <xdr:to>
      <xdr:col>25</xdr:col>
      <xdr:colOff>662400</xdr:colOff>
      <xdr:row>86</xdr:row>
      <xdr:rowOff>143512</xdr:rowOff>
    </xdr:to>
    <xdr:graphicFrame macro="">
      <xdr:nvGraphicFramePr>
        <xdr:cNvPr id="22" name="Gráfico 21">
          <a:extLst>
            <a:ext uri="{FF2B5EF4-FFF2-40B4-BE49-F238E27FC236}">
              <a16:creationId xmlns:a16="http://schemas.microsoft.com/office/drawing/2014/main" id="{0E1F0458-AB9C-4F6E-BD4B-B22023503E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25</xdr:col>
      <xdr:colOff>704850</xdr:colOff>
      <xdr:row>60</xdr:row>
      <xdr:rowOff>9525</xdr:rowOff>
    </xdr:from>
    <xdr:to>
      <xdr:col>31</xdr:col>
      <xdr:colOff>452850</xdr:colOff>
      <xdr:row>73</xdr:row>
      <xdr:rowOff>53025</xdr:rowOff>
    </xdr:to>
    <xdr:graphicFrame macro="">
      <xdr:nvGraphicFramePr>
        <xdr:cNvPr id="23" name="Gráfico 22">
          <a:extLst>
            <a:ext uri="{FF2B5EF4-FFF2-40B4-BE49-F238E27FC236}">
              <a16:creationId xmlns:a16="http://schemas.microsoft.com/office/drawing/2014/main" id="{B99220E7-3232-4AA4-9A7F-21AB72300D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25</xdr:col>
      <xdr:colOff>714375</xdr:colOff>
      <xdr:row>73</xdr:row>
      <xdr:rowOff>95250</xdr:rowOff>
    </xdr:from>
    <xdr:to>
      <xdr:col>31</xdr:col>
      <xdr:colOff>462375</xdr:colOff>
      <xdr:row>86</xdr:row>
      <xdr:rowOff>138750</xdr:rowOff>
    </xdr:to>
    <xdr:graphicFrame macro="">
      <xdr:nvGraphicFramePr>
        <xdr:cNvPr id="24" name="Gráfico 23">
          <a:extLst>
            <a:ext uri="{FF2B5EF4-FFF2-40B4-BE49-F238E27FC236}">
              <a16:creationId xmlns:a16="http://schemas.microsoft.com/office/drawing/2014/main" id="{48555A33-11A5-4A17-8C86-67BB5E7175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36</xdr:col>
      <xdr:colOff>258536</xdr:colOff>
      <xdr:row>59</xdr:row>
      <xdr:rowOff>176893</xdr:rowOff>
    </xdr:from>
    <xdr:to>
      <xdr:col>42</xdr:col>
      <xdr:colOff>13340</xdr:colOff>
      <xdr:row>73</xdr:row>
      <xdr:rowOff>29893</xdr:rowOff>
    </xdr:to>
    <xdr:graphicFrame macro="">
      <xdr:nvGraphicFramePr>
        <xdr:cNvPr id="25" name="Gráfico 24">
          <a:extLst>
            <a:ext uri="{FF2B5EF4-FFF2-40B4-BE49-F238E27FC236}">
              <a16:creationId xmlns:a16="http://schemas.microsoft.com/office/drawing/2014/main" id="{9C7E35F8-7D35-4221-9FE9-9482324CCC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36</xdr:col>
      <xdr:colOff>268061</xdr:colOff>
      <xdr:row>73</xdr:row>
      <xdr:rowOff>86405</xdr:rowOff>
    </xdr:from>
    <xdr:to>
      <xdr:col>42</xdr:col>
      <xdr:colOff>22865</xdr:colOff>
      <xdr:row>86</xdr:row>
      <xdr:rowOff>129905</xdr:rowOff>
    </xdr:to>
    <xdr:graphicFrame macro="">
      <xdr:nvGraphicFramePr>
        <xdr:cNvPr id="26" name="Gráfico 25">
          <a:extLst>
            <a:ext uri="{FF2B5EF4-FFF2-40B4-BE49-F238E27FC236}">
              <a16:creationId xmlns:a16="http://schemas.microsoft.com/office/drawing/2014/main" id="{59DBC78A-2661-46C3-92C3-81E406D80A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42</xdr:col>
      <xdr:colOff>65315</xdr:colOff>
      <xdr:row>59</xdr:row>
      <xdr:rowOff>186418</xdr:rowOff>
    </xdr:from>
    <xdr:to>
      <xdr:col>47</xdr:col>
      <xdr:colOff>575315</xdr:colOff>
      <xdr:row>73</xdr:row>
      <xdr:rowOff>39418</xdr:rowOff>
    </xdr:to>
    <xdr:graphicFrame macro="">
      <xdr:nvGraphicFramePr>
        <xdr:cNvPr id="27" name="Gráfico 26">
          <a:extLst>
            <a:ext uri="{FF2B5EF4-FFF2-40B4-BE49-F238E27FC236}">
              <a16:creationId xmlns:a16="http://schemas.microsoft.com/office/drawing/2014/main" id="{857755DE-CFD6-49A6-9D1A-503611D3F1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42</xdr:col>
      <xdr:colOff>74840</xdr:colOff>
      <xdr:row>73</xdr:row>
      <xdr:rowOff>81643</xdr:rowOff>
    </xdr:from>
    <xdr:to>
      <xdr:col>47</xdr:col>
      <xdr:colOff>584840</xdr:colOff>
      <xdr:row>86</xdr:row>
      <xdr:rowOff>125143</xdr:rowOff>
    </xdr:to>
    <xdr:graphicFrame macro="">
      <xdr:nvGraphicFramePr>
        <xdr:cNvPr id="28" name="Gráfico 27">
          <a:extLst>
            <a:ext uri="{FF2B5EF4-FFF2-40B4-BE49-F238E27FC236}">
              <a16:creationId xmlns:a16="http://schemas.microsoft.com/office/drawing/2014/main" id="{8883368A-F5BE-4360-9373-6C6888D3E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21</xdr:col>
      <xdr:colOff>0</xdr:colOff>
      <xdr:row>89</xdr:row>
      <xdr:rowOff>0</xdr:rowOff>
    </xdr:from>
    <xdr:to>
      <xdr:col>25</xdr:col>
      <xdr:colOff>652875</xdr:colOff>
      <xdr:row>102</xdr:row>
      <xdr:rowOff>43500</xdr:rowOff>
    </xdr:to>
    <xdr:graphicFrame macro="">
      <xdr:nvGraphicFramePr>
        <xdr:cNvPr id="29" name="Gráfico 28">
          <a:extLst>
            <a:ext uri="{FF2B5EF4-FFF2-40B4-BE49-F238E27FC236}">
              <a16:creationId xmlns:a16="http://schemas.microsoft.com/office/drawing/2014/main" id="{BCCAD5FD-6E54-4E32-B656-43DF234129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21</xdr:col>
      <xdr:colOff>9525</xdr:colOff>
      <xdr:row>102</xdr:row>
      <xdr:rowOff>100012</xdr:rowOff>
    </xdr:from>
    <xdr:to>
      <xdr:col>25</xdr:col>
      <xdr:colOff>662400</xdr:colOff>
      <xdr:row>115</xdr:row>
      <xdr:rowOff>143512</xdr:rowOff>
    </xdr:to>
    <xdr:graphicFrame macro="">
      <xdr:nvGraphicFramePr>
        <xdr:cNvPr id="30" name="Gráfico 29">
          <a:extLst>
            <a:ext uri="{FF2B5EF4-FFF2-40B4-BE49-F238E27FC236}">
              <a16:creationId xmlns:a16="http://schemas.microsoft.com/office/drawing/2014/main" id="{3386CC04-A44A-4E61-9722-8307E98F7F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25</xdr:col>
      <xdr:colOff>704850</xdr:colOff>
      <xdr:row>89</xdr:row>
      <xdr:rowOff>9525</xdr:rowOff>
    </xdr:from>
    <xdr:to>
      <xdr:col>31</xdr:col>
      <xdr:colOff>452850</xdr:colOff>
      <xdr:row>102</xdr:row>
      <xdr:rowOff>53025</xdr:rowOff>
    </xdr:to>
    <xdr:graphicFrame macro="">
      <xdr:nvGraphicFramePr>
        <xdr:cNvPr id="31" name="Gráfico 30">
          <a:extLst>
            <a:ext uri="{FF2B5EF4-FFF2-40B4-BE49-F238E27FC236}">
              <a16:creationId xmlns:a16="http://schemas.microsoft.com/office/drawing/2014/main" id="{179E02D3-703C-4B12-ACBC-7B9DE0A99C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25</xdr:col>
      <xdr:colOff>714375</xdr:colOff>
      <xdr:row>102</xdr:row>
      <xdr:rowOff>95250</xdr:rowOff>
    </xdr:from>
    <xdr:to>
      <xdr:col>31</xdr:col>
      <xdr:colOff>462375</xdr:colOff>
      <xdr:row>115</xdr:row>
      <xdr:rowOff>138750</xdr:rowOff>
    </xdr:to>
    <xdr:graphicFrame macro="">
      <xdr:nvGraphicFramePr>
        <xdr:cNvPr id="32" name="Gráfico 31">
          <a:extLst>
            <a:ext uri="{FF2B5EF4-FFF2-40B4-BE49-F238E27FC236}">
              <a16:creationId xmlns:a16="http://schemas.microsoft.com/office/drawing/2014/main" id="{25B6D328-A2ED-488C-8BE3-55A99C74B0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36</xdr:col>
      <xdr:colOff>296333</xdr:colOff>
      <xdr:row>88</xdr:row>
      <xdr:rowOff>179917</xdr:rowOff>
    </xdr:from>
    <xdr:to>
      <xdr:col>42</xdr:col>
      <xdr:colOff>49625</xdr:colOff>
      <xdr:row>102</xdr:row>
      <xdr:rowOff>32917</xdr:rowOff>
    </xdr:to>
    <xdr:graphicFrame macro="">
      <xdr:nvGraphicFramePr>
        <xdr:cNvPr id="33" name="Gráfico 32">
          <a:extLst>
            <a:ext uri="{FF2B5EF4-FFF2-40B4-BE49-F238E27FC236}">
              <a16:creationId xmlns:a16="http://schemas.microsoft.com/office/drawing/2014/main" id="{46EC0FB9-1D61-4120-8F18-E89A2C0387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36</xdr:col>
      <xdr:colOff>305858</xdr:colOff>
      <xdr:row>102</xdr:row>
      <xdr:rowOff>89429</xdr:rowOff>
    </xdr:from>
    <xdr:to>
      <xdr:col>42</xdr:col>
      <xdr:colOff>59150</xdr:colOff>
      <xdr:row>115</xdr:row>
      <xdr:rowOff>132929</xdr:rowOff>
    </xdr:to>
    <xdr:graphicFrame macro="">
      <xdr:nvGraphicFramePr>
        <xdr:cNvPr id="34" name="Gráfico 33">
          <a:extLst>
            <a:ext uri="{FF2B5EF4-FFF2-40B4-BE49-F238E27FC236}">
              <a16:creationId xmlns:a16="http://schemas.microsoft.com/office/drawing/2014/main" id="{C908928A-C081-479D-B506-45AF156E0A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42</xdr:col>
      <xdr:colOff>101600</xdr:colOff>
      <xdr:row>88</xdr:row>
      <xdr:rowOff>189442</xdr:rowOff>
    </xdr:from>
    <xdr:to>
      <xdr:col>47</xdr:col>
      <xdr:colOff>611600</xdr:colOff>
      <xdr:row>102</xdr:row>
      <xdr:rowOff>42442</xdr:rowOff>
    </xdr:to>
    <xdr:graphicFrame macro="">
      <xdr:nvGraphicFramePr>
        <xdr:cNvPr id="35" name="Gráfico 34">
          <a:extLst>
            <a:ext uri="{FF2B5EF4-FFF2-40B4-BE49-F238E27FC236}">
              <a16:creationId xmlns:a16="http://schemas.microsoft.com/office/drawing/2014/main" id="{6B0260F7-E5A5-4E5E-885F-2F10C68033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42</xdr:col>
      <xdr:colOff>111125</xdr:colOff>
      <xdr:row>102</xdr:row>
      <xdr:rowOff>84667</xdr:rowOff>
    </xdr:from>
    <xdr:to>
      <xdr:col>47</xdr:col>
      <xdr:colOff>621125</xdr:colOff>
      <xdr:row>115</xdr:row>
      <xdr:rowOff>128167</xdr:rowOff>
    </xdr:to>
    <xdr:graphicFrame macro="">
      <xdr:nvGraphicFramePr>
        <xdr:cNvPr id="36" name="Gráfico 35">
          <a:extLst>
            <a:ext uri="{FF2B5EF4-FFF2-40B4-BE49-F238E27FC236}">
              <a16:creationId xmlns:a16="http://schemas.microsoft.com/office/drawing/2014/main" id="{2BEFFCC9-6283-4182-B2E4-ACF042FC7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975179</xdr:colOff>
      <xdr:row>30</xdr:row>
      <xdr:rowOff>166008</xdr:rowOff>
    </xdr:from>
    <xdr:to>
      <xdr:col>6</xdr:col>
      <xdr:colOff>712108</xdr:colOff>
      <xdr:row>46</xdr:row>
      <xdr:rowOff>6351</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521608</xdr:colOff>
      <xdr:row>30</xdr:row>
      <xdr:rowOff>138793</xdr:rowOff>
    </xdr:from>
    <xdr:to>
      <xdr:col>14</xdr:col>
      <xdr:colOff>430893</xdr:colOff>
      <xdr:row>45</xdr:row>
      <xdr:rowOff>160565</xdr:rowOff>
    </xdr:to>
    <xdr:graphicFrame macro="">
      <xdr:nvGraphicFramePr>
        <xdr:cNvPr id="3" name="Gráfico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526143</xdr:colOff>
      <xdr:row>46</xdr:row>
      <xdr:rowOff>108857</xdr:rowOff>
    </xdr:from>
    <xdr:to>
      <xdr:col>14</xdr:col>
      <xdr:colOff>435428</xdr:colOff>
      <xdr:row>61</xdr:row>
      <xdr:rowOff>130629</xdr:rowOff>
    </xdr:to>
    <xdr:graphicFrame macro="">
      <xdr:nvGraphicFramePr>
        <xdr:cNvPr id="4" name="Gráfico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988785</xdr:colOff>
      <xdr:row>46</xdr:row>
      <xdr:rowOff>136071</xdr:rowOff>
    </xdr:from>
    <xdr:to>
      <xdr:col>6</xdr:col>
      <xdr:colOff>725714</xdr:colOff>
      <xdr:row>61</xdr:row>
      <xdr:rowOff>157843</xdr:rowOff>
    </xdr:to>
    <xdr:graphicFrame macro="">
      <xdr:nvGraphicFramePr>
        <xdr:cNvPr id="5" name="Gráfico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503462</xdr:colOff>
      <xdr:row>1</xdr:row>
      <xdr:rowOff>166007</xdr:rowOff>
    </xdr:from>
    <xdr:to>
      <xdr:col>26</xdr:col>
      <xdr:colOff>435429</xdr:colOff>
      <xdr:row>16</xdr:row>
      <xdr:rowOff>117929</xdr:rowOff>
    </xdr:to>
    <xdr:graphicFrame macro="">
      <xdr:nvGraphicFramePr>
        <xdr:cNvPr id="6" name="Gráfico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385537</xdr:colOff>
      <xdr:row>30</xdr:row>
      <xdr:rowOff>166008</xdr:rowOff>
    </xdr:from>
    <xdr:to>
      <xdr:col>22</xdr:col>
      <xdr:colOff>449037</xdr:colOff>
      <xdr:row>46</xdr:row>
      <xdr:rowOff>6351</xdr:rowOff>
    </xdr:to>
    <xdr:graphicFrame macro="">
      <xdr:nvGraphicFramePr>
        <xdr:cNvPr id="7" name="Gráfico 6">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xdr:col>
      <xdr:colOff>766536</xdr:colOff>
      <xdr:row>30</xdr:row>
      <xdr:rowOff>156935</xdr:rowOff>
    </xdr:from>
    <xdr:to>
      <xdr:col>31</xdr:col>
      <xdr:colOff>240393</xdr:colOff>
      <xdr:row>45</xdr:row>
      <xdr:rowOff>178707</xdr:rowOff>
    </xdr:to>
    <xdr:graphicFrame macro="">
      <xdr:nvGraphicFramePr>
        <xdr:cNvPr id="8" name="Gráfico 7">
          <a:extLst>
            <a:ext uri="{FF2B5EF4-FFF2-40B4-BE49-F238E27FC236}">
              <a16:creationId xmlns:a16="http://schemas.microsoft.com/office/drawing/2014/main"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xdr:col>
      <xdr:colOff>789213</xdr:colOff>
      <xdr:row>46</xdr:row>
      <xdr:rowOff>63500</xdr:rowOff>
    </xdr:from>
    <xdr:to>
      <xdr:col>31</xdr:col>
      <xdr:colOff>263070</xdr:colOff>
      <xdr:row>61</xdr:row>
      <xdr:rowOff>85272</xdr:rowOff>
    </xdr:to>
    <xdr:graphicFrame macro="">
      <xdr:nvGraphicFramePr>
        <xdr:cNvPr id="9" name="Gráfico 8">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399143</xdr:colOff>
      <xdr:row>46</xdr:row>
      <xdr:rowOff>136071</xdr:rowOff>
    </xdr:from>
    <xdr:to>
      <xdr:col>22</xdr:col>
      <xdr:colOff>462643</xdr:colOff>
      <xdr:row>61</xdr:row>
      <xdr:rowOff>157843</xdr:rowOff>
    </xdr:to>
    <xdr:graphicFrame macro="">
      <xdr:nvGraphicFramePr>
        <xdr:cNvPr id="10" name="Gráfico 9">
          <a:extLst>
            <a:ext uri="{FF2B5EF4-FFF2-40B4-BE49-F238E27FC236}">
              <a16:creationId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26</xdr:col>
      <xdr:colOff>653143</xdr:colOff>
      <xdr:row>1</xdr:row>
      <xdr:rowOff>145143</xdr:rowOff>
    </xdr:from>
    <xdr:to>
      <xdr:col>32</xdr:col>
      <xdr:colOff>512538</xdr:colOff>
      <xdr:row>16</xdr:row>
      <xdr:rowOff>97065</xdr:rowOff>
    </xdr:to>
    <xdr:graphicFrame macro="">
      <xdr:nvGraphicFramePr>
        <xdr:cNvPr id="11" name="Gráfico 10">
          <a:extLst>
            <a:ext uri="{FF2B5EF4-FFF2-40B4-BE49-F238E27FC236}">
              <a16:creationId xmlns:a16="http://schemas.microsoft.com/office/drawing/2014/main" id="{00000000-0008-0000-0A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32</xdr:col>
      <xdr:colOff>662214</xdr:colOff>
      <xdr:row>2</xdr:row>
      <xdr:rowOff>0</xdr:rowOff>
    </xdr:from>
    <xdr:to>
      <xdr:col>39</xdr:col>
      <xdr:colOff>703037</xdr:colOff>
      <xdr:row>16</xdr:row>
      <xdr:rowOff>133350</xdr:rowOff>
    </xdr:to>
    <xdr:graphicFrame macro="">
      <xdr:nvGraphicFramePr>
        <xdr:cNvPr id="12" name="Gráfico 11">
          <a:extLst>
            <a:ext uri="{FF2B5EF4-FFF2-40B4-BE49-F238E27FC236}">
              <a16:creationId xmlns:a16="http://schemas.microsoft.com/office/drawing/2014/main" id="{00000000-0008-0000-0A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289718</xdr:colOff>
      <xdr:row>85</xdr:row>
      <xdr:rowOff>140495</xdr:rowOff>
    </xdr:from>
    <xdr:to>
      <xdr:col>14</xdr:col>
      <xdr:colOff>340343</xdr:colOff>
      <xdr:row>109</xdr:row>
      <xdr:rowOff>78995</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198437</xdr:colOff>
      <xdr:row>32</xdr:row>
      <xdr:rowOff>71436</xdr:rowOff>
    </xdr:from>
    <xdr:to>
      <xdr:col>14</xdr:col>
      <xdr:colOff>249062</xdr:colOff>
      <xdr:row>52</xdr:row>
      <xdr:rowOff>126999</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391583</xdr:colOff>
      <xdr:row>2</xdr:row>
      <xdr:rowOff>293952</xdr:rowOff>
    </xdr:from>
    <xdr:to>
      <xdr:col>25</xdr:col>
      <xdr:colOff>473225</xdr:colOff>
      <xdr:row>16</xdr:row>
      <xdr:rowOff>171714</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18</xdr:col>
      <xdr:colOff>381000</xdr:colOff>
      <xdr:row>0</xdr:row>
      <xdr:rowOff>124618</xdr:rowOff>
    </xdr:from>
    <xdr:to>
      <xdr:col>25</xdr:col>
      <xdr:colOff>462642</xdr:colOff>
      <xdr:row>13</xdr:row>
      <xdr:rowOff>192880</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399142</xdr:colOff>
      <xdr:row>15</xdr:row>
      <xdr:rowOff>0</xdr:rowOff>
    </xdr:from>
    <xdr:to>
      <xdr:col>25</xdr:col>
      <xdr:colOff>471714</xdr:colOff>
      <xdr:row>28</xdr:row>
      <xdr:rowOff>115888</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390071</xdr:colOff>
      <xdr:row>40</xdr:row>
      <xdr:rowOff>9071</xdr:rowOff>
    </xdr:from>
    <xdr:to>
      <xdr:col>25</xdr:col>
      <xdr:colOff>471713</xdr:colOff>
      <xdr:row>53</xdr:row>
      <xdr:rowOff>68261</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408213</xdr:colOff>
      <xdr:row>54</xdr:row>
      <xdr:rowOff>84024</xdr:rowOff>
    </xdr:from>
    <xdr:to>
      <xdr:col>25</xdr:col>
      <xdr:colOff>480785</xdr:colOff>
      <xdr:row>67</xdr:row>
      <xdr:rowOff>390412</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289718</xdr:colOff>
      <xdr:row>85</xdr:row>
      <xdr:rowOff>140495</xdr:rowOff>
    </xdr:from>
    <xdr:to>
      <xdr:col>14</xdr:col>
      <xdr:colOff>340343</xdr:colOff>
      <xdr:row>109</xdr:row>
      <xdr:rowOff>78995</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198437</xdr:colOff>
      <xdr:row>32</xdr:row>
      <xdr:rowOff>71436</xdr:rowOff>
    </xdr:from>
    <xdr:to>
      <xdr:col>14</xdr:col>
      <xdr:colOff>249062</xdr:colOff>
      <xdr:row>52</xdr:row>
      <xdr:rowOff>126999</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18</xdr:col>
      <xdr:colOff>391583</xdr:colOff>
      <xdr:row>2</xdr:row>
      <xdr:rowOff>293952</xdr:rowOff>
    </xdr:from>
    <xdr:to>
      <xdr:col>25</xdr:col>
      <xdr:colOff>473225</xdr:colOff>
      <xdr:row>16</xdr:row>
      <xdr:rowOff>171714</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18</xdr:col>
      <xdr:colOff>381000</xdr:colOff>
      <xdr:row>0</xdr:row>
      <xdr:rowOff>124618</xdr:rowOff>
    </xdr:from>
    <xdr:to>
      <xdr:col>25</xdr:col>
      <xdr:colOff>462642</xdr:colOff>
      <xdr:row>13</xdr:row>
      <xdr:rowOff>192880</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399142</xdr:colOff>
      <xdr:row>15</xdr:row>
      <xdr:rowOff>0</xdr:rowOff>
    </xdr:from>
    <xdr:to>
      <xdr:col>25</xdr:col>
      <xdr:colOff>471714</xdr:colOff>
      <xdr:row>28</xdr:row>
      <xdr:rowOff>115888</xdr:rowOff>
    </xdr:to>
    <xdr:graphicFrame macro="">
      <xdr:nvGraphicFramePr>
        <xdr:cNvPr id="3" name="Gráfico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390071</xdr:colOff>
      <xdr:row>40</xdr:row>
      <xdr:rowOff>9071</xdr:rowOff>
    </xdr:from>
    <xdr:to>
      <xdr:col>25</xdr:col>
      <xdr:colOff>471713</xdr:colOff>
      <xdr:row>53</xdr:row>
      <xdr:rowOff>68261</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408213</xdr:colOff>
      <xdr:row>54</xdr:row>
      <xdr:rowOff>84024</xdr:rowOff>
    </xdr:from>
    <xdr:to>
      <xdr:col>25</xdr:col>
      <xdr:colOff>480785</xdr:colOff>
      <xdr:row>67</xdr:row>
      <xdr:rowOff>390412</xdr:rowOff>
    </xdr:to>
    <xdr:graphicFrame macro="">
      <xdr:nvGraphicFramePr>
        <xdr:cNvPr id="5" name="Gráfico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74084</xdr:colOff>
      <xdr:row>67</xdr:row>
      <xdr:rowOff>25398</xdr:rowOff>
    </xdr:from>
    <xdr:to>
      <xdr:col>18</xdr:col>
      <xdr:colOff>158750</xdr:colOff>
      <xdr:row>81</xdr:row>
      <xdr:rowOff>52916</xdr:rowOff>
    </xdr:to>
    <xdr:graphicFrame macro="">
      <xdr:nvGraphicFramePr>
        <xdr:cNvPr id="6" name="Gráfico 5">
          <a:extLst>
            <a:ext uri="{FF2B5EF4-FFF2-40B4-BE49-F238E27FC236}">
              <a16:creationId xmlns:a16="http://schemas.microsoft.com/office/drawing/2014/main" id="{18D38618-459C-68AF-E500-1E94BC620E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82</xdr:row>
      <xdr:rowOff>0</xdr:rowOff>
    </xdr:from>
    <xdr:to>
      <xdr:col>18</xdr:col>
      <xdr:colOff>84666</xdr:colOff>
      <xdr:row>99</xdr:row>
      <xdr:rowOff>38101</xdr:rowOff>
    </xdr:to>
    <xdr:graphicFrame macro="">
      <xdr:nvGraphicFramePr>
        <xdr:cNvPr id="7" name="Gráfico 6">
          <a:extLst>
            <a:ext uri="{FF2B5EF4-FFF2-40B4-BE49-F238E27FC236}">
              <a16:creationId xmlns:a16="http://schemas.microsoft.com/office/drawing/2014/main" id="{0A970FF1-4A23-4A52-A2DA-9FDBC29CC7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539751</xdr:colOff>
      <xdr:row>73</xdr:row>
      <xdr:rowOff>317500</xdr:rowOff>
    </xdr:from>
    <xdr:to>
      <xdr:col>25</xdr:col>
      <xdr:colOff>539750</xdr:colOff>
      <xdr:row>90</xdr:row>
      <xdr:rowOff>133351</xdr:rowOff>
    </xdr:to>
    <xdr:graphicFrame macro="">
      <xdr:nvGraphicFramePr>
        <xdr:cNvPr id="8" name="Gráfico 7">
          <a:extLst>
            <a:ext uri="{FF2B5EF4-FFF2-40B4-BE49-F238E27FC236}">
              <a16:creationId xmlns:a16="http://schemas.microsoft.com/office/drawing/2014/main" id="{4F62FFD5-BA0F-40CD-8254-765F249B32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582084</xdr:colOff>
      <xdr:row>78</xdr:row>
      <xdr:rowOff>84667</xdr:rowOff>
    </xdr:from>
    <xdr:to>
      <xdr:col>9</xdr:col>
      <xdr:colOff>624417</xdr:colOff>
      <xdr:row>95</xdr:row>
      <xdr:rowOff>122768</xdr:rowOff>
    </xdr:to>
    <xdr:graphicFrame macro="">
      <xdr:nvGraphicFramePr>
        <xdr:cNvPr id="9" name="Gráfico 8">
          <a:extLst>
            <a:ext uri="{FF2B5EF4-FFF2-40B4-BE49-F238E27FC236}">
              <a16:creationId xmlns:a16="http://schemas.microsoft.com/office/drawing/2014/main" id="{6F22A7FE-55D2-4FCD-ACDF-4E278914A1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98</xdr:row>
      <xdr:rowOff>0</xdr:rowOff>
    </xdr:from>
    <xdr:to>
      <xdr:col>10</xdr:col>
      <xdr:colOff>84666</xdr:colOff>
      <xdr:row>115</xdr:row>
      <xdr:rowOff>38101</xdr:rowOff>
    </xdr:to>
    <xdr:graphicFrame macro="">
      <xdr:nvGraphicFramePr>
        <xdr:cNvPr id="10" name="Gráfico 9">
          <a:extLst>
            <a:ext uri="{FF2B5EF4-FFF2-40B4-BE49-F238E27FC236}">
              <a16:creationId xmlns:a16="http://schemas.microsoft.com/office/drawing/2014/main" id="{820D9600-571C-4974-A22C-E2E3420164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137584</xdr:colOff>
      <xdr:row>118</xdr:row>
      <xdr:rowOff>25400</xdr:rowOff>
    </xdr:from>
    <xdr:to>
      <xdr:col>11</xdr:col>
      <xdr:colOff>137584</xdr:colOff>
      <xdr:row>132</xdr:row>
      <xdr:rowOff>101600</xdr:rowOff>
    </xdr:to>
    <xdr:graphicFrame macro="">
      <xdr:nvGraphicFramePr>
        <xdr:cNvPr id="12" name="Gráfico 11">
          <a:extLst>
            <a:ext uri="{FF2B5EF4-FFF2-40B4-BE49-F238E27FC236}">
              <a16:creationId xmlns:a16="http://schemas.microsoft.com/office/drawing/2014/main" id="{F5B641FF-8F61-3119-9861-7AC3F9F2D6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118</xdr:row>
      <xdr:rowOff>0</xdr:rowOff>
    </xdr:from>
    <xdr:to>
      <xdr:col>18</xdr:col>
      <xdr:colOff>0</xdr:colOff>
      <xdr:row>132</xdr:row>
      <xdr:rowOff>76200</xdr:rowOff>
    </xdr:to>
    <xdr:graphicFrame macro="">
      <xdr:nvGraphicFramePr>
        <xdr:cNvPr id="13" name="Gráfico 12">
          <a:extLst>
            <a:ext uri="{FF2B5EF4-FFF2-40B4-BE49-F238E27FC236}">
              <a16:creationId xmlns:a16="http://schemas.microsoft.com/office/drawing/2014/main" id="{55D84540-F9CE-42D6-88CB-1C044FCB54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289718</xdr:colOff>
      <xdr:row>85</xdr:row>
      <xdr:rowOff>140495</xdr:rowOff>
    </xdr:from>
    <xdr:to>
      <xdr:col>14</xdr:col>
      <xdr:colOff>340343</xdr:colOff>
      <xdr:row>109</xdr:row>
      <xdr:rowOff>78995</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198437</xdr:colOff>
      <xdr:row>32</xdr:row>
      <xdr:rowOff>71436</xdr:rowOff>
    </xdr:from>
    <xdr:to>
      <xdr:col>14</xdr:col>
      <xdr:colOff>249062</xdr:colOff>
      <xdr:row>52</xdr:row>
      <xdr:rowOff>126999</xdr:rowOff>
    </xdr:to>
    <xdr:graphicFrame macro="">
      <xdr:nvGraphicFramePr>
        <xdr:cNvPr id="3" name="Gráfico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289718</xdr:colOff>
      <xdr:row>33</xdr:row>
      <xdr:rowOff>140495</xdr:rowOff>
    </xdr:from>
    <xdr:to>
      <xdr:col>14</xdr:col>
      <xdr:colOff>340343</xdr:colOff>
      <xdr:row>57</xdr:row>
      <xdr:rowOff>78995</xdr:rowOff>
    </xdr:to>
    <xdr:graphicFrame macro="">
      <xdr:nvGraphicFramePr>
        <xdr:cNvPr id="2" name="Gráfico 1">
          <a:extLst>
            <a:ext uri="{FF2B5EF4-FFF2-40B4-BE49-F238E27FC236}">
              <a16:creationId xmlns:a16="http://schemas.microsoft.com/office/drawing/2014/main" id="{2F635797-4FE8-4317-A308-F348584FE1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31750</xdr:colOff>
      <xdr:row>34</xdr:row>
      <xdr:rowOff>0</xdr:rowOff>
    </xdr:from>
    <xdr:to>
      <xdr:col>23</xdr:col>
      <xdr:colOff>114124</xdr:colOff>
      <xdr:row>57</xdr:row>
      <xdr:rowOff>129000</xdr:rowOff>
    </xdr:to>
    <xdr:graphicFrame macro="">
      <xdr:nvGraphicFramePr>
        <xdr:cNvPr id="3" name="Gráfico 2">
          <a:extLst>
            <a:ext uri="{FF2B5EF4-FFF2-40B4-BE49-F238E27FC236}">
              <a16:creationId xmlns:a16="http://schemas.microsoft.com/office/drawing/2014/main" id="{627EFBA9-1BF7-42D3-AD31-BD0D895A7C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vaes-my.sharepoint.com/personal/elenamaria_rojo_uva_es/Documents/Doctorado/TEA%20y%20LCA/LCA%20GREENFARM/Greenfarm/Escenario%201%20(UF%20bioestimulante).xlsx" TargetMode="External"/><Relationship Id="rId1" Type="http://schemas.openxmlformats.org/officeDocument/2006/relationships/externalLinkPath" Target="Escenario%201%20(UF%20bioestimulant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uvaes-my.sharepoint.com/personal/elenamaria_rojo_uva_es/Documents/Doctorado/TEA%20y%20LCA/LCA%20GREENFARM/Greenfarm/Escenario%202%20(UF%20bioestimulante).xlsx" TargetMode="External"/><Relationship Id="rId1" Type="http://schemas.openxmlformats.org/officeDocument/2006/relationships/externalLinkPath" Target="Escenario%202%20(UF%20bioestimulan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enario 1"/>
      <sheetName val="Calculations"/>
      <sheetName val="LCA inventary (SimaPro)"/>
      <sheetName val="Results SimaPro (GF)"/>
      <sheetName val="Results Flue gas - MEA (GF)"/>
      <sheetName val="Results Biogas - MEA (GF)"/>
      <sheetName val="Results Flue gas - membran (GF)"/>
      <sheetName val="Results Biogas - membrane (GF)"/>
      <sheetName val="Comparation CO2 source (MEA)"/>
      <sheetName val="Comparation CO2 source (membra)"/>
    </sheetNames>
    <sheetDataSet>
      <sheetData sheetId="0">
        <row r="20">
          <cell r="N20">
            <v>22.530846141785943</v>
          </cell>
        </row>
        <row r="157">
          <cell r="N157">
            <v>0.23713812582161542</v>
          </cell>
        </row>
        <row r="159">
          <cell r="N159">
            <v>3035.7220052360317</v>
          </cell>
        </row>
        <row r="161">
          <cell r="C161">
            <v>65.488963502830316</v>
          </cell>
        </row>
      </sheetData>
      <sheetData sheetId="1">
        <row r="6">
          <cell r="N6">
            <v>0.23713812582161542</v>
          </cell>
          <cell r="O6">
            <v>0.47435173542856934</v>
          </cell>
        </row>
        <row r="21">
          <cell r="Y21">
            <v>81.16981132075469</v>
          </cell>
          <cell r="AB21">
            <v>69.65217391304347</v>
          </cell>
        </row>
        <row r="22">
          <cell r="Y22">
            <v>27.169811320754711</v>
          </cell>
          <cell r="AB22">
            <v>15.652173913043475</v>
          </cell>
        </row>
        <row r="23">
          <cell r="Y23">
            <v>17.999999999999996</v>
          </cell>
          <cell r="AB23">
            <v>17.999999999999996</v>
          </cell>
        </row>
        <row r="24">
          <cell r="Y24">
            <v>35.999999999999993</v>
          </cell>
          <cell r="AB24">
            <v>35.999999999999993</v>
          </cell>
        </row>
      </sheetData>
      <sheetData sheetId="2"/>
      <sheetData sheetId="3">
        <row r="7">
          <cell r="AF7">
            <v>0.25088644216914452</v>
          </cell>
          <cell r="AG7">
            <v>0.27594507015255526</v>
          </cell>
          <cell r="AH7">
            <v>1.155580818689461E-2</v>
          </cell>
          <cell r="AI7">
            <v>-5.1616154686873316E-3</v>
          </cell>
          <cell r="AJ7">
            <v>0.46677429496009293</v>
          </cell>
          <cell r="AN7">
            <v>0.36836213584437849</v>
          </cell>
          <cell r="AO7">
            <v>1.5425976564028261E-2</v>
          </cell>
          <cell r="AP7">
            <v>-6.8902977589050231E-3</v>
          </cell>
          <cell r="AQ7">
            <v>0.62310218535049822</v>
          </cell>
        </row>
        <row r="10">
          <cell r="AF10">
            <v>0.17751120220973951</v>
          </cell>
          <cell r="AG10">
            <v>0.35516813677927128</v>
          </cell>
          <cell r="AH10">
            <v>1.5400839932998003E-2</v>
          </cell>
          <cell r="AI10">
            <v>-2.6847589981485346E-2</v>
          </cell>
          <cell r="AJ10">
            <v>0.47876741105947657</v>
          </cell>
          <cell r="AN10">
            <v>0.43182124514459497</v>
          </cell>
          <cell r="AO10">
            <v>1.8724680475131865E-2</v>
          </cell>
          <cell r="AP10">
            <v>-3.264189135902569E-2</v>
          </cell>
          <cell r="AQ10">
            <v>0.58209596573929878</v>
          </cell>
        </row>
        <row r="13">
          <cell r="AF13">
            <v>0.42548911598279515</v>
          </cell>
          <cell r="AG13">
            <v>0.21148497057847143</v>
          </cell>
          <cell r="AH13">
            <v>4.7766500388256193E-3</v>
          </cell>
          <cell r="AI13">
            <v>-3.4691345848733888E-4</v>
          </cell>
          <cell r="AJ13">
            <v>0.35859617685839518</v>
          </cell>
          <cell r="AN13">
            <v>0.36811307925045</v>
          </cell>
          <cell r="AO13">
            <v>8.3142898972172821E-3</v>
          </cell>
          <cell r="AP13">
            <v>-6.0384140342402046E-4</v>
          </cell>
          <cell r="AQ13">
            <v>0.62417647225575679</v>
          </cell>
        </row>
        <row r="16">
          <cell r="AF16">
            <v>0.25420812981842361</v>
          </cell>
          <cell r="AG16">
            <v>0.23815746799523119</v>
          </cell>
          <cell r="AH16">
            <v>1.4675433504304284E-2</v>
          </cell>
          <cell r="AI16">
            <v>7.51886913605825E-4</v>
          </cell>
          <cell r="AJ16">
            <v>0.49220708176843508</v>
          </cell>
          <cell r="AN16">
            <v>0.31933502833337063</v>
          </cell>
          <cell r="AO16">
            <v>1.9677652829242165E-2</v>
          </cell>
          <cell r="AP16">
            <v>1.0081725796002312E-3</v>
          </cell>
          <cell r="AQ16">
            <v>0.65997914625778697</v>
          </cell>
        </row>
        <row r="38">
          <cell r="AF38">
            <v>0.14651791726320182</v>
          </cell>
          <cell r="AG38">
            <v>0.24748399213984693</v>
          </cell>
          <cell r="AH38">
            <v>1.2916517864819068E-2</v>
          </cell>
          <cell r="AI38">
            <v>-1.2639789896976074E-2</v>
          </cell>
          <cell r="AJ38">
            <v>0.60572136262910825</v>
          </cell>
          <cell r="AN38">
            <v>0.28996975700562833</v>
          </cell>
          <cell r="AO38">
            <v>1.5133906295256525E-2</v>
          </cell>
          <cell r="AP38">
            <v>-1.4809672227031409E-2</v>
          </cell>
          <cell r="AQ38">
            <v>0.70970600892614655</v>
          </cell>
        </row>
        <row r="41">
          <cell r="AF41">
            <v>0.17701878745276114</v>
          </cell>
          <cell r="AG41">
            <v>0.5422697813825117</v>
          </cell>
          <cell r="AH41">
            <v>2.6145031652032111E-3</v>
          </cell>
          <cell r="AI41">
            <v>-2.8813706742320143E-3</v>
          </cell>
          <cell r="AJ41">
            <v>0.28097829867375601</v>
          </cell>
          <cell r="AN41">
            <v>0.65890906513420011</v>
          </cell>
          <cell r="AO41">
            <v>3.1768685910957767E-3</v>
          </cell>
          <cell r="AP41">
            <v>-3.5011378513900519E-3</v>
          </cell>
          <cell r="AQ41">
            <v>0.34141520412609411</v>
          </cell>
        </row>
        <row r="44">
          <cell r="AF44">
            <v>0.17870021724218701</v>
          </cell>
          <cell r="AG44">
            <v>0.34200477505144572</v>
          </cell>
          <cell r="AH44">
            <v>1.697821014148447E-2</v>
          </cell>
          <cell r="AI44">
            <v>-3.0850643394854906E-2</v>
          </cell>
          <cell r="AJ44">
            <v>0.49316744095973769</v>
          </cell>
          <cell r="AN44">
            <v>0.41641892793766505</v>
          </cell>
          <cell r="AO44">
            <v>2.0672366531589707E-2</v>
          </cell>
          <cell r="AP44">
            <v>-3.7563194393236819E-2</v>
          </cell>
          <cell r="AQ44">
            <v>0.60047189992398209</v>
          </cell>
        </row>
        <row r="47">
          <cell r="AF47">
            <v>0.12415141993191156</v>
          </cell>
          <cell r="AG47">
            <v>0.13321818749013933</v>
          </cell>
          <cell r="AH47">
            <v>3.0971420268243208E-2</v>
          </cell>
          <cell r="AI47">
            <v>1.927345369198552E-2</v>
          </cell>
          <cell r="AJ47">
            <v>0.69238551861772035</v>
          </cell>
          <cell r="AN47">
            <v>0.15210184787852601</v>
          </cell>
          <cell r="AO47">
            <v>3.5361614978967469E-2</v>
          </cell>
          <cell r="AP47">
            <v>2.2005463193748947E-2</v>
          </cell>
          <cell r="AQ47">
            <v>0.79053107394875755</v>
          </cell>
        </row>
        <row r="50">
          <cell r="AF50">
            <v>0.37306386503215239</v>
          </cell>
          <cell r="AG50">
            <v>0.15350782018181502</v>
          </cell>
          <cell r="AH50">
            <v>1.2622978242202522E-2</v>
          </cell>
          <cell r="AI50">
            <v>5.8617561198788691E-3</v>
          </cell>
          <cell r="AJ50">
            <v>0.45494358042395117</v>
          </cell>
          <cell r="AN50">
            <v>0.24485399966567192</v>
          </cell>
          <cell r="AO50">
            <v>2.0134392545183091E-2</v>
          </cell>
          <cell r="AP50">
            <v>9.3498456907090115E-3</v>
          </cell>
          <cell r="AQ50">
            <v>0.72566176209843603</v>
          </cell>
        </row>
        <row r="53">
          <cell r="AF53">
            <v>0.38908586936873413</v>
          </cell>
          <cell r="AG53">
            <v>0.23132677324213827</v>
          </cell>
          <cell r="AH53">
            <v>4.5772301875745972E-3</v>
          </cell>
          <cell r="AI53">
            <v>-1.7761350513916996E-3</v>
          </cell>
          <cell r="AJ53">
            <v>0.37678626225294476</v>
          </cell>
          <cell r="AN53">
            <v>0.37865677292994543</v>
          </cell>
          <cell r="AO53">
            <v>7.4924280812508053E-3</v>
          </cell>
          <cell r="AP53">
            <v>-2.9073399391767469E-3</v>
          </cell>
          <cell r="AQ53">
            <v>0.61675813892798048</v>
          </cell>
        </row>
        <row r="56">
          <cell r="AF56">
            <v>0.32389688861911714</v>
          </cell>
          <cell r="AG56">
            <v>0.23076169276347</v>
          </cell>
          <cell r="AH56">
            <v>9.0073146037922911E-3</v>
          </cell>
          <cell r="AI56">
            <v>-3.7000014299874047E-8</v>
          </cell>
          <cell r="AJ56">
            <v>0.43633414101363488</v>
          </cell>
          <cell r="AN56">
            <v>0.3413113900513769</v>
          </cell>
          <cell r="AO56">
            <v>1.3322397800234349E-2</v>
          </cell>
          <cell r="AP56">
            <v>-5.4725401576420705E-8</v>
          </cell>
          <cell r="AQ56">
            <v>0.6453662668737904</v>
          </cell>
        </row>
        <row r="59">
          <cell r="AF59">
            <v>0.47665387894924544</v>
          </cell>
          <cell r="AG59">
            <v>0.14435207948893444</v>
          </cell>
          <cell r="AH59">
            <v>4.2711304023030049E-3</v>
          </cell>
          <cell r="AI59">
            <v>-1.2953635952980125E-4</v>
          </cell>
          <cell r="AJ59">
            <v>0.37485244751904689</v>
          </cell>
          <cell r="AN59">
            <v>0.27582525919769846</v>
          </cell>
          <cell r="AO59">
            <v>8.1611962533086613E-3</v>
          </cell>
          <cell r="AP59">
            <v>-2.4751565803098714E-4</v>
          </cell>
          <cell r="AQ59">
            <v>0.71626106020702385</v>
          </cell>
        </row>
        <row r="62">
          <cell r="AF62">
            <v>0.16550560012022608</v>
          </cell>
          <cell r="AG62">
            <v>0.35026745028907391</v>
          </cell>
          <cell r="AH62">
            <v>1.7374756540808646E-2</v>
          </cell>
          <cell r="AI62">
            <v>-3.099528629411027E-3</v>
          </cell>
          <cell r="AJ62">
            <v>0.46995172167930238</v>
          </cell>
          <cell r="AN62">
            <v>0.41973613045160896</v>
          </cell>
          <cell r="AO62">
            <v>2.0820698788765832E-2</v>
          </cell>
          <cell r="AP62">
            <v>-3.7142593525584032E-3</v>
          </cell>
          <cell r="AQ62">
            <v>0.56315743011218367</v>
          </cell>
        </row>
        <row r="65">
          <cell r="AF65">
            <v>0.21151837274029703</v>
          </cell>
          <cell r="AG65">
            <v>0.55730915107274981</v>
          </cell>
          <cell r="AH65">
            <v>3.7199364595380752E-3</v>
          </cell>
          <cell r="AI65">
            <v>-8.2037395989712685E-4</v>
          </cell>
          <cell r="AJ65">
            <v>0.22827291368731223</v>
          </cell>
          <cell r="AN65">
            <v>0.70681310991307134</v>
          </cell>
          <cell r="AO65">
            <v>4.7178479890094245E-3</v>
          </cell>
          <cell r="AP65">
            <v>-1.0404477815776755E-3</v>
          </cell>
          <cell r="AQ65">
            <v>0.28950948987949687</v>
          </cell>
        </row>
        <row r="68">
          <cell r="AF68">
            <v>-579.44795571551663</v>
          </cell>
          <cell r="AG68">
            <v>0.3806330165912869</v>
          </cell>
          <cell r="AH68">
            <v>1.7706899284120878E-2</v>
          </cell>
          <cell r="AI68">
            <v>-2.7570007225419134E-3</v>
          </cell>
          <cell r="AJ68">
            <v>580.05237280036374</v>
          </cell>
          <cell r="AN68">
            <v>6.5575735575139555E-4</v>
          </cell>
          <cell r="AO68">
            <v>3.0505576098179266E-5</v>
          </cell>
          <cell r="AP68">
            <v>-4.7497810878995815E-6</v>
          </cell>
          <cell r="AQ68">
            <v>0.9993184868492383</v>
          </cell>
        </row>
        <row r="71">
          <cell r="AF71">
            <v>7.0953969150365892E-2</v>
          </cell>
          <cell r="AG71">
            <v>0.68053030884275112</v>
          </cell>
          <cell r="AH71">
            <v>3.4586683762064638E-3</v>
          </cell>
          <cell r="AI71">
            <v>-3.9620164335396162E-3</v>
          </cell>
          <cell r="AJ71">
            <v>0.2490190700642162</v>
          </cell>
          <cell r="AN71">
            <v>0.7325044037057995</v>
          </cell>
          <cell r="AO71">
            <v>3.7228170202109737E-3</v>
          </cell>
          <cell r="AP71">
            <v>-4.2646072443969915E-3</v>
          </cell>
          <cell r="AQ71">
            <v>0.26803738651838649</v>
          </cell>
        </row>
        <row r="74">
          <cell r="AF74">
            <v>0.25088644216914452</v>
          </cell>
          <cell r="AG74">
            <v>0.27594507015255526</v>
          </cell>
          <cell r="AH74">
            <v>1.155580818689461E-2</v>
          </cell>
          <cell r="AI74">
            <v>-5.1616154686873316E-3</v>
          </cell>
          <cell r="AJ74">
            <v>0.46677429496009293</v>
          </cell>
          <cell r="AN74">
            <v>0.36836213584437849</v>
          </cell>
          <cell r="AO74">
            <v>1.5425976564028261E-2</v>
          </cell>
          <cell r="AP74">
            <v>-6.8902977589050231E-3</v>
          </cell>
          <cell r="AQ74">
            <v>0.62310218535049822</v>
          </cell>
        </row>
        <row r="77">
          <cell r="AF77">
            <v>0.25584900583742481</v>
          </cell>
          <cell r="AG77">
            <v>0.23751244345149292</v>
          </cell>
          <cell r="AH77">
            <v>1.4703959356151928E-2</v>
          </cell>
          <cell r="AI77">
            <v>7.5554567168735953E-4</v>
          </cell>
          <cell r="AJ77">
            <v>0.49117904568324294</v>
          </cell>
          <cell r="AN77">
            <v>0.31917237941578747</v>
          </cell>
          <cell r="AO77">
            <v>1.9759376082939897E-2</v>
          </cell>
          <cell r="AP77">
            <v>1.0153123191585824E-3</v>
          </cell>
          <cell r="AQ77">
            <v>0.66005293218211403</v>
          </cell>
        </row>
        <row r="80">
          <cell r="AF80">
            <v>0.10260188050230325</v>
          </cell>
          <cell r="AG80">
            <v>0.38568322037591568</v>
          </cell>
          <cell r="AH80">
            <v>2.5492366142528173E-3</v>
          </cell>
          <cell r="AI80">
            <v>-5.5224259754238112E-4</v>
          </cell>
          <cell r="AJ80">
            <v>0.50971790510507065</v>
          </cell>
          <cell r="AN80">
            <v>0.42977939444735541</v>
          </cell>
          <cell r="AO80">
            <v>2.8406975219423649E-3</v>
          </cell>
          <cell r="AP80">
            <v>-6.1538194202086075E-4</v>
          </cell>
          <cell r="AQ80">
            <v>0.56799528997272308</v>
          </cell>
        </row>
      </sheetData>
      <sheetData sheetId="4">
        <row r="5">
          <cell r="AF5">
            <v>237.90000001830001</v>
          </cell>
          <cell r="AN5">
            <v>57.684374665482096</v>
          </cell>
        </row>
        <row r="7">
          <cell r="AF7">
            <v>0.26391876621768151</v>
          </cell>
          <cell r="AG7">
            <v>0.29218395616280579</v>
          </cell>
          <cell r="AH7">
            <v>1.2235847467942441E-2</v>
          </cell>
          <cell r="AI7">
            <v>-5.4653675349171085E-3</v>
          </cell>
          <cell r="AJ7">
            <v>0.43712679768648732</v>
          </cell>
          <cell r="AN7">
            <v>0.39694525923644652</v>
          </cell>
          <cell r="AO7">
            <v>1.6622958046449744E-2</v>
          </cell>
          <cell r="AP7">
            <v>-7.4249516005639163E-3</v>
          </cell>
          <cell r="AQ7">
            <v>0.59385673431766761</v>
          </cell>
        </row>
        <row r="8">
          <cell r="AF8">
            <v>1.8950001869999999E-4</v>
          </cell>
          <cell r="AN8">
            <v>5.1748770585699993E-5</v>
          </cell>
        </row>
        <row r="10">
          <cell r="AF10">
            <v>0.17100334507291226</v>
          </cell>
          <cell r="AG10">
            <v>0.34204847075226785</v>
          </cell>
          <cell r="AH10">
            <v>1.4831943527232109E-2</v>
          </cell>
          <cell r="AI10">
            <v>-2.5855858523305821E-2</v>
          </cell>
          <cell r="AJ10">
            <v>0.49797209917089358</v>
          </cell>
          <cell r="AN10">
            <v>0.41260536905586409</v>
          </cell>
          <cell r="AO10">
            <v>1.789143953606985E-2</v>
          </cell>
          <cell r="AP10">
            <v>-3.1189339992668548E-2</v>
          </cell>
          <cell r="AQ10">
            <v>0.60069253140073464</v>
          </cell>
        </row>
        <row r="11">
          <cell r="AF11">
            <v>86.800028700000013</v>
          </cell>
          <cell r="AN11">
            <v>16.701880075599995</v>
          </cell>
        </row>
        <row r="13">
          <cell r="AF13">
            <v>0.41587271762835104</v>
          </cell>
          <cell r="AG13">
            <v>0.20661204625057689</v>
          </cell>
          <cell r="AH13">
            <v>4.6665890144143313E-3</v>
          </cell>
          <cell r="AI13">
            <v>-3.3892006346927675E-4</v>
          </cell>
          <cell r="AJ13">
            <v>0.37318756717012702</v>
          </cell>
          <cell r="AN13">
            <v>0.35371065945028179</v>
          </cell>
          <cell r="AO13">
            <v>7.9889934184673578E-3</v>
          </cell>
          <cell r="AP13">
            <v>-5.8021611675666623E-4</v>
          </cell>
          <cell r="AQ13">
            <v>0.63888056324800746</v>
          </cell>
        </row>
        <row r="14">
          <cell r="AF14">
            <v>5481.66</v>
          </cell>
          <cell r="AN14">
            <v>1464.8883368100001</v>
          </cell>
        </row>
        <row r="16">
          <cell r="AF16">
            <v>0.18875053190680763</v>
          </cell>
          <cell r="AG16">
            <v>0.17559489505025452</v>
          </cell>
          <cell r="AH16">
            <v>1.0820283123023137E-2</v>
          </cell>
          <cell r="AI16">
            <v>5.5437062190008145E-4</v>
          </cell>
          <cell r="AJ16">
            <v>0.62427991929801463</v>
          </cell>
          <cell r="AN16">
            <v>0.21644993550871958</v>
          </cell>
          <cell r="AO16">
            <v>1.3337799959925723E-2</v>
          </cell>
          <cell r="AP16">
            <v>6.8335406518423513E-4</v>
          </cell>
          <cell r="AQ16">
            <v>0.76952891046617045</v>
          </cell>
        </row>
        <row r="38">
          <cell r="AF38">
            <v>0.14947822821654477</v>
          </cell>
          <cell r="AG38">
            <v>0.25041106473375702</v>
          </cell>
          <cell r="AH38">
            <v>1.3069285666582641E-2</v>
          </cell>
          <cell r="AI38">
            <v>-1.2789284748260556E-2</v>
          </cell>
          <cell r="AJ38">
            <v>0.59983070613137612</v>
          </cell>
          <cell r="AN38">
            <v>0.29442052283819986</v>
          </cell>
          <cell r="AO38">
            <v>1.5366197668494321E-2</v>
          </cell>
          <cell r="AP38">
            <v>-1.5036986909156608E-2</v>
          </cell>
          <cell r="AQ38">
            <v>0.70525026640246236</v>
          </cell>
        </row>
        <row r="41">
          <cell r="AF41">
            <v>0.18524251149144738</v>
          </cell>
          <cell r="AG41">
            <v>0.56530738173089012</v>
          </cell>
          <cell r="AH41">
            <v>2.7255768062163636E-3</v>
          </cell>
          <cell r="AI41">
            <v>-3.0037818214644491E-3</v>
          </cell>
          <cell r="AJ41">
            <v>0.24972831179291063</v>
          </cell>
          <cell r="AN41">
            <v>0.69383514690452097</v>
          </cell>
          <cell r="AO41">
            <v>3.345261436265692E-3</v>
          </cell>
          <cell r="AP41">
            <v>-3.686718887313319E-3</v>
          </cell>
          <cell r="AQ41">
            <v>0.30650631054652677</v>
          </cell>
        </row>
        <row r="44">
          <cell r="AF44">
            <v>0.17067083643975126</v>
          </cell>
          <cell r="AG44">
            <v>0.32569765650638749</v>
          </cell>
          <cell r="AH44">
            <v>1.6168672656464194E-2</v>
          </cell>
          <cell r="AI44">
            <v>-2.9379654871505973E-2</v>
          </cell>
          <cell r="AJ44">
            <v>0.51684248926890308</v>
          </cell>
          <cell r="AN44">
            <v>0.39272422919289557</v>
          </cell>
          <cell r="AO44">
            <v>1.9496085953438866E-2</v>
          </cell>
          <cell r="AP44">
            <v>-3.5425806980404838E-2</v>
          </cell>
          <cell r="AQ44">
            <v>0.62320549183407037</v>
          </cell>
        </row>
        <row r="47">
          <cell r="AF47">
            <v>0.10977027933842064</v>
          </cell>
          <cell r="AG47">
            <v>0.11835810747570316</v>
          </cell>
          <cell r="AH47">
            <v>2.7516653493022996E-2</v>
          </cell>
          <cell r="AI47">
            <v>1.7123559030780562E-2</v>
          </cell>
          <cell r="AJ47">
            <v>0.72723140066207259</v>
          </cell>
          <cell r="AN47">
            <v>0.13295232087707043</v>
          </cell>
          <cell r="AO47">
            <v>3.090961001905651E-2</v>
          </cell>
          <cell r="AP47">
            <v>1.9234989164431678E-2</v>
          </cell>
          <cell r="AQ47">
            <v>0.81690307993944133</v>
          </cell>
        </row>
        <row r="50">
          <cell r="AF50">
            <v>0.23009036996906521</v>
          </cell>
          <cell r="AG50">
            <v>9.4769127646810183E-2</v>
          </cell>
          <cell r="AH50">
            <v>7.7928840035728832E-3</v>
          </cell>
          <cell r="AI50">
            <v>3.6187961844636666E-3</v>
          </cell>
          <cell r="AJ50">
            <v>0.66372882219608809</v>
          </cell>
          <cell r="AN50">
            <v>0.12309123558176872</v>
          </cell>
          <cell r="AO50">
            <v>1.0121816508854105E-2</v>
          </cell>
          <cell r="AP50">
            <v>4.7002869470774509E-3</v>
          </cell>
          <cell r="AQ50">
            <v>0.86208666096229969</v>
          </cell>
        </row>
        <row r="53">
          <cell r="AF53">
            <v>0.30807278033029295</v>
          </cell>
          <cell r="AG53">
            <v>0.18289826152327415</v>
          </cell>
          <cell r="AH53">
            <v>3.6189820666497154E-3</v>
          </cell>
          <cell r="AI53">
            <v>-1.4042992455095475E-3</v>
          </cell>
          <cell r="AJ53">
            <v>0.50681427532529266</v>
          </cell>
          <cell r="AN53">
            <v>0.26433164691884936</v>
          </cell>
          <cell r="AO53">
            <v>5.2302929611256835E-3</v>
          </cell>
          <cell r="AP53">
            <v>-2.0295476252255389E-3</v>
          </cell>
          <cell r="AQ53">
            <v>0.73246760774525055</v>
          </cell>
        </row>
        <row r="56">
          <cell r="AF56">
            <v>0.28567360171030071</v>
          </cell>
          <cell r="AG56">
            <v>0.20351645620425679</v>
          </cell>
          <cell r="AH56">
            <v>7.9438521675775139E-3</v>
          </cell>
          <cell r="AI56">
            <v>-3.2615966972396981E-8</v>
          </cell>
          <cell r="AJ56">
            <v>0.50286612253383201</v>
          </cell>
          <cell r="AN56">
            <v>0.28490681107618737</v>
          </cell>
          <cell r="AO56">
            <v>1.1120759622768244E-2</v>
          </cell>
          <cell r="AP56">
            <v>-4.5659753084939594E-8</v>
          </cell>
          <cell r="AQ56">
            <v>0.7039724749607974</v>
          </cell>
        </row>
        <row r="59">
          <cell r="AF59">
            <v>0.46256800920733232</v>
          </cell>
          <cell r="AG59">
            <v>0.14014450734467956</v>
          </cell>
          <cell r="AH59">
            <v>4.1466356396054407E-3</v>
          </cell>
          <cell r="AI59">
            <v>-1.2576063609395254E-4</v>
          </cell>
          <cell r="AJ59">
            <v>0.39326660844447664</v>
          </cell>
          <cell r="AN59">
            <v>0.26076696167263508</v>
          </cell>
          <cell r="AO59">
            <v>7.7156472086626982E-3</v>
          </cell>
          <cell r="AP59">
            <v>-2.3400288454819988E-4</v>
          </cell>
          <cell r="AQ59">
            <v>0.7317513940032504</v>
          </cell>
        </row>
        <row r="62">
          <cell r="AF62">
            <v>0.15301210422234585</v>
          </cell>
          <cell r="AG62">
            <v>0.32412086681862751</v>
          </cell>
          <cell r="AH62">
            <v>1.6077774700794703E-2</v>
          </cell>
          <cell r="AI62">
            <v>-2.8681566193626247E-3</v>
          </cell>
          <cell r="AJ62">
            <v>0.50965741087759453</v>
          </cell>
          <cell r="AN62">
            <v>0.38267473293823046</v>
          </cell>
          <cell r="AO62">
            <v>1.8982295710416278E-2</v>
          </cell>
          <cell r="AP62">
            <v>-3.3863017802978445E-3</v>
          </cell>
          <cell r="AQ62">
            <v>0.60172927313165114</v>
          </cell>
        </row>
        <row r="65">
          <cell r="AF65">
            <v>0.22005055347539498</v>
          </cell>
          <cell r="AG65">
            <v>0.58017584334004768</v>
          </cell>
          <cell r="AH65">
            <v>3.872567440225229E-3</v>
          </cell>
          <cell r="AI65">
            <v>-8.5403434183947073E-4</v>
          </cell>
          <cell r="AJ65">
            <v>0.19675507008617157</v>
          </cell>
          <cell r="AN65">
            <v>0.74386339515370747</v>
          </cell>
          <cell r="AO65">
            <v>4.9651518537272973E-3</v>
          </cell>
          <cell r="AP65">
            <v>-1.0949867913170124E-3</v>
          </cell>
          <cell r="AQ65">
            <v>0.25226643978388225</v>
          </cell>
        </row>
        <row r="68">
          <cell r="AF68">
            <v>-532.61986027592764</v>
          </cell>
          <cell r="AG68">
            <v>0.3498717202256208</v>
          </cell>
          <cell r="AH68">
            <v>1.6275895790325925E-2</v>
          </cell>
          <cell r="AI68">
            <v>-2.5341905284448183E-3</v>
          </cell>
          <cell r="AJ68">
            <v>533.25624685044022</v>
          </cell>
          <cell r="AN68">
            <v>6.5565723143199415E-4</v>
          </cell>
          <cell r="AO68">
            <v>3.0500918353942028E-5</v>
          </cell>
          <cell r="AP68">
            <v>-4.7490558675195726E-6</v>
          </cell>
          <cell r="AQ68">
            <v>0.99931859090608155</v>
          </cell>
        </row>
        <row r="71">
          <cell r="AF71">
            <v>7.4804672443338383E-2</v>
          </cell>
          <cell r="AG71">
            <v>0.71333011165954063</v>
          </cell>
          <cell r="AH71">
            <v>3.6253672568796113E-3</v>
          </cell>
          <cell r="AI71">
            <v>-4.1529753902361469E-3</v>
          </cell>
          <cell r="AJ71">
            <v>0.21239282403047757</v>
          </cell>
          <cell r="AN71">
            <v>0.77100487909225224</v>
          </cell>
          <cell r="AO71">
            <v>3.9184885060474829E-3</v>
          </cell>
          <cell r="AP71">
            <v>-4.4887552569074247E-3</v>
          </cell>
          <cell r="AQ71">
            <v>0.22956538765860771</v>
          </cell>
        </row>
        <row r="74">
          <cell r="AF74">
            <v>0.26391876621768151</v>
          </cell>
          <cell r="AG74">
            <v>0.29218395616280579</v>
          </cell>
          <cell r="AH74">
            <v>1.2235847467942441E-2</v>
          </cell>
          <cell r="AI74">
            <v>-5.4653675349171085E-3</v>
          </cell>
          <cell r="AJ74">
            <v>0.43712679768648732</v>
          </cell>
          <cell r="AN74">
            <v>0.39694525923644652</v>
          </cell>
          <cell r="AO74">
            <v>1.6622958046449744E-2</v>
          </cell>
          <cell r="AP74">
            <v>-7.4249516005639163E-3</v>
          </cell>
          <cell r="AQ74">
            <v>0.59385673431766761</v>
          </cell>
        </row>
        <row r="77">
          <cell r="AF77">
            <v>0.18888656810546881</v>
          </cell>
          <cell r="AG77">
            <v>0.17500425695968067</v>
          </cell>
          <cell r="AH77">
            <v>1.0834192385115463E-2</v>
          </cell>
          <cell r="AI77">
            <v>5.5670229334115427E-4</v>
          </cell>
          <cell r="AJ77">
            <v>0.62471828025639387</v>
          </cell>
          <cell r="AN77">
            <v>0.2157580556284468</v>
          </cell>
          <cell r="AO77">
            <v>1.3357185270387916E-2</v>
          </cell>
          <cell r="AP77">
            <v>6.8634332936747271E-4</v>
          </cell>
          <cell r="AQ77">
            <v>0.77019841577179782</v>
          </cell>
        </row>
        <row r="80">
          <cell r="AF80">
            <v>0.16444401004296821</v>
          </cell>
          <cell r="AG80">
            <v>0.60044022776152073</v>
          </cell>
          <cell r="AH80">
            <v>3.9687083399377598E-3</v>
          </cell>
          <cell r="AI80">
            <v>-8.5974357589305964E-4</v>
          </cell>
          <cell r="AJ80">
            <v>0.23200679743146635</v>
          </cell>
          <cell r="AN80">
            <v>0.71861160111173183</v>
          </cell>
          <cell r="AO80">
            <v>4.7497814480892721E-3</v>
          </cell>
          <cell r="AP80">
            <v>-1.0289478936501835E-3</v>
          </cell>
          <cell r="AQ80">
            <v>0.27766756533382908</v>
          </cell>
        </row>
      </sheetData>
      <sheetData sheetId="5">
        <row r="5">
          <cell r="AF5">
            <v>257.89999999999998</v>
          </cell>
          <cell r="AN5">
            <v>64.384374665482099</v>
          </cell>
        </row>
        <row r="7">
          <cell r="AF7">
            <v>0.24213624286403526</v>
          </cell>
          <cell r="AG7">
            <v>0.26952525465869909</v>
          </cell>
          <cell r="AH7">
            <v>1.128696437707415E-2</v>
          </cell>
          <cell r="AI7">
            <v>-5.0415313557843995E-3</v>
          </cell>
          <cell r="AJ7">
            <v>0.48209306945597591</v>
          </cell>
          <cell r="AN7">
            <v>0.35563813696179269</v>
          </cell>
          <cell r="AO7">
            <v>1.4893131213621569E-2</v>
          </cell>
          <cell r="AP7">
            <v>-6.6522924579963819E-3</v>
          </cell>
          <cell r="AQ7">
            <v>0.6361210242825821</v>
          </cell>
        </row>
        <row r="8">
          <cell r="AF8">
            <v>1.9250001870000001E-4</v>
          </cell>
          <cell r="AN8">
            <v>5.2648770585699987E-5</v>
          </cell>
        </row>
        <row r="10">
          <cell r="AF10">
            <v>0.1697297875865974</v>
          </cell>
          <cell r="AG10">
            <v>0.33671784575188279</v>
          </cell>
          <cell r="AH10">
            <v>1.4600796377833505E-2</v>
          </cell>
          <cell r="AI10">
            <v>-2.5452910117930397E-2</v>
          </cell>
          <cell r="AJ10">
            <v>0.50440448040161667</v>
          </cell>
          <cell r="AN10">
            <v>0.40555212112587086</v>
          </cell>
          <cell r="AO10">
            <v>1.7585595821139183E-2</v>
          </cell>
          <cell r="AP10">
            <v>-3.0656176431940962E-2</v>
          </cell>
          <cell r="AQ10">
            <v>0.60751845948493088</v>
          </cell>
        </row>
        <row r="11">
          <cell r="AF11">
            <v>83.700028700000004</v>
          </cell>
          <cell r="AN11">
            <v>15.681880075599999</v>
          </cell>
        </row>
        <row r="13">
          <cell r="AF13">
            <v>0.43123283028251336</v>
          </cell>
          <cell r="AG13">
            <v>0.2142643416359524</v>
          </cell>
          <cell r="AH13">
            <v>4.839425585313673E-3</v>
          </cell>
          <cell r="AI13">
            <v>-3.5147265410845194E-4</v>
          </cell>
          <cell r="AJ13">
            <v>0.35001487515032903</v>
          </cell>
          <cell r="AN13">
            <v>0.37671714023574882</v>
          </cell>
          <cell r="AO13">
            <v>8.5086232873065951E-3</v>
          </cell>
          <cell r="AP13">
            <v>-6.1795524218287272E-4</v>
          </cell>
          <cell r="AQ13">
            <v>0.6153921917191274</v>
          </cell>
        </row>
        <row r="14">
          <cell r="AF14">
            <v>4461.66</v>
          </cell>
          <cell r="AN14">
            <v>1129.8883368100001</v>
          </cell>
        </row>
        <row r="16">
          <cell r="AF16">
            <v>0.23122181261825003</v>
          </cell>
          <cell r="AG16">
            <v>0.21573842749137745</v>
          </cell>
          <cell r="AH16">
            <v>1.3293956326602779E-2</v>
          </cell>
          <cell r="AI16">
            <v>6.8110776330880117E-4</v>
          </cell>
          <cell r="AJ16">
            <v>0.53906469580046101</v>
          </cell>
          <cell r="AN16">
            <v>0.28062506329182407</v>
          </cell>
          <cell r="AO16">
            <v>1.7292317270184817E-2</v>
          </cell>
          <cell r="AP16">
            <v>8.8596135333708246E-4</v>
          </cell>
          <cell r="AQ16">
            <v>0.70119665808465403</v>
          </cell>
        </row>
        <row r="38">
          <cell r="AF38">
            <v>0.11489980467402999</v>
          </cell>
          <cell r="AG38">
            <v>0.19282564306303851</v>
          </cell>
          <cell r="AH38">
            <v>1.0063826116121341E-2</v>
          </cell>
          <cell r="AI38">
            <v>-9.8482152077491326E-3</v>
          </cell>
          <cell r="AJ38">
            <v>0.69205894135455925</v>
          </cell>
          <cell r="AN38">
            <v>0.21785741781700035</v>
          </cell>
          <cell r="AO38">
            <v>1.1370267647963839E-2</v>
          </cell>
          <cell r="AP38">
            <v>-1.1126667082162579E-2</v>
          </cell>
          <cell r="AQ38">
            <v>0.7818989816171984</v>
          </cell>
        </row>
        <row r="41">
          <cell r="AF41">
            <v>0.18425044568091317</v>
          </cell>
          <cell r="AG41">
            <v>0.56530738173089012</v>
          </cell>
          <cell r="AH41">
            <v>2.7255768062163636E-3</v>
          </cell>
          <cell r="AI41">
            <v>-3.0037818214644491E-3</v>
          </cell>
          <cell r="AJ41">
            <v>0.25072037760344484</v>
          </cell>
          <cell r="AN41">
            <v>0.69299134610347046</v>
          </cell>
          <cell r="AO41">
            <v>3.3411931294175345E-3</v>
          </cell>
          <cell r="AP41">
            <v>-3.6822353203388846E-3</v>
          </cell>
          <cell r="AQ41">
            <v>0.30734969608745083</v>
          </cell>
        </row>
        <row r="44">
          <cell r="AF44">
            <v>0.17293996429672759</v>
          </cell>
          <cell r="AG44">
            <v>0.3242919697018572</v>
          </cell>
          <cell r="AH44">
            <v>1.6098889870662911E-2</v>
          </cell>
          <cell r="AI44">
            <v>-2.9252854471351033E-2</v>
          </cell>
          <cell r="AJ44">
            <v>0.51592203060210329</v>
          </cell>
          <cell r="AN44">
            <v>0.39210209138699664</v>
          </cell>
          <cell r="AO44">
            <v>1.9465201044291239E-2</v>
          </cell>
          <cell r="AP44">
            <v>-3.5369686852873387E-2</v>
          </cell>
          <cell r="AQ44">
            <v>0.62380239442158547</v>
          </cell>
        </row>
        <row r="47">
          <cell r="AF47">
            <v>0.13325972802850722</v>
          </cell>
          <cell r="AG47">
            <v>0.14392647618608428</v>
          </cell>
          <cell r="AH47">
            <v>3.3460952174292909E-2</v>
          </cell>
          <cell r="AI47">
            <v>2.0822684340154513E-2</v>
          </cell>
          <cell r="AJ47">
            <v>0.66853015927096104</v>
          </cell>
          <cell r="AN47">
            <v>0.16605490807379736</v>
          </cell>
          <cell r="AO47">
            <v>3.8605512235150255E-2</v>
          </cell>
          <cell r="AP47">
            <v>2.4024133888218956E-2</v>
          </cell>
          <cell r="AQ47">
            <v>0.7713154458028334</v>
          </cell>
        </row>
        <row r="50">
          <cell r="AF50">
            <v>0.35277273938827491</v>
          </cell>
          <cell r="AG50">
            <v>0.14472273408708367</v>
          </cell>
          <cell r="AH50">
            <v>1.1900578884968954E-2</v>
          </cell>
          <cell r="AI50">
            <v>5.5262941732597704E-3</v>
          </cell>
          <cell r="AJ50">
            <v>0.48507765346641268</v>
          </cell>
          <cell r="AN50">
            <v>0.22360420040141601</v>
          </cell>
          <cell r="AO50">
            <v>1.838701737272494E-2</v>
          </cell>
          <cell r="AP50">
            <v>8.538413799252801E-3</v>
          </cell>
          <cell r="AQ50">
            <v>0.74947036842660619</v>
          </cell>
        </row>
        <row r="53">
          <cell r="AF53">
            <v>0.3443105230244396</v>
          </cell>
          <cell r="AG53">
            <v>0.20416038021312694</v>
          </cell>
          <cell r="AH53">
            <v>4.0396926059227392E-3</v>
          </cell>
          <cell r="AI53">
            <v>-1.5675505360653917E-3</v>
          </cell>
          <cell r="AJ53">
            <v>0.44905695469257612</v>
          </cell>
          <cell r="AN53">
            <v>0.31136748015972299</v>
          </cell>
          <cell r="AO53">
            <v>6.1609843497203642E-3</v>
          </cell>
          <cell r="AP53">
            <v>-2.390690397070132E-3</v>
          </cell>
          <cell r="AQ53">
            <v>0.6848622258876268</v>
          </cell>
        </row>
        <row r="56">
          <cell r="AF56">
            <v>0.23229049904631893</v>
          </cell>
          <cell r="AG56">
            <v>0.16671658544950618</v>
          </cell>
          <cell r="AH56">
            <v>6.5074438371951239E-3</v>
          </cell>
          <cell r="AI56">
            <v>-2.671834364185406E-8</v>
          </cell>
          <cell r="AJ56">
            <v>0.59448549838532339</v>
          </cell>
          <cell r="AN56">
            <v>0.21716102932476911</v>
          </cell>
          <cell r="AO56">
            <v>8.476440410221938E-3</v>
          </cell>
          <cell r="AP56">
            <v>-3.4802674243199292E-8</v>
          </cell>
          <cell r="AQ56">
            <v>0.7743625650676832</v>
          </cell>
        </row>
        <row r="59">
          <cell r="AF59">
            <v>0.4848330329374918</v>
          </cell>
          <cell r="AG59">
            <v>0.14689647529316308</v>
          </cell>
          <cell r="AH59">
            <v>4.3464147923038968E-3</v>
          </cell>
          <cell r="AI59">
            <v>-1.3181960907964613E-4</v>
          </cell>
          <cell r="AJ59">
            <v>0.36405589658612086</v>
          </cell>
          <cell r="AN59">
            <v>0.28514342860678649</v>
          </cell>
          <cell r="AO59">
            <v>8.4369050622311228E-3</v>
          </cell>
          <cell r="AP59">
            <v>-2.5587744849264136E-4</v>
          </cell>
          <cell r="AQ59">
            <v>0.70667554377947506</v>
          </cell>
        </row>
        <row r="62">
          <cell r="AF62">
            <v>0.15439141344119078</v>
          </cell>
          <cell r="AG62">
            <v>0.32683166247448081</v>
          </cell>
          <cell r="AH62">
            <v>1.6212241704547013E-2</v>
          </cell>
          <cell r="AI62">
            <v>-2.8921445426962548E-3</v>
          </cell>
          <cell r="AJ62">
            <v>0.50545682692247762</v>
          </cell>
          <cell r="AN62">
            <v>0.38650466382385867</v>
          </cell>
          <cell r="AO62">
            <v>1.9172276585461889E-2</v>
          </cell>
          <cell r="AP62">
            <v>-3.4201929694987632E-3</v>
          </cell>
          <cell r="AQ62">
            <v>0.59774325256017824</v>
          </cell>
        </row>
        <row r="65">
          <cell r="AF65">
            <v>0.22138620350545671</v>
          </cell>
          <cell r="AG65">
            <v>0.58351658715966415</v>
          </cell>
          <cell r="AH65">
            <v>3.8948662930480232E-3</v>
          </cell>
          <cell r="AI65">
            <v>-8.5895200599593602E-4</v>
          </cell>
          <cell r="AJ65">
            <v>0.19206129504782707</v>
          </cell>
          <cell r="AN65">
            <v>0.74943006377071508</v>
          </cell>
          <cell r="AO65">
            <v>5.0023083466840578E-3</v>
          </cell>
          <cell r="AP65">
            <v>-1.1031810762448288E-3</v>
          </cell>
          <cell r="AQ65">
            <v>0.24667080895884572</v>
          </cell>
        </row>
        <row r="68">
          <cell r="AF68">
            <v>-550.59951433725814</v>
          </cell>
          <cell r="AG68">
            <v>0.36168170998677301</v>
          </cell>
          <cell r="AH68">
            <v>1.6825291901787141E-2</v>
          </cell>
          <cell r="AI68">
            <v>-2.6197326356325584E-3</v>
          </cell>
          <cell r="AJ68">
            <v>551.22362706800516</v>
          </cell>
          <cell r="AN68">
            <v>6.5569620818331693E-4</v>
          </cell>
          <cell r="AO68">
            <v>3.0502731537192066E-5</v>
          </cell>
          <cell r="AP68">
            <v>-4.7493381838896105E-6</v>
          </cell>
          <cell r="AQ68">
            <v>0.9993185503984634</v>
          </cell>
        </row>
        <row r="71">
          <cell r="AF71">
            <v>7.7887801542732379E-2</v>
          </cell>
          <cell r="AG71">
            <v>0.74119456914624138</v>
          </cell>
          <cell r="AH71">
            <v>3.766983165351471E-3</v>
          </cell>
          <cell r="AI71">
            <v>-4.315200991417246E-3</v>
          </cell>
          <cell r="AJ71">
            <v>0.18146584713709196</v>
          </cell>
          <cell r="AN71">
            <v>0.80380085025042614</v>
          </cell>
          <cell r="AO71">
            <v>4.0851679130303187E-3</v>
          </cell>
          <cell r="AP71">
            <v>-4.6796919058621758E-3</v>
          </cell>
          <cell r="AQ71">
            <v>0.19679367374240569</v>
          </cell>
        </row>
        <row r="74">
          <cell r="AF74">
            <v>0.24213624291781155</v>
          </cell>
          <cell r="AG74">
            <v>0.26952525463957416</v>
          </cell>
          <cell r="AH74">
            <v>1.1286964376273252E-2</v>
          </cell>
          <cell r="AI74">
            <v>-5.0415313554266639E-3</v>
          </cell>
          <cell r="AJ74">
            <v>0.48209306942176772</v>
          </cell>
          <cell r="AN74">
            <v>0.35563813696179269</v>
          </cell>
          <cell r="AO74">
            <v>1.4893131213621569E-2</v>
          </cell>
          <cell r="AP74">
            <v>-6.6522924579963819E-3</v>
          </cell>
          <cell r="AQ74">
            <v>0.6361210242825821</v>
          </cell>
        </row>
        <row r="77">
          <cell r="AF77">
            <v>0.23216722936135953</v>
          </cell>
          <cell r="AG77">
            <v>0.21510344490884778</v>
          </cell>
          <cell r="AH77">
            <v>1.331665952206205E-2</v>
          </cell>
          <cell r="AI77">
            <v>6.8426096122865853E-4</v>
          </cell>
          <cell r="AJ77">
            <v>0.53872840524650201</v>
          </cell>
          <cell r="AN77">
            <v>0.28014361086716422</v>
          </cell>
          <cell r="AO77">
            <v>1.7343176836521278E-2</v>
          </cell>
          <cell r="AP77">
            <v>8.9115884004214475E-4</v>
          </cell>
          <cell r="AQ77">
            <v>0.70162205345627238</v>
          </cell>
        </row>
        <row r="80">
          <cell r="AF80">
            <v>0.14922245172840734</v>
          </cell>
          <cell r="AG80">
            <v>0.54486207317181234</v>
          </cell>
          <cell r="AH80">
            <v>3.6013553954809272E-3</v>
          </cell>
          <cell r="AI80">
            <v>-7.8016369573307917E-4</v>
          </cell>
          <cell r="AJ80">
            <v>0.30309428340003247</v>
          </cell>
          <cell r="AN80">
            <v>0.64042836376998125</v>
          </cell>
          <cell r="AO80">
            <v>4.233016495084195E-3</v>
          </cell>
          <cell r="AP80">
            <v>-9.1700080393288474E-4</v>
          </cell>
          <cell r="AQ80">
            <v>0.35625562053886739</v>
          </cell>
        </row>
      </sheetData>
      <sheetData sheetId="6">
        <row r="5">
          <cell r="AF5">
            <v>216.90000001830001</v>
          </cell>
          <cell r="AN5">
            <v>50.784374665482098</v>
          </cell>
        </row>
        <row r="7">
          <cell r="AF7">
            <v>0.28922432604357745</v>
          </cell>
          <cell r="AG7">
            <v>0.32047285924672109</v>
          </cell>
          <cell r="AH7">
            <v>1.3420507665292033E-2</v>
          </cell>
          <cell r="AI7">
            <v>-5.9945179186127098E-3</v>
          </cell>
          <cell r="AJ7">
            <v>0.38287682496302211</v>
          </cell>
        </row>
        <row r="8">
          <cell r="AF8">
            <v>1.665000187E-4</v>
          </cell>
          <cell r="AN8">
            <v>4.3988770585699999E-5</v>
          </cell>
        </row>
        <row r="10">
          <cell r="AF10">
            <v>0.19797198887468367</v>
          </cell>
          <cell r="AG10">
            <v>0.38929840434823426</v>
          </cell>
          <cell r="AH10">
            <v>1.6880800360942194E-2</v>
          </cell>
          <cell r="AI10">
            <v>-2.9427538278534785E-2</v>
          </cell>
          <cell r="AJ10">
            <v>0.42527634469467462</v>
          </cell>
        </row>
        <row r="11">
          <cell r="AF11">
            <v>78.300028700000013</v>
          </cell>
          <cell r="AN11">
            <v>13.895880075600001</v>
          </cell>
        </row>
        <row r="13">
          <cell r="AF13">
            <v>0.46125142445037381</v>
          </cell>
          <cell r="AG13">
            <v>0.22904118736696982</v>
          </cell>
          <cell r="AH13">
            <v>5.1731789516224307E-3</v>
          </cell>
          <cell r="AI13">
            <v>-3.7571213861048105E-4</v>
          </cell>
          <cell r="AJ13">
            <v>0.3049099213696444</v>
          </cell>
        </row>
        <row r="14">
          <cell r="AF14">
            <v>3611.66</v>
          </cell>
          <cell r="AN14">
            <v>849.68833681000001</v>
          </cell>
        </row>
        <row r="16">
          <cell r="AF16">
            <v>0.28580830375879174</v>
          </cell>
          <cell r="AG16">
            <v>0.26651221665416419</v>
          </cell>
          <cell r="AH16">
            <v>1.6422673558460808E-2</v>
          </cell>
          <cell r="AI16">
            <v>8.4140568692632912E-4</v>
          </cell>
          <cell r="AJ16">
            <v>0.43041540034165698</v>
          </cell>
        </row>
      </sheetData>
      <sheetData sheetId="7">
        <row r="5">
          <cell r="AF5">
            <v>217.9</v>
          </cell>
          <cell r="AN5">
            <v>51.224374665482095</v>
          </cell>
        </row>
        <row r="8">
          <cell r="AF8">
            <v>1.675000187E-4</v>
          </cell>
          <cell r="AN8">
            <v>4.4408770585699998E-5</v>
          </cell>
        </row>
        <row r="11">
          <cell r="AF11">
            <v>78.300028700000013</v>
          </cell>
          <cell r="AN11">
            <v>13.956880075599999</v>
          </cell>
        </row>
        <row r="14">
          <cell r="AG14">
            <v>2607.3462240946933</v>
          </cell>
          <cell r="AN14">
            <v>858.88833680999994</v>
          </cell>
        </row>
      </sheetData>
      <sheetData sheetId="8">
        <row r="3">
          <cell r="D3">
            <v>0.94753889765799981</v>
          </cell>
          <cell r="E3">
            <v>1.2805388976580001</v>
          </cell>
          <cell r="F3">
            <v>0.9620827376579999</v>
          </cell>
        </row>
        <row r="4">
          <cell r="D4">
            <v>1.6425472581699998</v>
          </cell>
          <cell r="E4">
            <v>1.64454725817</v>
          </cell>
          <cell r="F4">
            <v>1.7296119881699998</v>
          </cell>
        </row>
        <row r="5">
          <cell r="D5">
            <v>6.3024958083099991E-2</v>
          </cell>
          <cell r="E5">
            <v>6.3124958083100008E-2</v>
          </cell>
          <cell r="F5">
            <v>5.9438768083100002E-2</v>
          </cell>
        </row>
        <row r="6">
          <cell r="D6">
            <v>1419.6334173399998</v>
          </cell>
          <cell r="E6">
            <v>1136.6334173399998</v>
          </cell>
          <cell r="F6">
            <v>1240.9024595199996</v>
          </cell>
        </row>
        <row r="7">
          <cell r="D7">
            <v>1.2858363900012558E-5</v>
          </cell>
          <cell r="E7">
            <v>7.0783639000125562E-6</v>
          </cell>
          <cell r="F7">
            <v>6.464063900012556E-6</v>
          </cell>
        </row>
        <row r="8">
          <cell r="D8">
            <v>2.1448129355999997E-2</v>
          </cell>
          <cell r="E8">
            <v>1.8208129355999997E-2</v>
          </cell>
          <cell r="F8">
            <v>1.4972449355999997E-2</v>
          </cell>
        </row>
        <row r="9">
          <cell r="D9">
            <v>4583.9056529585205</v>
          </cell>
          <cell r="E9">
            <v>6013.9056529585214</v>
          </cell>
          <cell r="F9">
            <v>3826.3766751585199</v>
          </cell>
        </row>
        <row r="10">
          <cell r="D10">
            <v>1579.1608753599</v>
          </cell>
          <cell r="E10">
            <v>1444.1608753599</v>
          </cell>
          <cell r="F10">
            <v>1492.9487812598998</v>
          </cell>
        </row>
        <row r="11">
          <cell r="D11">
            <v>1.00916876927</v>
          </cell>
          <cell r="E11">
            <v>0.99916876926999998</v>
          </cell>
          <cell r="F11">
            <v>0.92006229926999994</v>
          </cell>
        </row>
        <row r="12">
          <cell r="D12">
            <v>2.69256216</v>
          </cell>
          <cell r="E12">
            <v>2.67256216</v>
          </cell>
          <cell r="F12">
            <v>2.8337030000000003</v>
          </cell>
        </row>
        <row r="13">
          <cell r="D13">
            <v>215.3312213024</v>
          </cell>
          <cell r="E13">
            <v>215.3184213024</v>
          </cell>
          <cell r="F13">
            <v>215.29834345240002</v>
          </cell>
        </row>
        <row r="14">
          <cell r="D14">
            <v>3.16167828E-2</v>
          </cell>
          <cell r="E14">
            <v>3.0326782799999997E-2</v>
          </cell>
          <cell r="F14">
            <v>3.3278562800000001E-2</v>
          </cell>
        </row>
        <row r="15">
          <cell r="D15">
            <v>57.684374665482096</v>
          </cell>
          <cell r="E15">
            <v>64.384374665482099</v>
          </cell>
          <cell r="F15">
            <v>62.160403655482099</v>
          </cell>
        </row>
        <row r="16">
          <cell r="D16">
            <v>1461.9467503599999</v>
          </cell>
          <cell r="E16">
            <v>1125.9467503599999</v>
          </cell>
          <cell r="F16">
            <v>988.26467586999991</v>
          </cell>
        </row>
        <row r="17">
          <cell r="D17">
            <v>2.2935855299999997</v>
          </cell>
          <cell r="E17">
            <v>2.5735855299999999</v>
          </cell>
          <cell r="F17">
            <v>3.8349841599999999</v>
          </cell>
        </row>
        <row r="21">
          <cell r="D21">
            <v>5.1748770585699993E-5</v>
          </cell>
          <cell r="E21">
            <v>5.2648770585699987E-5</v>
          </cell>
          <cell r="F21">
            <v>4.9445970585699998E-5</v>
          </cell>
        </row>
        <row r="22">
          <cell r="D22">
            <v>16.701880075599995</v>
          </cell>
          <cell r="E22">
            <v>15.681880075599999</v>
          </cell>
          <cell r="F22">
            <v>16.048419245599998</v>
          </cell>
        </row>
        <row r="23">
          <cell r="D23">
            <v>57.684374665482096</v>
          </cell>
          <cell r="E23">
            <v>64.384374665482099</v>
          </cell>
          <cell r="F23">
            <v>62.160403655482099</v>
          </cell>
        </row>
        <row r="24">
          <cell r="D24">
            <v>1464.8883368100001</v>
          </cell>
          <cell r="E24">
            <v>1129.8883368100001</v>
          </cell>
          <cell r="F24">
            <v>992.92266051999991</v>
          </cell>
        </row>
        <row r="34">
          <cell r="D34">
            <v>3.3820000591000001</v>
          </cell>
          <cell r="E34">
            <v>4.3920000590999999</v>
          </cell>
          <cell r="F34">
            <v>3.4220000591000002</v>
          </cell>
        </row>
        <row r="35">
          <cell r="D35">
            <v>6.1200012600000004</v>
          </cell>
          <cell r="E35">
            <v>6.1200012600000004</v>
          </cell>
          <cell r="F35">
            <v>6.3800012600000002</v>
          </cell>
        </row>
        <row r="36">
          <cell r="D36">
            <v>0.23070001699999998</v>
          </cell>
          <cell r="E36">
            <v>0.23170001699999998</v>
          </cell>
          <cell r="F36">
            <v>0.21970001699999997</v>
          </cell>
        </row>
        <row r="37">
          <cell r="D37">
            <v>4841.0115999999998</v>
          </cell>
          <cell r="E37">
            <v>3981.0115999999998</v>
          </cell>
          <cell r="F37">
            <v>4301.0115999999998</v>
          </cell>
        </row>
        <row r="38">
          <cell r="D38">
            <v>5.0700000000041998E-5</v>
          </cell>
          <cell r="E38">
            <v>3.3200000000042E-5</v>
          </cell>
          <cell r="F38">
            <v>3.1300000000042001E-5</v>
          </cell>
        </row>
        <row r="39">
          <cell r="D39">
            <v>9.4100298999999998E-2</v>
          </cell>
          <cell r="E39">
            <v>8.4300299000000009E-2</v>
          </cell>
          <cell r="F39">
            <v>7.4400299000000003E-2</v>
          </cell>
        </row>
        <row r="40">
          <cell r="D40">
            <v>19480.539000000001</v>
          </cell>
          <cell r="E40">
            <v>23780.539000000001</v>
          </cell>
          <cell r="F40">
            <v>17180.539000000001</v>
          </cell>
        </row>
        <row r="41">
          <cell r="D41">
            <v>8920.0001140000004</v>
          </cell>
          <cell r="E41">
            <v>8510.0001140000004</v>
          </cell>
          <cell r="F41">
            <v>8660.0001140000004</v>
          </cell>
        </row>
        <row r="42">
          <cell r="D42">
            <v>3.6170007329999998</v>
          </cell>
          <cell r="E42">
            <v>3.5870007329999996</v>
          </cell>
          <cell r="F42">
            <v>3.3470007329999998</v>
          </cell>
        </row>
        <row r="43">
          <cell r="D43">
            <v>10.48</v>
          </cell>
          <cell r="E43">
            <v>10.42</v>
          </cell>
          <cell r="F43">
            <v>10.91</v>
          </cell>
        </row>
        <row r="44">
          <cell r="D44">
            <v>1.2250026200000002</v>
          </cell>
          <cell r="E44">
            <v>1.1850026200000001</v>
          </cell>
          <cell r="F44">
            <v>1.12600262</v>
          </cell>
        </row>
        <row r="45">
          <cell r="D45">
            <v>0.10374</v>
          </cell>
          <cell r="E45">
            <v>9.9839999999999998E-2</v>
          </cell>
          <cell r="F45">
            <v>0.10874</v>
          </cell>
        </row>
        <row r="46">
          <cell r="D46">
            <v>237.90000001830001</v>
          </cell>
          <cell r="E46">
            <v>257.90000001829998</v>
          </cell>
          <cell r="F46">
            <v>251.90000001830001</v>
          </cell>
        </row>
        <row r="47">
          <cell r="D47">
            <v>5471.57</v>
          </cell>
          <cell r="E47">
            <v>4451.57</v>
          </cell>
          <cell r="F47">
            <v>4031.57</v>
          </cell>
        </row>
        <row r="48">
          <cell r="D48">
            <v>8.3330000000000002</v>
          </cell>
          <cell r="E48">
            <v>9.1829999999999998</v>
          </cell>
          <cell r="F48">
            <v>12.972999999999999</v>
          </cell>
        </row>
        <row r="52">
          <cell r="D52">
            <v>1.8950001869999999E-4</v>
          </cell>
          <cell r="E52">
            <v>1.9250001870000001E-4</v>
          </cell>
          <cell r="F52">
            <v>1.8250001869999998E-4</v>
          </cell>
        </row>
        <row r="53">
          <cell r="D53">
            <v>86.800028700000013</v>
          </cell>
          <cell r="E53">
            <v>83.700028700000004</v>
          </cell>
          <cell r="F53">
            <v>84.800028700000013</v>
          </cell>
        </row>
        <row r="54">
          <cell r="D54">
            <v>237.90000001830001</v>
          </cell>
          <cell r="E54">
            <v>257.89999999999998</v>
          </cell>
          <cell r="F54">
            <v>251.90000001830001</v>
          </cell>
        </row>
        <row r="55">
          <cell r="D55">
            <v>5481.66</v>
          </cell>
          <cell r="E55">
            <v>4461.66</v>
          </cell>
          <cell r="F55">
            <v>4041.66</v>
          </cell>
        </row>
      </sheetData>
      <sheetData sheetId="9">
        <row r="3">
          <cell r="D3">
            <v>0.80093889765799986</v>
          </cell>
          <cell r="E3">
            <v>0.80753889765799991</v>
          </cell>
          <cell r="F3">
            <v>0.9620827376579999</v>
          </cell>
        </row>
        <row r="4">
          <cell r="D4">
            <v>1.5495472581699998</v>
          </cell>
          <cell r="E4">
            <v>1.5519472581699998</v>
          </cell>
          <cell r="F4">
            <v>1.7296119881699998</v>
          </cell>
        </row>
        <row r="5">
          <cell r="D5">
            <v>5.3054958083100005E-2</v>
          </cell>
          <cell r="E5">
            <v>5.3604958083100007E-2</v>
          </cell>
          <cell r="F5">
            <v>5.9438768083100002E-2</v>
          </cell>
        </row>
        <row r="6">
          <cell r="D6">
            <v>1123.6334173399998</v>
          </cell>
          <cell r="E6">
            <v>1143.6334173399998</v>
          </cell>
          <cell r="F6">
            <v>1240.9024595199996</v>
          </cell>
        </row>
        <row r="7">
          <cell r="D7">
            <v>5.7763639000125558E-6</v>
          </cell>
          <cell r="E7">
            <v>5.8353639000125564E-6</v>
          </cell>
          <cell r="F7">
            <v>6.464063900012556E-6</v>
          </cell>
        </row>
        <row r="8">
          <cell r="D8">
            <v>1.2958129355999997E-2</v>
          </cell>
          <cell r="E8">
            <v>1.3009129356E-2</v>
          </cell>
          <cell r="F8">
            <v>1.4972449355999997E-2</v>
          </cell>
        </row>
        <row r="9">
          <cell r="D9">
            <v>3173.90565295852</v>
          </cell>
          <cell r="E9">
            <v>3196.90565295852</v>
          </cell>
          <cell r="F9">
            <v>3826.3766751585199</v>
          </cell>
        </row>
        <row r="10">
          <cell r="D10">
            <v>1265.9608753599</v>
          </cell>
          <cell r="E10">
            <v>1271.4608753599</v>
          </cell>
          <cell r="F10">
            <v>1492.9487812598998</v>
          </cell>
        </row>
        <row r="11">
          <cell r="D11">
            <v>0.84016876926999995</v>
          </cell>
          <cell r="E11">
            <v>0.84916876926999996</v>
          </cell>
          <cell r="F11">
            <v>0.92006229926999994</v>
          </cell>
        </row>
        <row r="12">
          <cell r="D12">
            <v>2.6131621600000003</v>
          </cell>
          <cell r="E12">
            <v>2.6191621600000001</v>
          </cell>
          <cell r="F12">
            <v>2.8337030000000003</v>
          </cell>
        </row>
        <row r="13">
          <cell r="D13">
            <v>215.2687213024</v>
          </cell>
          <cell r="E13">
            <v>215.27172130240001</v>
          </cell>
          <cell r="F13">
            <v>215.29834345240002</v>
          </cell>
        </row>
        <row r="14">
          <cell r="D14">
            <v>2.8364782799999998E-2</v>
          </cell>
          <cell r="E14">
            <v>2.8420782799999999E-2</v>
          </cell>
          <cell r="F14">
            <v>3.3278562800000001E-2</v>
          </cell>
        </row>
        <row r="15">
          <cell r="D15">
            <v>50.784374665482098</v>
          </cell>
          <cell r="E15">
            <v>51.224374665482095</v>
          </cell>
          <cell r="F15">
            <v>62.160403655482099</v>
          </cell>
        </row>
        <row r="16">
          <cell r="D16">
            <v>846.74675035999985</v>
          </cell>
          <cell r="E16">
            <v>855.9467503599999</v>
          </cell>
          <cell r="F16">
            <v>988.26467586999991</v>
          </cell>
        </row>
        <row r="17">
          <cell r="D17">
            <v>2.1719855299999997</v>
          </cell>
          <cell r="E17">
            <v>2.1769855300000001</v>
          </cell>
          <cell r="F17">
            <v>3.8349841599999999</v>
          </cell>
        </row>
        <row r="21">
          <cell r="D21">
            <v>4.3988770585699999E-5</v>
          </cell>
          <cell r="E21">
            <v>4.4408770585699998E-5</v>
          </cell>
          <cell r="F21">
            <v>4.9445970585699998E-5</v>
          </cell>
        </row>
        <row r="22">
          <cell r="D22">
            <v>13.895880075600001</v>
          </cell>
          <cell r="E22">
            <v>13.956880075599999</v>
          </cell>
          <cell r="F22">
            <v>16.048419245599998</v>
          </cell>
        </row>
        <row r="23">
          <cell r="D23">
            <v>50.784374665482098</v>
          </cell>
          <cell r="E23">
            <v>51.224374665482095</v>
          </cell>
          <cell r="F23">
            <v>62.160403655482099</v>
          </cell>
        </row>
        <row r="24">
          <cell r="D24">
            <v>849.68833681000001</v>
          </cell>
          <cell r="E24">
            <v>858.88833680999994</v>
          </cell>
          <cell r="F24">
            <v>992.92266051999991</v>
          </cell>
        </row>
        <row r="34">
          <cell r="D34">
            <v>2.9320000590999999</v>
          </cell>
          <cell r="E34">
            <v>2.9520000591000004</v>
          </cell>
          <cell r="F34">
            <v>3.4220000591000002</v>
          </cell>
        </row>
        <row r="35">
          <cell r="D35">
            <v>5.8400012600000002</v>
          </cell>
          <cell r="E35">
            <v>5.8400012600000002</v>
          </cell>
          <cell r="F35">
            <v>6.3800012600000002</v>
          </cell>
        </row>
        <row r="36">
          <cell r="D36">
            <v>0.20070001700000001</v>
          </cell>
          <cell r="E36">
            <v>0.20270001700000001</v>
          </cell>
          <cell r="F36">
            <v>0.21970001699999997</v>
          </cell>
        </row>
        <row r="37">
          <cell r="D37">
            <v>3941.0115999999998</v>
          </cell>
          <cell r="E37">
            <v>4001.0115999999998</v>
          </cell>
          <cell r="F37">
            <v>4301.0115999999998</v>
          </cell>
        </row>
        <row r="38">
          <cell r="D38">
            <v>2.9200000000041998E-5</v>
          </cell>
          <cell r="E38">
            <v>2.9400000000041999E-5</v>
          </cell>
          <cell r="F38">
            <v>3.1300000000042001E-5</v>
          </cell>
        </row>
        <row r="39">
          <cell r="D39">
            <v>6.8300299000000009E-2</v>
          </cell>
          <cell r="E39">
            <v>6.8500299000000001E-2</v>
          </cell>
          <cell r="F39">
            <v>7.4400299000000003E-2</v>
          </cell>
        </row>
        <row r="40">
          <cell r="D40">
            <v>15220.539000000001</v>
          </cell>
          <cell r="E40">
            <v>15290.539000000001</v>
          </cell>
          <cell r="F40">
            <v>17180.539000000001</v>
          </cell>
        </row>
        <row r="41">
          <cell r="D41">
            <v>7970.0001140000004</v>
          </cell>
          <cell r="E41">
            <v>7990.0001140000004</v>
          </cell>
          <cell r="F41">
            <v>8660.0001140000004</v>
          </cell>
        </row>
        <row r="42">
          <cell r="D42">
            <v>3.1070007329999996</v>
          </cell>
          <cell r="E42">
            <v>3.1370007329999998</v>
          </cell>
          <cell r="F42">
            <v>3.3470007329999998</v>
          </cell>
        </row>
        <row r="43">
          <cell r="D43">
            <v>10.24</v>
          </cell>
          <cell r="E43">
            <v>10.26</v>
          </cell>
          <cell r="F43">
            <v>10.91</v>
          </cell>
        </row>
        <row r="44">
          <cell r="D44">
            <v>1.0360026199999999</v>
          </cell>
          <cell r="E44">
            <v>1.04500262</v>
          </cell>
          <cell r="F44">
            <v>1.12600262</v>
          </cell>
        </row>
        <row r="45">
          <cell r="D45">
            <v>9.3839999999999993E-2</v>
          </cell>
          <cell r="E45">
            <v>9.4039999999999999E-2</v>
          </cell>
          <cell r="F45">
            <v>0.10874</v>
          </cell>
        </row>
        <row r="46">
          <cell r="D46">
            <v>216.90000001830001</v>
          </cell>
          <cell r="E46">
            <v>217.90000001830001</v>
          </cell>
          <cell r="F46">
            <v>251.90000001830001</v>
          </cell>
        </row>
        <row r="47">
          <cell r="D47">
            <v>3601.57</v>
          </cell>
          <cell r="E47">
            <v>3631.57</v>
          </cell>
          <cell r="F47">
            <v>4031.57</v>
          </cell>
        </row>
        <row r="48">
          <cell r="D48">
            <v>7.9630000000000001</v>
          </cell>
          <cell r="E48">
            <v>7.9830000000000005</v>
          </cell>
          <cell r="F48">
            <v>12.972999999999999</v>
          </cell>
        </row>
        <row r="52">
          <cell r="D52">
            <v>1.665000187E-4</v>
          </cell>
          <cell r="E52">
            <v>1.675000187E-4</v>
          </cell>
          <cell r="F52">
            <v>1.8250001869999998E-4</v>
          </cell>
        </row>
        <row r="53">
          <cell r="D53">
            <v>78.300028700000013</v>
          </cell>
          <cell r="E53">
            <v>78.300028700000013</v>
          </cell>
          <cell r="F53">
            <v>84.800028700000013</v>
          </cell>
        </row>
        <row r="54">
          <cell r="D54">
            <v>216.90000001830001</v>
          </cell>
          <cell r="E54">
            <v>217.9</v>
          </cell>
          <cell r="F54">
            <v>251.90000001830001</v>
          </cell>
        </row>
        <row r="55">
          <cell r="D55">
            <v>3611.66</v>
          </cell>
          <cell r="E55">
            <v>3641.66</v>
          </cell>
          <cell r="F55">
            <v>4041.66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enario 2"/>
      <sheetName val="Calculations"/>
      <sheetName val="LCA inventary (SimaPro)"/>
      <sheetName val="Results SimaPro (GF)"/>
      <sheetName val="Results Flue gas - MEA (GF)"/>
      <sheetName val="Results Biogas - MEA (GF)"/>
      <sheetName val="Results Flue gas - membran (GF)"/>
      <sheetName val="Results Biogas - membrane (GF)"/>
      <sheetName val="Comparation CO2 source (MEA)"/>
      <sheetName val="Comparation CO2 source (membra)"/>
    </sheetNames>
    <sheetDataSet>
      <sheetData sheetId="0">
        <row r="20">
          <cell r="N20">
            <v>5.0657675192108957</v>
          </cell>
        </row>
        <row r="157">
          <cell r="N157">
            <v>0.82820767099518766</v>
          </cell>
        </row>
        <row r="159">
          <cell r="N159">
            <v>871.46682253550148</v>
          </cell>
        </row>
        <row r="161">
          <cell r="C161">
            <v>342.56130727919367</v>
          </cell>
        </row>
      </sheetData>
      <sheetData sheetId="1">
        <row r="6">
          <cell r="N6">
            <v>0.82820767099518766</v>
          </cell>
          <cell r="O6">
            <v>1.6523862478082061</v>
          </cell>
        </row>
      </sheetData>
      <sheetData sheetId="2"/>
      <sheetData sheetId="3">
        <row r="7">
          <cell r="AF7">
            <v>4.9988212950740039E-2</v>
          </cell>
          <cell r="AG7">
            <v>0.14677485776666555</v>
          </cell>
          <cell r="AH7">
            <v>1.0615627654391595E-2</v>
          </cell>
          <cell r="AI7">
            <v>3.2540702306905214E-2</v>
          </cell>
          <cell r="AJ7">
            <v>0.76008059932129757</v>
          </cell>
          <cell r="AN7">
            <v>0.15449793335990997</v>
          </cell>
          <cell r="AO7">
            <v>1.1174206256286354E-2</v>
          </cell>
          <cell r="AP7">
            <v>3.4252945858678892E-2</v>
          </cell>
          <cell r="AQ7">
            <v>0.8000749145251248</v>
          </cell>
        </row>
        <row r="10">
          <cell r="AF10">
            <v>3.8382101803133756E-2</v>
          </cell>
          <cell r="AG10">
            <v>0.24064839986800876</v>
          </cell>
          <cell r="AH10">
            <v>1.4508473076460075E-2</v>
          </cell>
          <cell r="AI10">
            <v>2.2228849540868057E-2</v>
          </cell>
          <cell r="AJ10">
            <v>0.68423217571152939</v>
          </cell>
          <cell r="AN10">
            <v>0.2502536613755314</v>
          </cell>
          <cell r="AO10">
            <v>1.5087565553495786E-2</v>
          </cell>
          <cell r="AP10">
            <v>2.3116093806645564E-2</v>
          </cell>
          <cell r="AQ10">
            <v>0.71154267926432724</v>
          </cell>
        </row>
        <row r="13">
          <cell r="AF13">
            <v>7.6579749161577171E-2</v>
          </cell>
          <cell r="AG13">
            <v>0.12779460739863061</v>
          </cell>
          <cell r="AH13">
            <v>3.8195300980539775E-3</v>
          </cell>
          <cell r="AI13">
            <v>1.339759700533822E-2</v>
          </cell>
          <cell r="AJ13">
            <v>0.77840851633640007</v>
          </cell>
          <cell r="AN13">
            <v>0.13839268446040576</v>
          </cell>
          <cell r="AO13">
            <v>4.1362858293241709E-3</v>
          </cell>
          <cell r="AP13">
            <v>1.4508667091905176E-2</v>
          </cell>
          <cell r="AQ13">
            <v>0.84296236261836488</v>
          </cell>
        </row>
        <row r="16">
          <cell r="AF16">
            <v>5.2303236747937298E-2</v>
          </cell>
          <cell r="AG16">
            <v>0.1112604368870547</v>
          </cell>
          <cell r="AH16">
            <v>1.3149269334616484E-2</v>
          </cell>
          <cell r="AI16">
            <v>4.8049003188165969E-2</v>
          </cell>
          <cell r="AJ16">
            <v>0.77523805384222555</v>
          </cell>
          <cell r="AN16">
            <v>0.11740088306860902</v>
          </cell>
          <cell r="AO16">
            <v>1.3874975461026413E-2</v>
          </cell>
          <cell r="AP16">
            <v>5.0700820189871383E-2</v>
          </cell>
          <cell r="AQ16">
            <v>0.81802332128049315</v>
          </cell>
        </row>
        <row r="38">
          <cell r="AF38">
            <v>3.021572298205364E-2</v>
          </cell>
          <cell r="AG38">
            <v>0.17051016752454812</v>
          </cell>
          <cell r="AH38">
            <v>1.2204415828697355E-2</v>
          </cell>
          <cell r="AI38">
            <v>2.9734692498787765E-2</v>
          </cell>
          <cell r="AJ38">
            <v>0.75733500116591312</v>
          </cell>
          <cell r="AN38">
            <v>0.17582277993706086</v>
          </cell>
          <cell r="AO38">
            <v>1.2584670754021178E-2</v>
          </cell>
          <cell r="AP38">
            <v>3.0661141042852273E-2</v>
          </cell>
          <cell r="AQ38">
            <v>0.78093140826606566</v>
          </cell>
        </row>
        <row r="41">
          <cell r="AF41">
            <v>4.1767963276045345E-2</v>
          </cell>
          <cell r="AG41">
            <v>0.42951504426232284</v>
          </cell>
          <cell r="AH41">
            <v>2.6667948711413527E-3</v>
          </cell>
          <cell r="AI41">
            <v>6.1079030233733705E-3</v>
          </cell>
          <cell r="AJ41">
            <v>0.51994229456711716</v>
          </cell>
          <cell r="AN41">
            <v>0.44823699041702636</v>
          </cell>
          <cell r="AO41">
            <v>2.7830366434612435E-3</v>
          </cell>
          <cell r="AP41">
            <v>6.3741377759142801E-3</v>
          </cell>
          <cell r="AQ41">
            <v>0.54260583516359817</v>
          </cell>
        </row>
        <row r="44">
          <cell r="AF44">
            <v>3.7941822643312847E-2</v>
          </cell>
          <cell r="AG44">
            <v>0.22634052670571514</v>
          </cell>
          <cell r="AH44">
            <v>1.5853674537351974E-2</v>
          </cell>
          <cell r="AI44">
            <v>2.2906666209957547E-2</v>
          </cell>
          <cell r="AJ44">
            <v>0.69695730990366245</v>
          </cell>
          <cell r="AN44">
            <v>0.23526698492143108</v>
          </cell>
          <cell r="AO44">
            <v>1.6478914592162011E-2</v>
          </cell>
          <cell r="AP44">
            <v>2.3810063413103547E-2</v>
          </cell>
          <cell r="AQ44">
            <v>0.7244440370733034</v>
          </cell>
        </row>
        <row r="47">
          <cell r="AF47">
            <v>-0.35464180007697094</v>
          </cell>
          <cell r="AG47">
            <v>6.4219857454404033E-2</v>
          </cell>
          <cell r="AH47">
            <v>2.7334427166523477E-2</v>
          </cell>
          <cell r="AI47">
            <v>0.11834145644609917</v>
          </cell>
          <cell r="AJ47">
            <v>1.1447460590099443</v>
          </cell>
          <cell r="AN47">
            <v>4.7407261056579775E-2</v>
          </cell>
          <cell r="AO47">
            <v>2.0178343208492721E-2</v>
          </cell>
          <cell r="AP47">
            <v>8.7359962197663635E-2</v>
          </cell>
          <cell r="AQ47">
            <v>0.84505443353726384</v>
          </cell>
        </row>
        <row r="50">
          <cell r="AF50">
            <v>6.7880461423380278E-2</v>
          </cell>
          <cell r="AG50">
            <v>8.5801800457406166E-2</v>
          </cell>
          <cell r="AH50">
            <v>1.0098896007125168E-2</v>
          </cell>
          <cell r="AI50">
            <v>4.1836339387958145E-2</v>
          </cell>
          <cell r="AJ50">
            <v>0.79438250272413025</v>
          </cell>
          <cell r="AN50">
            <v>9.205021127271798E-2</v>
          </cell>
          <cell r="AO50">
            <v>1.0834335714651444E-2</v>
          </cell>
          <cell r="AP50">
            <v>4.4883019458902974E-2</v>
          </cell>
          <cell r="AQ50">
            <v>0.85223243355372758</v>
          </cell>
        </row>
        <row r="53">
          <cell r="AF53">
            <v>7.4965988210013837E-2</v>
          </cell>
          <cell r="AG53">
            <v>0.11005885969849027</v>
          </cell>
          <cell r="AH53">
            <v>3.8707330525589228E-3</v>
          </cell>
          <cell r="AI53">
            <v>1.2133696513604585E-2</v>
          </cell>
          <cell r="AJ53">
            <v>0.79897072252533241</v>
          </cell>
          <cell r="AN53">
            <v>0.11897817625702328</v>
          </cell>
          <cell r="AO53">
            <v>4.1844224139054587E-3</v>
          </cell>
          <cell r="AP53">
            <v>1.3117027437861755E-2</v>
          </cell>
          <cell r="AQ53">
            <v>0.86372037389120948</v>
          </cell>
        </row>
        <row r="56">
          <cell r="AF56">
            <v>6.1375583084515885E-2</v>
          </cell>
          <cell r="AG56">
            <v>0.14340665255210933</v>
          </cell>
          <cell r="AH56">
            <v>7.5409932750536051E-3</v>
          </cell>
          <cell r="AI56">
            <v>2.70987932818216E-2</v>
          </cell>
          <cell r="AJ56">
            <v>0.76057797780649961</v>
          </cell>
          <cell r="AN56">
            <v>0.15278385045998863</v>
          </cell>
          <cell r="AO56">
            <v>8.0340902486159948E-3</v>
          </cell>
          <cell r="AP56">
            <v>2.8870752553906368E-2</v>
          </cell>
          <cell r="AQ56">
            <v>0.81031130673748897</v>
          </cell>
        </row>
        <row r="59">
          <cell r="AF59">
            <v>8.0679244331687466E-2</v>
          </cell>
          <cell r="AG59">
            <v>8.3302414456966192E-2</v>
          </cell>
          <cell r="AH59">
            <v>3.2817782234295114E-3</v>
          </cell>
          <cell r="AI59">
            <v>1.167549417399478E-2</v>
          </cell>
          <cell r="AJ59">
            <v>0.82106106881392205</v>
          </cell>
          <cell r="AN59">
            <v>9.0613003071390905E-2</v>
          </cell>
          <cell r="AO59">
            <v>3.5697858480784536E-3</v>
          </cell>
          <cell r="AP59">
            <v>1.2700131158800077E-2</v>
          </cell>
          <cell r="AQ59">
            <v>0.89311707992173062</v>
          </cell>
        </row>
        <row r="62">
          <cell r="AF62">
            <v>3.6157926864987533E-2</v>
          </cell>
          <cell r="AG62">
            <v>0.22880145814578837</v>
          </cell>
          <cell r="AH62">
            <v>1.6390252148289795E-2</v>
          </cell>
          <cell r="AI62">
            <v>5.5441495649178101E-2</v>
          </cell>
          <cell r="AJ62">
            <v>0.6632088671917562</v>
          </cell>
          <cell r="AN62">
            <v>0.23738480039741794</v>
          </cell>
          <cell r="AO62">
            <v>1.7005122109868539E-2</v>
          </cell>
          <cell r="AP62">
            <v>5.7521348356217743E-2</v>
          </cell>
          <cell r="AQ62">
            <v>0.68808872913649577</v>
          </cell>
        </row>
        <row r="65">
          <cell r="AF65">
            <v>4.7320224942902125E-2</v>
          </cell>
          <cell r="AG65">
            <v>0.41872452812976724</v>
          </cell>
          <cell r="AH65">
            <v>3.607901771050654E-3</v>
          </cell>
          <cell r="AI65">
            <v>1.2024261599737589E-2</v>
          </cell>
          <cell r="AJ65">
            <v>0.51832308355654244</v>
          </cell>
          <cell r="AN65">
            <v>0.43952284817285159</v>
          </cell>
          <cell r="AO65">
            <v>3.7871086019795226E-3</v>
          </cell>
          <cell r="AP65">
            <v>1.2621514505245891E-2</v>
          </cell>
          <cell r="AQ65">
            <v>0.54406852871992295</v>
          </cell>
        </row>
        <row r="68">
          <cell r="AF68">
            <v>3.0399327395058323E-2</v>
          </cell>
          <cell r="AG68">
            <v>0.25807931613156265</v>
          </cell>
          <cell r="AH68">
            <v>1.7031971687385846E-2</v>
          </cell>
          <cell r="AI68">
            <v>5.8069149826084375E-2</v>
          </cell>
          <cell r="AJ68">
            <v>0.63642023495990885</v>
          </cell>
          <cell r="AN68">
            <v>0.26617072721103163</v>
          </cell>
          <cell r="AO68">
            <v>1.7565965214965784E-2</v>
          </cell>
          <cell r="AP68">
            <v>5.9889758193004378E-2</v>
          </cell>
          <cell r="AQ68">
            <v>0.65637354938099823</v>
          </cell>
        </row>
        <row r="71">
          <cell r="AF71">
            <v>1.8598684486177058E-2</v>
          </cell>
          <cell r="AG71">
            <v>0.58954025527731291</v>
          </cell>
          <cell r="AH71">
            <v>3.7450916280885368E-3</v>
          </cell>
          <cell r="AI71">
            <v>8.3852344639425928E-3</v>
          </cell>
          <cell r="AJ71">
            <v>0.37973073414447883</v>
          </cell>
          <cell r="AN71">
            <v>0.60071272165419209</v>
          </cell>
          <cell r="AO71">
            <v>3.8160654249049472E-3</v>
          </cell>
          <cell r="AP71">
            <v>8.544144308133949E-3</v>
          </cell>
          <cell r="AQ71">
            <v>0.3869270686127691</v>
          </cell>
        </row>
        <row r="74">
          <cell r="AF74">
            <v>4.9988212950740039E-2</v>
          </cell>
          <cell r="AG74">
            <v>0.14677485776666555</v>
          </cell>
          <cell r="AH74">
            <v>1.0615627654391595E-2</v>
          </cell>
          <cell r="AI74">
            <v>3.2540702306905214E-2</v>
          </cell>
          <cell r="AJ74">
            <v>0.76008059932129757</v>
          </cell>
          <cell r="AN74">
            <v>0.15449793335990997</v>
          </cell>
          <cell r="AO74">
            <v>1.1174206256286354E-2</v>
          </cell>
          <cell r="AP74">
            <v>3.4252945858678892E-2</v>
          </cell>
          <cell r="AQ74">
            <v>0.8000749145251248</v>
          </cell>
        </row>
        <row r="77">
          <cell r="AF77">
            <v>5.1030832438204332E-2</v>
          </cell>
          <cell r="AG77">
            <v>0.11081845188017007</v>
          </cell>
          <cell r="AH77">
            <v>1.3190309294202243E-2</v>
          </cell>
          <cell r="AI77">
            <v>4.8201298900768276E-2</v>
          </cell>
          <cell r="AJ77">
            <v>0.77675910748665511</v>
          </cell>
          <cell r="AN77">
            <v>0.11677771593454188</v>
          </cell>
          <cell r="AO77">
            <v>1.3899618391282859E-2</v>
          </cell>
          <cell r="AP77">
            <v>5.0793324534044351E-2</v>
          </cell>
          <cell r="AQ77">
            <v>0.81852934114013087</v>
          </cell>
        </row>
        <row r="80">
          <cell r="AF80">
            <v>3.155235355772068E-2</v>
          </cell>
          <cell r="AG80">
            <v>0.29999034023155846</v>
          </cell>
          <cell r="AH80">
            <v>2.5925011650260094E-3</v>
          </cell>
          <cell r="AI80">
            <v>8.6521464869871809E-3</v>
          </cell>
          <cell r="AJ80">
            <v>0.6572126585587077</v>
          </cell>
          <cell r="AN80">
            <v>0.30976412750200044</v>
          </cell>
          <cell r="AO80">
            <v>2.6769657343377684E-3</v>
          </cell>
          <cell r="AP80">
            <v>8.9340363609452644E-3</v>
          </cell>
          <cell r="AQ80">
            <v>0.67862487040271657</v>
          </cell>
        </row>
      </sheetData>
      <sheetData sheetId="4">
        <row r="5">
          <cell r="AF5">
            <v>327.10000002370003</v>
          </cell>
          <cell r="AN5">
            <v>354.54502739454205</v>
          </cell>
        </row>
        <row r="7">
          <cell r="AF7">
            <v>5.5413548007040139E-2</v>
          </cell>
          <cell r="AG7">
            <v>0.15562575314947488</v>
          </cell>
          <cell r="AH7">
            <v>7.719851494487299E-3</v>
          </cell>
          <cell r="AI7">
            <v>1.763372717683611E-2</v>
          </cell>
          <cell r="AJ7">
            <v>0.76360712017216159</v>
          </cell>
          <cell r="AN7">
            <v>0.16475543643583271</v>
          </cell>
          <cell r="AO7">
            <v>8.1727315463812726E-3</v>
          </cell>
          <cell r="AP7">
            <v>1.8668198278337791E-2</v>
          </cell>
          <cell r="AQ7">
            <v>0.80840363373944824</v>
          </cell>
        </row>
        <row r="8">
          <cell r="AF8">
            <v>2.5134002419999998E-4</v>
          </cell>
          <cell r="AN8">
            <v>2.7806661462790005E-4</v>
          </cell>
        </row>
        <row r="10">
          <cell r="AF10">
            <v>3.5864542966094544E-2</v>
          </cell>
          <cell r="AG10">
            <v>0.23497187925138349</v>
          </cell>
          <cell r="AH10">
            <v>9.7007624784410263E-3</v>
          </cell>
          <cell r="AI10">
            <v>2.6698073873763535E-4</v>
          </cell>
          <cell r="AJ10">
            <v>0.71919583456534331</v>
          </cell>
          <cell r="AN10">
            <v>0.24371251729944446</v>
          </cell>
          <cell r="AO10">
            <v>1.0061617802424512E-2</v>
          </cell>
          <cell r="AP10">
            <v>2.7691206333079117E-4</v>
          </cell>
          <cell r="AQ10">
            <v>0.74594895283480023</v>
          </cell>
        </row>
        <row r="11">
          <cell r="AF11">
            <v>137.40003719999999</v>
          </cell>
          <cell r="AN11">
            <v>145.64922561340001</v>
          </cell>
        </row>
        <row r="13">
          <cell r="AF13">
            <v>7.6212274489354484E-2</v>
          </cell>
          <cell r="AG13">
            <v>0.12544759911491141</v>
          </cell>
          <cell r="AH13">
            <v>2.5573700095981823E-3</v>
          </cell>
          <cell r="AI13">
            <v>7.5063369781362271E-3</v>
          </cell>
          <cell r="AJ13">
            <v>0.78827641940799964</v>
          </cell>
          <cell r="AN13">
            <v>0.1357969971354267</v>
          </cell>
          <cell r="AO13">
            <v>2.7683524461039584E-3</v>
          </cell>
          <cell r="AP13">
            <v>8.1256080491725873E-3</v>
          </cell>
          <cell r="AQ13">
            <v>0.85330904236929672</v>
          </cell>
        </row>
        <row r="14">
          <cell r="AG14">
            <v>7128.2490730284662</v>
          </cell>
          <cell r="AN14">
            <v>8179.5989115100001</v>
          </cell>
        </row>
        <row r="16">
          <cell r="AF16">
            <v>4.0502739475112688E-2</v>
          </cell>
          <cell r="AG16">
            <v>8.493176931532441E-2</v>
          </cell>
          <cell r="AH16">
            <v>6.9258421097114229E-3</v>
          </cell>
          <cell r="AI16">
            <v>2.1821551324576732E-2</v>
          </cell>
          <cell r="AJ16">
            <v>0.84581809777527472</v>
          </cell>
          <cell r="AN16">
            <v>8.8516948207713386E-2</v>
          </cell>
          <cell r="AO16">
            <v>7.21819894089406E-3</v>
          </cell>
          <cell r="AP16">
            <v>2.2742692681206121E-2</v>
          </cell>
          <cell r="AQ16">
            <v>0.88152216017018648</v>
          </cell>
        </row>
        <row r="38">
          <cell r="AF38">
            <v>3.121359052125976E-2</v>
          </cell>
          <cell r="AG38">
            <v>0.17228495244998826</v>
          </cell>
          <cell r="AH38">
            <v>8.4567800224269411E-3</v>
          </cell>
          <cell r="AI38">
            <v>1.1488433141065546E-2</v>
          </cell>
          <cell r="AJ38">
            <v>0.77655624386525945</v>
          </cell>
          <cell r="AN38">
            <v>0.17783584778267794</v>
          </cell>
          <cell r="AO38">
            <v>8.7292512979999116E-3</v>
          </cell>
          <cell r="AP38">
            <v>1.1858582065831104E-2</v>
          </cell>
          <cell r="AQ38">
            <v>0.80157631885349101</v>
          </cell>
        </row>
        <row r="41">
          <cell r="AF41">
            <v>4.2731698345566588E-2</v>
          </cell>
          <cell r="AG41">
            <v>0.43682801416683298</v>
          </cell>
          <cell r="AH41">
            <v>1.8442604375266782E-3</v>
          </cell>
          <cell r="AI41">
            <v>2.1090136911598775E-3</v>
          </cell>
          <cell r="AJ41">
            <v>0.51648701335891389</v>
          </cell>
          <cell r="AN41">
            <v>0.45632767053068535</v>
          </cell>
          <cell r="AO41">
            <v>1.9265867618715731E-3</v>
          </cell>
          <cell r="AP41">
            <v>2.2031583909285029E-3</v>
          </cell>
          <cell r="AQ41">
            <v>0.53954258431651458</v>
          </cell>
        </row>
        <row r="44">
          <cell r="AF44">
            <v>3.6832868734463432E-2</v>
          </cell>
          <cell r="AG44">
            <v>0.21918254874983609</v>
          </cell>
          <cell r="AH44">
            <v>1.0526348906427362E-2</v>
          </cell>
          <cell r="AI44">
            <v>-1.061182295593751E-3</v>
          </cell>
          <cell r="AJ44">
            <v>0.73451941590486691</v>
          </cell>
          <cell r="AN44">
            <v>0.22756439836339201</v>
          </cell>
          <cell r="AO44">
            <v>1.0928891326053068E-2</v>
          </cell>
          <cell r="AP44">
            <v>-1.1017634023696465E-3</v>
          </cell>
          <cell r="AQ44">
            <v>0.76260847371292462</v>
          </cell>
        </row>
        <row r="47">
          <cell r="AF47">
            <v>-0.33343509478095712</v>
          </cell>
          <cell r="AG47">
            <v>5.7191553887884425E-2</v>
          </cell>
          <cell r="AH47">
            <v>1.7503150394073557E-2</v>
          </cell>
          <cell r="AI47">
            <v>7.2543705686569357E-2</v>
          </cell>
          <cell r="AJ47">
            <v>1.1861966848124297</v>
          </cell>
          <cell r="AN47">
            <v>4.2890391974631126E-2</v>
          </cell>
          <cell r="AO47">
            <v>1.3126360977433848E-2</v>
          </cell>
          <cell r="AP47">
            <v>5.4403627121038106E-2</v>
          </cell>
          <cell r="AQ47">
            <v>0.88957961992689694</v>
          </cell>
        </row>
        <row r="50">
          <cell r="AF50">
            <v>4.6327184613016353E-2</v>
          </cell>
          <cell r="AG50">
            <v>5.7150466168097568E-2</v>
          </cell>
          <cell r="AH50">
            <v>4.6410180993193724E-3</v>
          </cell>
          <cell r="AI50">
            <v>1.7959650858343886E-2</v>
          </cell>
          <cell r="AJ50">
            <v>0.87392168026122286</v>
          </cell>
          <cell r="AN50">
            <v>5.9926701533278837E-2</v>
          </cell>
          <cell r="AO50">
            <v>4.8664678540051827E-3</v>
          </cell>
          <cell r="AP50">
            <v>1.8832088498880274E-2</v>
          </cell>
          <cell r="AQ50">
            <v>0.91637474211383574</v>
          </cell>
        </row>
        <row r="53">
          <cell r="AF53">
            <v>6.0910554567824522E-2</v>
          </cell>
          <cell r="AG53">
            <v>9.0271280082641514E-2</v>
          </cell>
          <cell r="AH53">
            <v>2.166930973146278E-3</v>
          </cell>
          <cell r="AI53">
            <v>5.1710634848421934E-3</v>
          </cell>
          <cell r="AJ53">
            <v>0.84148017089154548</v>
          </cell>
          <cell r="AN53">
            <v>9.6126391923293475E-2</v>
          </cell>
          <cell r="AO53">
            <v>2.3074809153552423E-3</v>
          </cell>
          <cell r="AP53">
            <v>5.5064653425663523E-3</v>
          </cell>
          <cell r="AQ53">
            <v>0.89605966181878494</v>
          </cell>
        </row>
        <row r="56">
          <cell r="AF56">
            <v>5.5883035731046887E-2</v>
          </cell>
          <cell r="AG56">
            <v>0.13002469893678145</v>
          </cell>
          <cell r="AH56">
            <v>4.6773584915920114E-3</v>
          </cell>
          <cell r="AI56">
            <v>1.4320056676475174E-2</v>
          </cell>
          <cell r="AJ56">
            <v>0.79509485016410442</v>
          </cell>
          <cell r="AN56">
            <v>0.13772096451784646</v>
          </cell>
          <cell r="AO56">
            <v>4.9542150693307509E-3</v>
          </cell>
          <cell r="AP56">
            <v>1.516767224658809E-2</v>
          </cell>
          <cell r="AQ56">
            <v>0.84215714816623466</v>
          </cell>
        </row>
        <row r="59">
          <cell r="AF59">
            <v>8.0280119833476105E-2</v>
          </cell>
          <cell r="AG59">
            <v>8.1185413236713827E-2</v>
          </cell>
          <cell r="AH59">
            <v>2.1842378490672175E-3</v>
          </cell>
          <cell r="AI59">
            <v>6.5719209249380127E-3</v>
          </cell>
          <cell r="AJ59">
            <v>0.82977830815580489</v>
          </cell>
          <cell r="AN59">
            <v>8.8271891243684369E-2</v>
          </cell>
          <cell r="AO59">
            <v>2.3748946784445846E-3</v>
          </cell>
          <cell r="AP59">
            <v>7.1455679785328713E-3</v>
          </cell>
          <cell r="AQ59">
            <v>0.90220764609933812</v>
          </cell>
        </row>
        <row r="62">
          <cell r="AF62">
            <v>3.2995976480749846E-2</v>
          </cell>
          <cell r="AG62">
            <v>0.2157284549570388</v>
          </cell>
          <cell r="AH62">
            <v>1.059811462632659E-2</v>
          </cell>
          <cell r="AI62">
            <v>2.9156535167253445E-2</v>
          </cell>
          <cell r="AJ62">
            <v>0.71152091876863133</v>
          </cell>
          <cell r="AN62">
            <v>0.2230895112224362</v>
          </cell>
          <cell r="AO62">
            <v>1.0959742016125778E-2</v>
          </cell>
          <cell r="AP62">
            <v>3.0151410395525619E-2</v>
          </cell>
          <cell r="AQ62">
            <v>0.73579933636591244</v>
          </cell>
        </row>
        <row r="65">
          <cell r="AF65">
            <v>5.1586370995458083E-2</v>
          </cell>
          <cell r="AG65">
            <v>0.43649322433239046</v>
          </cell>
          <cell r="AH65">
            <v>2.5582306884374215E-3</v>
          </cell>
          <cell r="AI65">
            <v>6.8503377701200257E-3</v>
          </cell>
          <cell r="AJ65">
            <v>0.50251183621359397</v>
          </cell>
          <cell r="AN65">
            <v>0.46023508201852309</v>
          </cell>
          <cell r="AO65">
            <v>2.6973786649634774E-3</v>
          </cell>
          <cell r="AP65">
            <v>7.2229431975899955E-3</v>
          </cell>
          <cell r="AQ65">
            <v>0.52984459611892343</v>
          </cell>
        </row>
        <row r="68">
          <cell r="AF68">
            <v>2.5772949763840602E-2</v>
          </cell>
          <cell r="AG68">
            <v>0.24287623908026162</v>
          </cell>
          <cell r="AH68">
            <v>1.098427714010373E-2</v>
          </cell>
          <cell r="AI68">
            <v>3.0652664282267584E-2</v>
          </cell>
          <cell r="AJ68">
            <v>0.68971386973352644</v>
          </cell>
          <cell r="AN68">
            <v>0.24930147343105152</v>
          </cell>
          <cell r="AO68">
            <v>1.1274863634140606E-2</v>
          </cell>
          <cell r="AP68">
            <v>3.1463573378338321E-2</v>
          </cell>
          <cell r="AQ68">
            <v>0.70796008955646961</v>
          </cell>
        </row>
        <row r="71">
          <cell r="AF71">
            <v>2.0161348493030529E-2</v>
          </cell>
          <cell r="AG71">
            <v>0.62307162259705473</v>
          </cell>
          <cell r="AH71">
            <v>2.6915398753428804E-3</v>
          </cell>
          <cell r="AI71">
            <v>2.8744314441046504E-3</v>
          </cell>
          <cell r="AJ71">
            <v>0.35120105759046716</v>
          </cell>
          <cell r="AN71">
            <v>0.63589206410543697</v>
          </cell>
          <cell r="AO71">
            <v>2.7469215173369509E-3</v>
          </cell>
          <cell r="AP71">
            <v>2.9335762981832257E-3</v>
          </cell>
          <cell r="AQ71">
            <v>0.35842743807904287</v>
          </cell>
        </row>
        <row r="74">
          <cell r="AF74">
            <v>5.5413548007040139E-2</v>
          </cell>
          <cell r="AG74">
            <v>0.15562575314947488</v>
          </cell>
          <cell r="AH74">
            <v>7.719851494487299E-3</v>
          </cell>
          <cell r="AI74">
            <v>1.763372717683611E-2</v>
          </cell>
          <cell r="AJ74">
            <v>0.76360712017216159</v>
          </cell>
          <cell r="AN74">
            <v>0.16475543643583271</v>
          </cell>
          <cell r="AO74">
            <v>8.1727315463812726E-3</v>
          </cell>
          <cell r="AP74">
            <v>1.8668198278337791E-2</v>
          </cell>
          <cell r="AQ74">
            <v>0.80840363373944824</v>
          </cell>
        </row>
        <row r="77">
          <cell r="AF77">
            <v>3.98853833948715E-2</v>
          </cell>
          <cell r="AG77">
            <v>8.4401164789767169E-2</v>
          </cell>
          <cell r="AH77">
            <v>6.9323568567960956E-3</v>
          </cell>
          <cell r="AI77">
            <v>2.1843880613424873E-2</v>
          </cell>
          <cell r="AJ77">
            <v>0.84693721434514035</v>
          </cell>
          <cell r="AN77">
            <v>8.790738452477842E-2</v>
          </cell>
          <cell r="AO77">
            <v>7.2203430058259254E-3</v>
          </cell>
          <cell r="AP77">
            <v>2.2751325972583065E-2</v>
          </cell>
          <cell r="AQ77">
            <v>0.88212094649681261</v>
          </cell>
        </row>
        <row r="80">
          <cell r="AF80">
            <v>4.4642209528005225E-2</v>
          </cell>
          <cell r="AG80">
            <v>0.47443194387491638</v>
          </cell>
          <cell r="AH80">
            <v>2.7888361539044255E-3</v>
          </cell>
          <cell r="AI80">
            <v>7.4867929053864342E-3</v>
          </cell>
          <cell r="AJ80">
            <v>0.47065021753778752</v>
          </cell>
          <cell r="AN80">
            <v>0.49660132424368797</v>
          </cell>
          <cell r="AO80">
            <v>2.9191536215207813E-3</v>
          </cell>
          <cell r="AP80">
            <v>7.8366377288738576E-3</v>
          </cell>
          <cell r="AQ80">
            <v>0.49264288440591736</v>
          </cell>
        </row>
      </sheetData>
      <sheetData sheetId="5">
        <row r="5">
          <cell r="AF5">
            <v>353.10000002370003</v>
          </cell>
          <cell r="AN5">
            <v>384.24502739454198</v>
          </cell>
        </row>
        <row r="8">
          <cell r="AF8">
            <v>2.5534002420000003E-4</v>
          </cell>
          <cell r="AN8">
            <v>2.8226661462790005E-4</v>
          </cell>
        </row>
        <row r="11">
          <cell r="AF11">
            <v>133.40003719999999</v>
          </cell>
          <cell r="AN11">
            <v>141.04922561340001</v>
          </cell>
        </row>
        <row r="14">
          <cell r="AF14">
            <v>6129.15</v>
          </cell>
          <cell r="AN14">
            <v>6689.5989115100001</v>
          </cell>
        </row>
      </sheetData>
      <sheetData sheetId="6">
        <row r="5">
          <cell r="AF5">
            <v>300.10000002370003</v>
          </cell>
          <cell r="AN5">
            <v>323.74502739454198</v>
          </cell>
        </row>
        <row r="7">
          <cell r="AF7">
            <v>5.9869875665080771E-2</v>
          </cell>
          <cell r="AG7">
            <v>0.16962740371496615</v>
          </cell>
          <cell r="AH7">
            <v>8.4144066105641662E-3</v>
          </cell>
          <cell r="AI7">
            <v>1.9220233787089369E-2</v>
          </cell>
          <cell r="AJ7">
            <v>0.74286808022229955</v>
          </cell>
        </row>
        <row r="8">
          <cell r="AF8">
            <v>2.2134002419999999E-4</v>
          </cell>
          <cell r="AN8">
            <v>2.4366661462789997E-4</v>
          </cell>
        </row>
        <row r="10">
          <cell r="AF10">
            <v>4.062823172060296E-2</v>
          </cell>
          <cell r="AG10">
            <v>0.26681951459442438</v>
          </cell>
          <cell r="AH10">
            <v>1.1015585115716361E-2</v>
          </cell>
          <cell r="AI10">
            <v>3.0316679316249955E-4</v>
          </cell>
          <cell r="AJ10">
            <v>0.68123350177609376</v>
          </cell>
        </row>
        <row r="11">
          <cell r="AF11">
            <v>126.4000372</v>
          </cell>
          <cell r="AN11">
            <v>133.1592256134</v>
          </cell>
        </row>
        <row r="13">
          <cell r="AF13">
            <v>8.1931858508996883E-2</v>
          </cell>
          <cell r="AG13">
            <v>0.13636471291354596</v>
          </cell>
          <cell r="AH13">
            <v>2.7799258784787333E-3</v>
          </cell>
          <cell r="AI13">
            <v>8.159578136830159E-3</v>
          </cell>
          <cell r="AJ13">
            <v>0.77076392456214826</v>
          </cell>
        </row>
        <row r="14">
          <cell r="AF14">
            <v>5049.1499999999996</v>
          </cell>
          <cell r="AN14">
            <v>5445.5989115099992</v>
          </cell>
        </row>
        <row r="16">
          <cell r="AF16">
            <v>6.0107388329440729E-2</v>
          </cell>
          <cell r="AG16">
            <v>0.12496575740648257</v>
          </cell>
          <cell r="AH16">
            <v>1.0190451840282637E-2</v>
          </cell>
          <cell r="AI16">
            <v>3.2107498890502115E-2</v>
          </cell>
          <cell r="AJ16">
            <v>0.77262890353329194</v>
          </cell>
        </row>
      </sheetData>
      <sheetData sheetId="7">
        <row r="5">
          <cell r="AF5">
            <v>302.10000002370003</v>
          </cell>
          <cell r="AN5">
            <v>325.74502739454198</v>
          </cell>
        </row>
        <row r="8">
          <cell r="AN8">
            <v>2.4556661462789997E-4</v>
          </cell>
        </row>
        <row r="11">
          <cell r="AF11">
            <v>126.4000372</v>
          </cell>
          <cell r="AN11">
            <v>133.42922561340001</v>
          </cell>
        </row>
        <row r="14">
          <cell r="AF14">
            <v>5079.1499999999996</v>
          </cell>
          <cell r="AN14">
            <v>5485.5989115099992</v>
          </cell>
        </row>
      </sheetData>
      <sheetData sheetId="8">
        <row r="3">
          <cell r="D3">
            <v>5.0403268846299998</v>
          </cell>
          <cell r="E3">
            <v>6.5223268846299991</v>
          </cell>
          <cell r="F3">
            <v>5.1456721646299997</v>
          </cell>
        </row>
        <row r="4">
          <cell r="D4">
            <v>8.6184906533200003</v>
          </cell>
          <cell r="E4">
            <v>8.6264906533199994</v>
          </cell>
          <cell r="F4">
            <v>8.7811060833199992</v>
          </cell>
        </row>
        <row r="5">
          <cell r="D5">
            <v>0.33974626421149995</v>
          </cell>
          <cell r="E5">
            <v>0.34024626421149995</v>
          </cell>
          <cell r="F5">
            <v>0.33162742421149999</v>
          </cell>
        </row>
        <row r="6">
          <cell r="D6">
            <v>10101.771254650001</v>
          </cell>
          <cell r="E6">
            <v>8841.7712546499988</v>
          </cell>
          <cell r="F6">
            <v>9671.7412318499992</v>
          </cell>
        </row>
        <row r="7">
          <cell r="D7">
            <v>8.0816315200010413E-5</v>
          </cell>
          <cell r="E7">
            <v>5.5136315200010402E-5</v>
          </cell>
          <cell r="F7">
            <v>5.3426441200010397E-5</v>
          </cell>
        </row>
        <row r="8">
          <cell r="D8">
            <v>0.14690912403400003</v>
          </cell>
          <cell r="E8">
            <v>0.13250912403400003</v>
          </cell>
          <cell r="F8">
            <v>0.11923509403400001</v>
          </cell>
        </row>
        <row r="9">
          <cell r="D9">
            <v>31093.3419006392</v>
          </cell>
          <cell r="E9">
            <v>37433.341900639214</v>
          </cell>
          <cell r="F9">
            <v>28219.7947725392</v>
          </cell>
        </row>
        <row r="10">
          <cell r="D10">
            <v>15503.384438131798</v>
          </cell>
          <cell r="E10">
            <v>14903.384438131798</v>
          </cell>
          <cell r="F10">
            <v>15180.182959481801</v>
          </cell>
        </row>
        <row r="11">
          <cell r="D11">
            <v>5.2818305316699998</v>
          </cell>
          <cell r="E11">
            <v>5.2418305316699998</v>
          </cell>
          <cell r="F11">
            <v>5.0101798416700003</v>
          </cell>
        </row>
        <row r="12">
          <cell r="D12">
            <v>14.977125950000003</v>
          </cell>
          <cell r="E12">
            <v>14.890125950000002</v>
          </cell>
          <cell r="F12">
            <v>15.700410590000002</v>
          </cell>
        </row>
        <row r="13">
          <cell r="D13">
            <v>1.7602749482399997</v>
          </cell>
          <cell r="E13">
            <v>1.7032749482399998</v>
          </cell>
          <cell r="F13">
            <v>1.6629071982399999</v>
          </cell>
        </row>
        <row r="14">
          <cell r="D14">
            <v>0.13629439269999999</v>
          </cell>
          <cell r="E14">
            <v>0.13049439269999999</v>
          </cell>
          <cell r="F14">
            <v>0.14439479899999996</v>
          </cell>
        </row>
        <row r="15">
          <cell r="D15">
            <v>354.54502739454205</v>
          </cell>
          <cell r="E15">
            <v>384.24502739454198</v>
          </cell>
          <cell r="F15">
            <v>381.65437635454208</v>
          </cell>
        </row>
        <row r="16">
          <cell r="D16">
            <v>8172.6106436200007</v>
          </cell>
          <cell r="E16">
            <v>6682.6106436200007</v>
          </cell>
          <cell r="F16">
            <v>6248.3314473199989</v>
          </cell>
        </row>
        <row r="17">
          <cell r="D17">
            <v>11.277268779999998</v>
          </cell>
          <cell r="E17">
            <v>12.518268779999998</v>
          </cell>
          <cell r="F17">
            <v>18.099492040000001</v>
          </cell>
        </row>
        <row r="21">
          <cell r="D21">
            <v>2.7806661462790005E-4</v>
          </cell>
          <cell r="E21">
            <v>2.8226661462790005E-4</v>
          </cell>
          <cell r="F21">
            <v>2.7292673462790001E-4</v>
          </cell>
        </row>
        <row r="22">
          <cell r="D22">
            <v>145.64922561340001</v>
          </cell>
          <cell r="E22">
            <v>141.04922561340001</v>
          </cell>
          <cell r="F22">
            <v>143.4720554834</v>
          </cell>
        </row>
        <row r="23">
          <cell r="D23">
            <v>354.54502739454205</v>
          </cell>
          <cell r="E23">
            <v>384.24502739454198</v>
          </cell>
          <cell r="F23">
            <v>381.65437635454208</v>
          </cell>
        </row>
        <row r="24">
          <cell r="D24">
            <v>8179.5989115100001</v>
          </cell>
          <cell r="E24">
            <v>6689.5989115100001</v>
          </cell>
          <cell r="F24">
            <v>6262.9209431099989</v>
          </cell>
        </row>
        <row r="34">
          <cell r="D34">
            <v>4.5340000764999999</v>
          </cell>
          <cell r="E34">
            <v>5.8240000765</v>
          </cell>
          <cell r="F34">
            <v>4.6240000765000007</v>
          </cell>
        </row>
        <row r="35">
          <cell r="D35">
            <v>7.846001639999999</v>
          </cell>
          <cell r="E35">
            <v>7.846001639999999</v>
          </cell>
          <cell r="F35">
            <v>7.9860016399999996</v>
          </cell>
        </row>
        <row r="36">
          <cell r="D36">
            <v>0.30740002199999999</v>
          </cell>
          <cell r="E36">
            <v>0.30740002199999999</v>
          </cell>
          <cell r="F36">
            <v>0.30040002199999999</v>
          </cell>
        </row>
        <row r="37">
          <cell r="D37">
            <v>6602.0150000000003</v>
          </cell>
          <cell r="E37">
            <v>5502.0150000000003</v>
          </cell>
          <cell r="F37">
            <v>6222.0150000000003</v>
          </cell>
        </row>
        <row r="38">
          <cell r="D38">
            <v>7.3850000000054406E-5</v>
          </cell>
          <cell r="E38">
            <v>5.1450000000054397E-5</v>
          </cell>
          <cell r="F38">
            <v>4.9950000000054401E-5</v>
          </cell>
        </row>
        <row r="39">
          <cell r="D39">
            <v>0.136330387</v>
          </cell>
          <cell r="E39">
            <v>0.12333038700000001</v>
          </cell>
          <cell r="F39">
            <v>0.112330387</v>
          </cell>
        </row>
        <row r="40">
          <cell r="D40">
            <v>28700.698</v>
          </cell>
          <cell r="E40">
            <v>34300.698000000004</v>
          </cell>
          <cell r="F40">
            <v>26200.698</v>
          </cell>
        </row>
        <row r="41">
          <cell r="D41">
            <v>14690.000147000001</v>
          </cell>
          <cell r="E41">
            <v>14090.000147000001</v>
          </cell>
          <cell r="F41">
            <v>14390.000147000001</v>
          </cell>
        </row>
        <row r="42">
          <cell r="D42">
            <v>4.7600009500000002</v>
          </cell>
          <cell r="E42">
            <v>4.7300009500000009</v>
          </cell>
          <cell r="F42">
            <v>4.5300009500000007</v>
          </cell>
        </row>
        <row r="43">
          <cell r="D43">
            <v>13.762</v>
          </cell>
          <cell r="E43">
            <v>13.662000000000001</v>
          </cell>
          <cell r="F43">
            <v>14.362</v>
          </cell>
        </row>
        <row r="44">
          <cell r="D44">
            <v>1.57460339</v>
          </cell>
          <cell r="E44">
            <v>1.52460339</v>
          </cell>
          <cell r="F44">
            <v>1.49460339</v>
          </cell>
        </row>
        <row r="45">
          <cell r="D45">
            <v>0.12121999999999999</v>
          </cell>
          <cell r="E45">
            <v>0.11622</v>
          </cell>
          <cell r="F45">
            <v>0.12822</v>
          </cell>
        </row>
        <row r="46">
          <cell r="D46">
            <v>327.10000002370003</v>
          </cell>
          <cell r="E46">
            <v>353.10000002370003</v>
          </cell>
          <cell r="F46">
            <v>350.10000002370003</v>
          </cell>
        </row>
        <row r="47">
          <cell r="D47">
            <v>7418.03</v>
          </cell>
          <cell r="E47">
            <v>6118.03</v>
          </cell>
          <cell r="F47">
            <v>5738.03</v>
          </cell>
        </row>
        <row r="48">
          <cell r="D48">
            <v>10.286999999999999</v>
          </cell>
          <cell r="E48">
            <v>11.387</v>
          </cell>
          <cell r="F48">
            <v>16.286999999999999</v>
          </cell>
        </row>
        <row r="52">
          <cell r="D52">
            <v>2.5134002419999998E-4</v>
          </cell>
          <cell r="E52">
            <v>2.5534002420000003E-4</v>
          </cell>
          <cell r="F52">
            <v>2.473400242E-4</v>
          </cell>
        </row>
        <row r="53">
          <cell r="D53">
            <v>137.40003719999999</v>
          </cell>
          <cell r="E53">
            <v>133.40003719999999</v>
          </cell>
          <cell r="F53">
            <v>135.40003719999999</v>
          </cell>
        </row>
        <row r="54">
          <cell r="D54">
            <v>327.10000002370003</v>
          </cell>
          <cell r="E54">
            <v>353.10000002370003</v>
          </cell>
          <cell r="F54">
            <v>350.10000002370003</v>
          </cell>
        </row>
        <row r="55">
          <cell r="D55">
            <v>7429.15</v>
          </cell>
          <cell r="E55">
            <v>6129.15</v>
          </cell>
          <cell r="F55">
            <v>5759.15</v>
          </cell>
        </row>
      </sheetData>
      <sheetData sheetId="9">
        <row r="3">
          <cell r="D3">
            <v>4.3903268846300003</v>
          </cell>
          <cell r="E3">
            <v>4.4193268846300002</v>
          </cell>
          <cell r="F3">
            <v>5.1456721646299997</v>
          </cell>
        </row>
        <row r="4">
          <cell r="D4">
            <v>8.20549065332</v>
          </cell>
          <cell r="E4">
            <v>8.2164906533199993</v>
          </cell>
          <cell r="F4">
            <v>8.7811060833199992</v>
          </cell>
        </row>
        <row r="5">
          <cell r="D5">
            <v>0.29544626421150005</v>
          </cell>
          <cell r="E5">
            <v>0.2979462642115</v>
          </cell>
          <cell r="F5">
            <v>0.33162742421149999</v>
          </cell>
        </row>
        <row r="6">
          <cell r="D6">
            <v>8788.7712546499988</v>
          </cell>
          <cell r="E6">
            <v>8881.7712546499988</v>
          </cell>
          <cell r="F6">
            <v>9671.7412318499992</v>
          </cell>
        </row>
        <row r="7">
          <cell r="D7">
            <v>4.93563152000104E-5</v>
          </cell>
          <cell r="E7">
            <v>4.96163152000104E-5</v>
          </cell>
          <cell r="F7">
            <v>5.3426441200010397E-5</v>
          </cell>
        </row>
        <row r="8">
          <cell r="D8">
            <v>0.10915912403400001</v>
          </cell>
          <cell r="E8">
            <v>0.10937912403400002</v>
          </cell>
          <cell r="F8">
            <v>0.11923509403400001</v>
          </cell>
        </row>
        <row r="9">
          <cell r="D9">
            <v>24843.3419006392</v>
          </cell>
          <cell r="E9">
            <v>24953.3419006392</v>
          </cell>
          <cell r="F9">
            <v>28219.7947725392</v>
          </cell>
        </row>
        <row r="10">
          <cell r="D10">
            <v>14109.384438131798</v>
          </cell>
          <cell r="E10">
            <v>14133.384438131798</v>
          </cell>
          <cell r="F10">
            <v>15180.182959481801</v>
          </cell>
        </row>
        <row r="11">
          <cell r="D11">
            <v>4.5298305316700009</v>
          </cell>
          <cell r="E11">
            <v>4.5688305316700015</v>
          </cell>
          <cell r="F11">
            <v>5.0101798416700003</v>
          </cell>
        </row>
        <row r="12">
          <cell r="D12">
            <v>14.626125950000002</v>
          </cell>
          <cell r="E12">
            <v>14.653125950000002</v>
          </cell>
          <cell r="F12">
            <v>15.700410590000002</v>
          </cell>
        </row>
        <row r="13">
          <cell r="D13">
            <v>1.4822749482399997</v>
          </cell>
          <cell r="E13">
            <v>1.4962749482399997</v>
          </cell>
          <cell r="F13">
            <v>1.6629071982399999</v>
          </cell>
        </row>
        <row r="14">
          <cell r="D14">
            <v>0.12179439269999999</v>
          </cell>
          <cell r="E14">
            <v>0.12204439269999999</v>
          </cell>
          <cell r="F14">
            <v>0.14439479899999996</v>
          </cell>
        </row>
        <row r="15">
          <cell r="D15">
            <v>323.74502739454198</v>
          </cell>
          <cell r="E15">
            <v>325.74502739454198</v>
          </cell>
          <cell r="F15">
            <v>381.65437635454208</v>
          </cell>
        </row>
        <row r="16">
          <cell r="D16">
            <v>5438.6106436200007</v>
          </cell>
          <cell r="E16">
            <v>5477.6106436200007</v>
          </cell>
          <cell r="F16">
            <v>6248.3314473199989</v>
          </cell>
        </row>
        <row r="17">
          <cell r="D17">
            <v>10.73626878</v>
          </cell>
          <cell r="E17">
            <v>10.75826878</v>
          </cell>
          <cell r="F17">
            <v>18.099492040000001</v>
          </cell>
        </row>
        <row r="21">
          <cell r="D21">
            <v>2.4366661462789997E-4</v>
          </cell>
          <cell r="E21">
            <v>2.4556661462789997E-4</v>
          </cell>
          <cell r="F21">
            <v>2.7292673462790001E-4</v>
          </cell>
        </row>
        <row r="22">
          <cell r="D22">
            <v>133.1592256134</v>
          </cell>
          <cell r="E22">
            <v>133.42922561340001</v>
          </cell>
          <cell r="F22">
            <v>143.4720554834</v>
          </cell>
        </row>
        <row r="23">
          <cell r="D23">
            <v>323.74502739454198</v>
          </cell>
          <cell r="E23">
            <v>325.74502739454198</v>
          </cell>
          <cell r="F23">
            <v>381.65437635454208</v>
          </cell>
        </row>
        <row r="24">
          <cell r="D24">
            <v>5445.5989115099992</v>
          </cell>
          <cell r="E24">
            <v>5485.5989115099992</v>
          </cell>
          <cell r="F24">
            <v>6262.9209431099989</v>
          </cell>
        </row>
        <row r="34">
          <cell r="D34">
            <v>3.9640000765000001</v>
          </cell>
          <cell r="E34">
            <v>3.9940000765000003</v>
          </cell>
          <cell r="F34">
            <v>4.6240000765000007</v>
          </cell>
        </row>
        <row r="35">
          <cell r="D35">
            <v>7.4860016399999996</v>
          </cell>
          <cell r="E35">
            <v>7.4860016399999996</v>
          </cell>
          <cell r="F35">
            <v>7.9860016399999996</v>
          </cell>
        </row>
        <row r="36">
          <cell r="D36">
            <v>0.26840002200000002</v>
          </cell>
          <cell r="E36">
            <v>0.27140002200000002</v>
          </cell>
          <cell r="F36">
            <v>0.30040002199999999</v>
          </cell>
        </row>
        <row r="37">
          <cell r="D37">
            <v>5452.0150000000003</v>
          </cell>
          <cell r="E37">
            <v>5532.0150000000003</v>
          </cell>
          <cell r="F37">
            <v>6222.0150000000003</v>
          </cell>
        </row>
        <row r="38">
          <cell r="D38">
            <v>4.6350000000054402E-5</v>
          </cell>
          <cell r="E38">
            <v>4.6650000000054402E-5</v>
          </cell>
          <cell r="F38">
            <v>4.9950000000054401E-5</v>
          </cell>
        </row>
        <row r="39">
          <cell r="D39">
            <v>0.10343038700000001</v>
          </cell>
          <cell r="E39">
            <v>0.103630387</v>
          </cell>
          <cell r="F39">
            <v>0.112330387</v>
          </cell>
        </row>
        <row r="40">
          <cell r="D40">
            <v>23300.698</v>
          </cell>
          <cell r="E40">
            <v>23400.698</v>
          </cell>
          <cell r="F40">
            <v>26200.698</v>
          </cell>
        </row>
        <row r="41">
          <cell r="D41">
            <v>13490.000147000001</v>
          </cell>
          <cell r="E41">
            <v>13490.000147000001</v>
          </cell>
          <cell r="F41">
            <v>14390.000147000001</v>
          </cell>
        </row>
        <row r="42">
          <cell r="D42">
            <v>4.1100009499999999</v>
          </cell>
          <cell r="E42">
            <v>4.1400009500000001</v>
          </cell>
          <cell r="F42">
            <v>4.5300009500000007</v>
          </cell>
        </row>
        <row r="43">
          <cell r="D43">
            <v>13.362</v>
          </cell>
          <cell r="E43">
            <v>13.462000000000002</v>
          </cell>
          <cell r="F43">
            <v>14.362</v>
          </cell>
        </row>
        <row r="44">
          <cell r="D44">
            <v>1.3346033900000001</v>
          </cell>
          <cell r="E44">
            <v>1.3446033900000001</v>
          </cell>
          <cell r="F44">
            <v>1.49460339</v>
          </cell>
        </row>
        <row r="45">
          <cell r="D45">
            <v>0.10822</v>
          </cell>
          <cell r="E45">
            <v>0.10822</v>
          </cell>
          <cell r="F45">
            <v>0.12822</v>
          </cell>
        </row>
        <row r="46">
          <cell r="D46">
            <v>300.10000002370003</v>
          </cell>
          <cell r="E46">
            <v>302.10000002370003</v>
          </cell>
          <cell r="F46">
            <v>350.10000002370003</v>
          </cell>
        </row>
        <row r="47">
          <cell r="D47">
            <v>5038.03</v>
          </cell>
          <cell r="E47">
            <v>5068.03</v>
          </cell>
          <cell r="F47">
            <v>5738.03</v>
          </cell>
        </row>
        <row r="48">
          <cell r="D48">
            <v>9.8469999999999978</v>
          </cell>
          <cell r="E48">
            <v>9.8569999999999993</v>
          </cell>
          <cell r="F48">
            <v>16.286999999999999</v>
          </cell>
        </row>
        <row r="52">
          <cell r="D52">
            <v>2.2134002419999999E-4</v>
          </cell>
          <cell r="E52">
            <v>2.2334002419999998E-4</v>
          </cell>
          <cell r="F52">
            <v>2.473400242E-4</v>
          </cell>
        </row>
        <row r="53">
          <cell r="D53">
            <v>126.4000372</v>
          </cell>
          <cell r="E53">
            <v>126.4000372</v>
          </cell>
          <cell r="F53">
            <v>135.40003719999999</v>
          </cell>
        </row>
        <row r="54">
          <cell r="D54">
            <v>300.10000002370003</v>
          </cell>
          <cell r="E54">
            <v>302.10000002370003</v>
          </cell>
          <cell r="F54">
            <v>350.10000002370003</v>
          </cell>
        </row>
        <row r="55">
          <cell r="D55">
            <v>5049.1499999999996</v>
          </cell>
          <cell r="E55">
            <v>5079.1499999999996</v>
          </cell>
          <cell r="F55">
            <v>5759.15</v>
          </cell>
        </row>
      </sheetData>
    </sheetDataSet>
  </externalBook>
</externalLink>
</file>

<file path=xl/persons/person.xml><?xml version="1.0" encoding="utf-8"?>
<personList xmlns="http://schemas.microsoft.com/office/spreadsheetml/2018/threadedcomments" xmlns:x="http://schemas.openxmlformats.org/spreadsheetml/2006/main">
  <person displayName="ELENA MARIA ROJO DE BENITO" id="{EFF89A7A-6CD8-4E6D-BE7B-AF7B0DF38673}" userId="S::elenamaria.rojo@uva.es::8e30a15a-038a-4d57-a480-80842eddf8f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28" dT="2023-04-14T11:05:25.37" personId="{EFF89A7A-6CD8-4E6D-BE7B-AF7B0DF38673}" id="{A8C7460E-9CB7-4371-B118-CAF441879C3D}">
    <text>1 m3 purín</text>
  </threadedComment>
  <threadedComment ref="P34" dT="2023-04-14T11:05:25.37" personId="{EFF89A7A-6CD8-4E6D-BE7B-AF7B0DF38673}" id="{88E70A41-8898-4F7A-9379-BAE449825858}">
    <text>1 m3 purín</text>
  </threadedComment>
</ThreadedComments>
</file>

<file path=xl/threadedComments/threadedComment2.xml><?xml version="1.0" encoding="utf-8"?>
<ThreadedComments xmlns="http://schemas.microsoft.com/office/spreadsheetml/2018/threadedcomments" xmlns:x="http://schemas.openxmlformats.org/spreadsheetml/2006/main">
  <threadedComment ref="P28" dT="2023-04-14T11:05:25.37" personId="{EFF89A7A-6CD8-4E6D-BE7B-AF7B0DF38673}" id="{6C3CF477-D9E8-454A-AC8A-E3DB53FDA91A}">
    <text>1 m3 purín</text>
  </threadedComment>
  <threadedComment ref="P34" dT="2023-04-14T11:05:25.37" personId="{EFF89A7A-6CD8-4E6D-BE7B-AF7B0DF38673}" id="{8F8DE4DF-8E2D-452A-9E68-F9ADD22F3D44}">
    <text>1 m3 purín</text>
  </threadedComment>
</ThreadedComments>
</file>

<file path=xl/threadedComments/threadedComment3.xml><?xml version="1.0" encoding="utf-8"?>
<ThreadedComments xmlns="http://schemas.microsoft.com/office/spreadsheetml/2018/threadedcomments" xmlns:x="http://schemas.openxmlformats.org/spreadsheetml/2006/main">
  <threadedComment ref="P28" dT="2023-04-14T11:05:25.37" personId="{EFF89A7A-6CD8-4E6D-BE7B-AF7B0DF38673}" id="{5D3015C5-A90E-4343-A060-102663BFE41B}">
    <text>1 m3 purín</text>
  </threadedComment>
  <threadedComment ref="P34" dT="2023-04-14T11:05:25.37" personId="{EFF89A7A-6CD8-4E6D-BE7B-AF7B0DF38673}" id="{568C740F-4516-408F-AA0B-2728DD49FC55}">
    <text>1 m3 purín</text>
  </threadedComment>
</ThreadedComments>
</file>

<file path=xl/threadedComments/threadedComment4.xml><?xml version="1.0" encoding="utf-8"?>
<ThreadedComments xmlns="http://schemas.microsoft.com/office/spreadsheetml/2018/threadedcomments" xmlns:x="http://schemas.openxmlformats.org/spreadsheetml/2006/main">
  <threadedComment ref="B4" dT="2023-04-03T14:19:47.13" personId="{EFF89A7A-6CD8-4E6D-BE7B-AF7B0DF38673}" id="{AF648CF6-D625-4ECF-A4AC-9B893CD868BE}">
    <text>Reunión Giovanni 3/4/23
Buscar biogas upgrading</text>
  </threadedComment>
  <threadedComment ref="B6" dT="2023-04-03T14:19:47.13" personId="{EFF89A7A-6CD8-4E6D-BE7B-AF7B0DF38673}" id="{661974CE-C953-4DC9-9AC0-F5A1272EFCFC}">
    <text>Reunión Giovanni 3/4/23</text>
  </threadedComment>
</ThreadedComments>
</file>

<file path=xl/threadedComments/threadedComment5.xml><?xml version="1.0" encoding="utf-8"?>
<ThreadedComments xmlns="http://schemas.microsoft.com/office/spreadsheetml/2018/threadedcomments" xmlns:x="http://schemas.openxmlformats.org/spreadsheetml/2006/main">
  <threadedComment ref="H3" dT="2023-04-04T10:39:35.27" personId="{EFF89A7A-6CD8-4E6D-BE7B-AF7B0DF38673}" id="{B5F41DB5-2DAD-4B39-AF40-A21CD067EAF0}">
    <text>Solo producción</text>
  </threadedComment>
  <threadedComment ref="I3" dT="2023-04-04T10:42:17.20" personId="{EFF89A7A-6CD8-4E6D-BE7B-AF7B0DF38673}" id="{0D353057-E541-491F-AD46-41A6AFD01655}">
    <text>Emisiones y transporte (SimaPro)</text>
  </threadedComment>
  <threadedComment ref="S6" dT="2023-04-17T13:59:17.17" personId="{EFF89A7A-6CD8-4E6D-BE7B-AF7B0DF38673}" id="{D03BE9D1-0B80-4E7B-B00F-2C4FC6246685}">
    <text>60 kg de fertilizante</text>
  </threadedComment>
  <threadedComment ref="B8" dT="2023-04-04T10:36:20.43" personId="{EFF89A7A-6CD8-4E6D-BE7B-AF7B0DF38673}" id="{65CF3BEF-ADF1-40AD-A105-A3935251B4C5}">
    <text>https://www.sciencedirect.com/science/article/pii/S1161030115000714#tbl0010</text>
    <extLst>
      <x:ext xmlns:xltc2="http://schemas.microsoft.com/office/spreadsheetml/2020/threadedcomments2" uri="{F7C98A9C-CBB3-438F-8F68-D28B6AF4A901}">
        <xltc2:checksum>3802589144</xltc2:checksum>
        <xltc2:hyperlink startIndex="0" length="75" url="https://www.sciencedirect.com/science/article/pii/S1161030115000714#tbl0010"/>
      </x:ext>
    </extLst>
  </threadedComment>
  <threadedComment ref="S23" dT="2023-04-17T13:56:47.96" personId="{EFF89A7A-6CD8-4E6D-BE7B-AF7B0DF38673}" id="{7AFC3F56-623B-45E2-AA9A-40558103001B}">
    <text>81,17 kg</text>
  </threadedComment>
  <threadedComment ref="S29" dT="2023-04-17T14:00:46.37" personId="{EFF89A7A-6CD8-4E6D-BE7B-AF7B0DF38673}" id="{F3705E02-5125-4F6E-B41A-02BDEF637595}">
    <text>69,65 kg de fertilizante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10.xml"/><Relationship Id="rId4" Type="http://schemas.microsoft.com/office/2017/10/relationships/threadedComment" Target="../threadedComments/threadedComment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3.xml"/><Relationship Id="rId4" Type="http://schemas.microsoft.com/office/2017/10/relationships/threadedComment" Target="../threadedComments/threadedComment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7.xml"/><Relationship Id="rId4" Type="http://schemas.microsoft.com/office/2017/10/relationships/threadedComment" Target="../threadedComments/threadedComment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77"/>
  <sheetViews>
    <sheetView topLeftCell="A64" zoomScale="90" zoomScaleNormal="90" workbookViewId="0">
      <selection activeCell="K73" sqref="K73"/>
    </sheetView>
  </sheetViews>
  <sheetFormatPr defaultColWidth="11.42578125" defaultRowHeight="15" x14ac:dyDescent="0.25"/>
  <cols>
    <col min="1" max="1" width="12.5703125" bestFit="1" customWidth="1"/>
    <col min="2" max="2" width="21.85546875" bestFit="1" customWidth="1"/>
    <col min="3" max="3" width="12" bestFit="1" customWidth="1"/>
    <col min="19" max="26" width="10.85546875" customWidth="1"/>
    <col min="27" max="27" width="22.5703125" customWidth="1"/>
    <col min="28" max="28" width="14.140625" customWidth="1"/>
    <col min="30" max="30" width="11.85546875" bestFit="1" customWidth="1"/>
    <col min="31" max="31" width="13.140625" bestFit="1" customWidth="1"/>
    <col min="33" max="33" width="11.5703125" bestFit="1" customWidth="1"/>
    <col min="34" max="34" width="11.85546875" bestFit="1" customWidth="1"/>
    <col min="36" max="36" width="13.140625" bestFit="1" customWidth="1"/>
    <col min="37" max="37" width="11.5703125" bestFit="1" customWidth="1"/>
    <col min="38" max="38" width="11.85546875" bestFit="1" customWidth="1"/>
    <col min="41" max="41" width="13.140625" bestFit="1" customWidth="1"/>
    <col min="42" max="42" width="11.85546875" bestFit="1" customWidth="1"/>
    <col min="43" max="43" width="13.140625" bestFit="1" customWidth="1"/>
    <col min="46" max="46" width="13.140625" bestFit="1" customWidth="1"/>
    <col min="47" max="47" width="11.42578125" bestFit="1" customWidth="1"/>
    <col min="50" max="50" width="11.85546875" bestFit="1" customWidth="1"/>
    <col min="54" max="54" width="11.85546875" bestFit="1" customWidth="1"/>
  </cols>
  <sheetData>
    <row r="1" spans="1:56" ht="15.75" thickBot="1" x14ac:dyDescent="0.3">
      <c r="A1" s="17" t="s">
        <v>98</v>
      </c>
      <c r="D1" s="45" t="s">
        <v>95</v>
      </c>
      <c r="E1" s="45" t="s">
        <v>129</v>
      </c>
      <c r="F1" s="45" t="s">
        <v>96</v>
      </c>
      <c r="G1" s="45" t="s">
        <v>95</v>
      </c>
      <c r="H1" s="45" t="s">
        <v>129</v>
      </c>
      <c r="I1" s="45" t="s">
        <v>96</v>
      </c>
      <c r="M1" s="45" t="s">
        <v>95</v>
      </c>
      <c r="N1" s="45" t="s">
        <v>129</v>
      </c>
      <c r="O1" s="45" t="s">
        <v>96</v>
      </c>
      <c r="P1" s="45" t="s">
        <v>95</v>
      </c>
      <c r="Q1" s="45" t="s">
        <v>129</v>
      </c>
      <c r="R1" s="45" t="s">
        <v>96</v>
      </c>
      <c r="AC1" s="165" t="s">
        <v>2</v>
      </c>
      <c r="AD1" s="166"/>
      <c r="AE1" s="166"/>
      <c r="AF1" s="166"/>
      <c r="AG1" s="166"/>
      <c r="AH1" s="166"/>
      <c r="AI1" s="166"/>
      <c r="AJ1" s="166"/>
      <c r="AK1" s="166"/>
      <c r="AL1" s="166"/>
      <c r="AM1" s="166"/>
      <c r="AN1" s="167"/>
      <c r="AO1" s="165" t="s">
        <v>1</v>
      </c>
      <c r="AP1" s="166"/>
      <c r="AQ1" s="166"/>
      <c r="AR1" s="166"/>
      <c r="AS1" s="166"/>
      <c r="AT1" s="166"/>
      <c r="AU1" s="166"/>
      <c r="AV1" s="166"/>
      <c r="AW1" s="166"/>
      <c r="AX1" s="166"/>
      <c r="AY1" s="166"/>
      <c r="AZ1" s="167"/>
    </row>
    <row r="2" spans="1:56" ht="15.75" thickBot="1" x14ac:dyDescent="0.3">
      <c r="D2" s="164" t="s">
        <v>2</v>
      </c>
      <c r="E2" s="164"/>
      <c r="F2" s="164"/>
      <c r="G2" s="164" t="s">
        <v>1</v>
      </c>
      <c r="H2" s="164"/>
      <c r="I2" s="164"/>
      <c r="M2" s="161" t="s">
        <v>2</v>
      </c>
      <c r="N2" s="162"/>
      <c r="O2" s="163"/>
      <c r="P2" s="164" t="s">
        <v>1</v>
      </c>
      <c r="Q2" s="164"/>
      <c r="R2" s="164"/>
      <c r="AC2" s="117" t="s">
        <v>70</v>
      </c>
      <c r="AD2" s="111" t="s">
        <v>109</v>
      </c>
      <c r="AE2" s="111" t="s">
        <v>110</v>
      </c>
      <c r="AF2" s="118" t="s">
        <v>108</v>
      </c>
      <c r="AG2" s="117" t="s">
        <v>70</v>
      </c>
      <c r="AH2" s="111" t="s">
        <v>109</v>
      </c>
      <c r="AI2" s="111" t="s">
        <v>110</v>
      </c>
      <c r="AJ2" s="118" t="s">
        <v>108</v>
      </c>
      <c r="AK2" s="119" t="s">
        <v>70</v>
      </c>
      <c r="AL2" s="111" t="s">
        <v>109</v>
      </c>
      <c r="AM2" s="111" t="s">
        <v>110</v>
      </c>
      <c r="AN2" s="120" t="s">
        <v>108</v>
      </c>
      <c r="AO2" s="119" t="s">
        <v>70</v>
      </c>
      <c r="AP2" s="111" t="s">
        <v>109</v>
      </c>
      <c r="AQ2" s="111" t="s">
        <v>110</v>
      </c>
      <c r="AR2" s="118" t="s">
        <v>108</v>
      </c>
      <c r="AS2" s="117" t="s">
        <v>70</v>
      </c>
      <c r="AT2" s="111" t="s">
        <v>109</v>
      </c>
      <c r="AU2" s="111" t="s">
        <v>110</v>
      </c>
      <c r="AV2" s="118" t="s">
        <v>108</v>
      </c>
      <c r="AW2" s="119" t="s">
        <v>70</v>
      </c>
      <c r="AX2" s="111" t="s">
        <v>109</v>
      </c>
      <c r="AY2" s="111" t="s">
        <v>110</v>
      </c>
      <c r="AZ2" s="120" t="s">
        <v>108</v>
      </c>
    </row>
    <row r="3" spans="1:56" ht="30.6" customHeight="1" x14ac:dyDescent="0.25">
      <c r="B3" s="16" t="s">
        <v>99</v>
      </c>
      <c r="C3" s="16" t="s">
        <v>16</v>
      </c>
      <c r="D3" s="16" t="s">
        <v>133</v>
      </c>
      <c r="E3" s="16" t="s">
        <v>134</v>
      </c>
      <c r="F3" s="16" t="s">
        <v>273</v>
      </c>
      <c r="G3" s="16" t="s">
        <v>133</v>
      </c>
      <c r="H3" s="16" t="s">
        <v>134</v>
      </c>
      <c r="I3" s="16" t="s">
        <v>273</v>
      </c>
      <c r="K3" s="160" t="s">
        <v>15</v>
      </c>
      <c r="L3" s="160"/>
      <c r="M3" s="16" t="s">
        <v>133</v>
      </c>
      <c r="N3" s="16" t="s">
        <v>134</v>
      </c>
      <c r="O3" s="16" t="s">
        <v>273</v>
      </c>
      <c r="P3" s="16" t="s">
        <v>133</v>
      </c>
      <c r="Q3" s="16" t="s">
        <v>134</v>
      </c>
      <c r="R3" s="16" t="s">
        <v>96</v>
      </c>
      <c r="AA3" s="56" t="s">
        <v>99</v>
      </c>
      <c r="AB3" s="63" t="s">
        <v>16</v>
      </c>
      <c r="AC3" s="168" t="s">
        <v>133</v>
      </c>
      <c r="AD3" s="169"/>
      <c r="AE3" s="169"/>
      <c r="AF3" s="170"/>
      <c r="AG3" s="168" t="s">
        <v>134</v>
      </c>
      <c r="AH3" s="169"/>
      <c r="AI3" s="169"/>
      <c r="AJ3" s="170"/>
      <c r="AK3" s="169" t="s">
        <v>96</v>
      </c>
      <c r="AL3" s="169"/>
      <c r="AM3" s="169"/>
      <c r="AN3" s="172"/>
      <c r="AO3" s="168" t="s">
        <v>133</v>
      </c>
      <c r="AP3" s="169"/>
      <c r="AQ3" s="169"/>
      <c r="AR3" s="170"/>
      <c r="AS3" s="168" t="s">
        <v>134</v>
      </c>
      <c r="AT3" s="169"/>
      <c r="AU3" s="169"/>
      <c r="AV3" s="170"/>
      <c r="AW3" s="171" t="s">
        <v>96</v>
      </c>
      <c r="AX3" s="169"/>
      <c r="AY3" s="169"/>
      <c r="AZ3" s="172"/>
      <c r="BA3" s="65"/>
      <c r="BB3" s="65"/>
      <c r="BC3" s="65"/>
      <c r="BD3" s="65"/>
    </row>
    <row r="4" spans="1:56" ht="18" x14ac:dyDescent="0.35">
      <c r="B4" s="10" t="s">
        <v>43</v>
      </c>
      <c r="C4" s="9" t="s">
        <v>41</v>
      </c>
      <c r="D4" s="1">
        <f>'[1]Comparation CO2 source (MEA)'!D3</f>
        <v>0.94753889765799981</v>
      </c>
      <c r="E4" s="1">
        <f>'[1]Comparation CO2 source (MEA)'!E3</f>
        <v>1.2805388976580001</v>
      </c>
      <c r="F4" s="1">
        <f>'[1]Comparation CO2 source (MEA)'!F3</f>
        <v>0.9620827376579999</v>
      </c>
      <c r="G4" s="1">
        <f>'[2]Comparation CO2 source (MEA)'!D3</f>
        <v>5.0403268846299998</v>
      </c>
      <c r="H4" s="1">
        <f>'[2]Comparation CO2 source (MEA)'!E3</f>
        <v>6.5223268846299991</v>
      </c>
      <c r="I4" s="1">
        <f>'[2]Comparation CO2 source (MEA)'!F3</f>
        <v>5.1456721646299997</v>
      </c>
      <c r="K4" s="15">
        <f>MAX(D4:I4)</f>
        <v>6.5223268846299991</v>
      </c>
      <c r="L4" s="9" t="s">
        <v>130</v>
      </c>
      <c r="M4" s="8">
        <f>D4/$K4</f>
        <v>0.14527620501371913</v>
      </c>
      <c r="N4" s="8">
        <f t="shared" ref="N4:R18" si="0">E4/$K4</f>
        <v>0.19633160378324752</v>
      </c>
      <c r="O4" s="8">
        <f t="shared" si="0"/>
        <v>0.14750605952074683</v>
      </c>
      <c r="P4" s="8">
        <f t="shared" si="0"/>
        <v>0.77278047754822543</v>
      </c>
      <c r="Q4" s="8">
        <f t="shared" si="0"/>
        <v>1</v>
      </c>
      <c r="R4" s="8">
        <f t="shared" si="0"/>
        <v>0.78893196487221218</v>
      </c>
      <c r="AA4" s="57" t="s">
        <v>43</v>
      </c>
      <c r="AB4" s="47" t="s">
        <v>41</v>
      </c>
      <c r="AC4" s="51">
        <f>$M$4*'[1]Results Flue gas - MEA (GF)'!AN38</f>
        <v>4.2772296236088699E-2</v>
      </c>
      <c r="AD4" s="8">
        <f>$M$4*'[1]Results Flue gas - MEA (GF)'!AO38</f>
        <v>2.2323428827695137E-3</v>
      </c>
      <c r="AE4" s="8">
        <f>$M$4*'[1]Results Flue gas - MEA (GF)'!AP38</f>
        <v>-2.1845163930032463E-3</v>
      </c>
      <c r="AF4" s="106">
        <f>$M$4*'[1]Results Flue gas - MEA (GF)'!AQ38</f>
        <v>0.10245608228786415</v>
      </c>
      <c r="AG4" s="51">
        <f>$N4*'[1]Results Biogas - MEA (GF)'!AN38</f>
        <v>4.2772296236088719E-2</v>
      </c>
      <c r="AH4" s="8">
        <f>$N4*'[1]Results Biogas - MEA (GF)'!AO38</f>
        <v>2.2323428827695142E-3</v>
      </c>
      <c r="AI4" s="8">
        <f>$N4*'[1]Results Biogas - MEA (GF)'!AP38</f>
        <v>-2.1845163930032463E-3</v>
      </c>
      <c r="AJ4" s="106">
        <f>$N4*'[1]Results Biogas - MEA (GF)'!AQ38</f>
        <v>0.15351148105739254</v>
      </c>
      <c r="AK4" s="50">
        <f>$O4*'[1]Results SimaPro (GF)'!AN38</f>
        <v>4.2772296236088705E-2</v>
      </c>
      <c r="AL4" s="8">
        <f>$O4*'[1]Results SimaPro (GF)'!AO38</f>
        <v>2.2323428827695142E-3</v>
      </c>
      <c r="AM4" s="8">
        <f>$O4*'[1]Results SimaPro (GF)'!AP38</f>
        <v>-2.1845163930032463E-3</v>
      </c>
      <c r="AN4" s="52">
        <f>$O4*'[1]Results SimaPro (GF)'!AQ38</f>
        <v>0.10468593679489185</v>
      </c>
      <c r="AO4" s="51">
        <f>$P4*'[2]Results Flue gas - MEA (GF)'!AN38</f>
        <v>0.13742807137469137</v>
      </c>
      <c r="AP4" s="8">
        <f>$P4*'[2]Results Flue gas - MEA (GF)'!AO38</f>
        <v>6.745794986706838E-3</v>
      </c>
      <c r="AQ4" s="8">
        <f>$P4*'[2]Results Flue gas - MEA (GF)'!AP38</f>
        <v>9.1640807118777822E-3</v>
      </c>
      <c r="AR4" s="106">
        <f>$P4*'[2]Results Flue gas - MEA (GF)'!AQ38</f>
        <v>0.61944253047494935</v>
      </c>
      <c r="AS4" s="51">
        <f>$Q4*'[2]Results Flue gas - MEA (GF)'!AN38</f>
        <v>0.17783584778267794</v>
      </c>
      <c r="AT4" s="8">
        <f>$Q4*'[2]Results Flue gas - MEA (GF)'!AO38</f>
        <v>8.7292512979999116E-3</v>
      </c>
      <c r="AU4" s="8">
        <f>$Q4*'[2]Results Flue gas - MEA (GF)'!AP38</f>
        <v>1.1858582065831104E-2</v>
      </c>
      <c r="AV4" s="106">
        <f>$Q4*'[2]Results Flue gas - MEA (GF)'!AQ38</f>
        <v>0.80157631885349101</v>
      </c>
      <c r="AW4" s="50">
        <f>$R4*'[2]Results SimaPro (GF)'!AN38</f>
        <v>0.13871221124503999</v>
      </c>
      <c r="AX4" s="8">
        <f>$R4*'[2]Results SimaPro (GF)'!AO38</f>
        <v>9.9284490252397918E-3</v>
      </c>
      <c r="AY4" s="8">
        <f>$R4*'[2]Results SimaPro (GF)'!AP38</f>
        <v>2.4189554248161473E-2</v>
      </c>
      <c r="AZ4" s="52">
        <f>$R4*'[2]Results SimaPro (GF)'!AQ38</f>
        <v>0.61610175035377091</v>
      </c>
    </row>
    <row r="5" spans="1:56" ht="18" x14ac:dyDescent="0.35">
      <c r="B5" s="10" t="s">
        <v>42</v>
      </c>
      <c r="C5" s="9" t="s">
        <v>41</v>
      </c>
      <c r="D5" s="1">
        <f>'[1]Comparation CO2 source (MEA)'!D4</f>
        <v>1.6425472581699998</v>
      </c>
      <c r="E5" s="1">
        <f>'[1]Comparation CO2 source (MEA)'!E4</f>
        <v>1.64454725817</v>
      </c>
      <c r="F5" s="1">
        <f>'[1]Comparation CO2 source (MEA)'!F4</f>
        <v>1.7296119881699998</v>
      </c>
      <c r="G5" s="1">
        <f>'[2]Comparation CO2 source (MEA)'!D4</f>
        <v>8.6184906533200003</v>
      </c>
      <c r="H5" s="1">
        <f>'[2]Comparation CO2 source (MEA)'!E4</f>
        <v>8.6264906533199994</v>
      </c>
      <c r="I5" s="1">
        <f>'[2]Comparation CO2 source (MEA)'!F4</f>
        <v>8.7811060833199992</v>
      </c>
      <c r="K5" s="1">
        <f t="shared" ref="K5:K18" si="1">MAX(D5:I5)</f>
        <v>8.7811060833199992</v>
      </c>
      <c r="L5" s="9" t="s">
        <v>132</v>
      </c>
      <c r="M5" s="8">
        <f t="shared" ref="M5:M18" si="2">D5/$K5</f>
        <v>0.18705471071464136</v>
      </c>
      <c r="N5" s="8">
        <f t="shared" si="0"/>
        <v>0.18728247245456603</v>
      </c>
      <c r="O5" s="8">
        <f t="shared" si="0"/>
        <v>0.19696971791007684</v>
      </c>
      <c r="P5" s="8">
        <f t="shared" si="0"/>
        <v>0.98148121336230154</v>
      </c>
      <c r="Q5" s="8">
        <f t="shared" si="0"/>
        <v>0.98239226032200011</v>
      </c>
      <c r="R5" s="8">
        <f t="shared" si="0"/>
        <v>1</v>
      </c>
      <c r="AA5" s="57" t="s">
        <v>42</v>
      </c>
      <c r="AB5" s="47" t="s">
        <v>41</v>
      </c>
      <c r="AC5" s="51">
        <f>$M$5*'[1]Results Flue gas - MEA (GF)'!AN41</f>
        <v>0.12978513268787586</v>
      </c>
      <c r="AD5" s="8">
        <f>$M$5*'[1]Results Flue gas - MEA (GF)'!AO41</f>
        <v>6.2574691022552467E-4</v>
      </c>
      <c r="AE5" s="8">
        <f>$M$5*'[1]Results Flue gas - MEA (GF)'!AP41</f>
        <v>-6.8961813495259741E-4</v>
      </c>
      <c r="AF5" s="106">
        <f>$M$5*'[1]Results Flue gas - MEA (GF)'!AQ41</f>
        <v>5.7333449251492592E-2</v>
      </c>
      <c r="AG5" s="51">
        <f>$N5*'[1]Results Biogas - MEA (GF)'!AN41</f>
        <v>0.12978513268787584</v>
      </c>
      <c r="AH5" s="8">
        <f>$N5*'[1]Results Biogas - MEA (GF)'!AO41</f>
        <v>6.2574691022552467E-4</v>
      </c>
      <c r="AI5" s="8">
        <f>$N5*'[1]Results Biogas - MEA (GF)'!AP41</f>
        <v>-6.896181349525973E-4</v>
      </c>
      <c r="AJ5" s="106">
        <f>$N5*'[1]Results Biogas - MEA (GF)'!AQ41</f>
        <v>5.7561210991417248E-2</v>
      </c>
      <c r="AK5" s="50">
        <f>$O5*'[1]Results SimaPro (GF)'!AN41</f>
        <v>0.12978513268787584</v>
      </c>
      <c r="AL5" s="8">
        <f>$O5*'[1]Results SimaPro (GF)'!AO41</f>
        <v>6.2574691022551838E-4</v>
      </c>
      <c r="AM5" s="8">
        <f>$O5*'[1]Results SimaPro (GF)'!AP41</f>
        <v>-6.8961813495259101E-4</v>
      </c>
      <c r="AN5" s="52">
        <f>$O5*'[1]Results SimaPro (GF)'!AQ41</f>
        <v>6.7248456446928062E-2</v>
      </c>
      <c r="AO5" s="51">
        <f>$P5*'[2]Results Flue gas - MEA (GF)'!AN41</f>
        <v>0.44787703576324961</v>
      </c>
      <c r="AP5" s="8">
        <f>$P5*'[2]Results Flue gas - MEA (GF)'!AO41</f>
        <v>1.8909087126894591E-3</v>
      </c>
      <c r="AQ5" s="8">
        <f>$P5*'[2]Results Flue gas - MEA (GF)'!AP41</f>
        <v>2.162358570757843E-3</v>
      </c>
      <c r="AR5" s="106">
        <f>$P5*'[2]Results Flue gas - MEA (GF)'!AQ41</f>
        <v>0.52955091031560464</v>
      </c>
      <c r="AS5" s="51">
        <f>$Q5*'[2]Results Flue gas - MEA (GF)'!AN41</f>
        <v>0.44829277170011295</v>
      </c>
      <c r="AT5" s="8">
        <f>$Q5*'[2]Results Flue gas - MEA (GF)'!AO41</f>
        <v>1.8926639237014577E-3</v>
      </c>
      <c r="AU5" s="8">
        <f>$Q5*'[2]Results Flue gas - MEA (GF)'!AP41</f>
        <v>2.1643657515116326E-3</v>
      </c>
      <c r="AV5" s="106">
        <f>$Q5*'[2]Results Flue gas - MEA (GF)'!AQ41</f>
        <v>0.53004245894667412</v>
      </c>
      <c r="AW5" s="50">
        <f>$R5*'[2]Results SimaPro (GF)'!AN41</f>
        <v>0.44823699041702636</v>
      </c>
      <c r="AX5" s="8">
        <f>$R5*'[2]Results SimaPro (GF)'!AO41</f>
        <v>2.7830366434612435E-3</v>
      </c>
      <c r="AY5" s="8">
        <f>$R5*'[2]Results SimaPro (GF)'!AP41</f>
        <v>6.3741377759142801E-3</v>
      </c>
      <c r="AZ5" s="52">
        <f>$R5*'[2]Results SimaPro (GF)'!AQ41</f>
        <v>0.54260583516359817</v>
      </c>
    </row>
    <row r="6" spans="1:56" x14ac:dyDescent="0.25">
      <c r="B6" s="10" t="s">
        <v>40</v>
      </c>
      <c r="C6" s="9" t="s">
        <v>39</v>
      </c>
      <c r="D6" s="1">
        <f>'[1]Comparation CO2 source (MEA)'!D5</f>
        <v>6.3024958083099991E-2</v>
      </c>
      <c r="E6" s="1">
        <f>'[1]Comparation CO2 source (MEA)'!E5</f>
        <v>6.3124958083100008E-2</v>
      </c>
      <c r="F6" s="1">
        <f>'[1]Comparation CO2 source (MEA)'!F5</f>
        <v>5.9438768083100002E-2</v>
      </c>
      <c r="G6" s="1">
        <f>'[2]Comparation CO2 source (MEA)'!D5</f>
        <v>0.33974626421149995</v>
      </c>
      <c r="H6" s="1">
        <f>'[2]Comparation CO2 source (MEA)'!E5</f>
        <v>0.34024626421149995</v>
      </c>
      <c r="I6" s="1">
        <f>'[2]Comparation CO2 source (MEA)'!F5</f>
        <v>0.33162742421149999</v>
      </c>
      <c r="K6" s="1">
        <f t="shared" si="1"/>
        <v>0.34024626421149995</v>
      </c>
      <c r="L6" s="9" t="s">
        <v>130</v>
      </c>
      <c r="M6" s="8">
        <f t="shared" si="2"/>
        <v>0.18523335804775551</v>
      </c>
      <c r="N6" s="8">
        <f t="shared" si="0"/>
        <v>0.18552726281767784</v>
      </c>
      <c r="O6" s="8">
        <f t="shared" si="0"/>
        <v>0.17469337457927933</v>
      </c>
      <c r="P6" s="8">
        <f t="shared" si="0"/>
        <v>0.99853047615038859</v>
      </c>
      <c r="Q6" s="8">
        <f t="shared" si="0"/>
        <v>1</v>
      </c>
      <c r="R6" s="8">
        <f t="shared" si="0"/>
        <v>0.97466881812802975</v>
      </c>
      <c r="AA6" s="57" t="s">
        <v>40</v>
      </c>
      <c r="AB6" s="47" t="s">
        <v>39</v>
      </c>
      <c r="AC6" s="51">
        <f>$M$6*'[1]Results Flue gas - MEA (GF)'!AN44</f>
        <v>7.2745627760116421E-2</v>
      </c>
      <c r="AD6" s="8">
        <f>$M$6*'[1]Results Flue gas - MEA (GF)'!AO44</f>
        <v>3.6113254699431585E-3</v>
      </c>
      <c r="AE6" s="8">
        <f>$M$6*'[1]Results Flue gas - MEA (GF)'!AP44</f>
        <v>-6.5620411885320053E-3</v>
      </c>
      <c r="AF6" s="106">
        <f>$M$6*'[1]Results Flue gas - MEA (GF)'!AQ44</f>
        <v>0.11543844600622793</v>
      </c>
      <c r="AG6" s="51">
        <f>$N6*'[1]Results Biogas - MEA (GF)'!AN44</f>
        <v>7.2745627760116463E-2</v>
      </c>
      <c r="AH6" s="8">
        <f>$N6*'[1]Results Biogas - MEA (GF)'!AO44</f>
        <v>3.6113254699431576E-3</v>
      </c>
      <c r="AI6" s="8">
        <f>$N6*'[1]Results Biogas - MEA (GF)'!AP44</f>
        <v>-6.5620411885320053E-3</v>
      </c>
      <c r="AJ6" s="106">
        <f>$N6*'[1]Results Biogas - MEA (GF)'!AQ44</f>
        <v>0.11573235077615023</v>
      </c>
      <c r="AK6" s="50">
        <f>$O6*'[1]Results SimaPro (GF)'!AN44</f>
        <v>7.2745627760116449E-2</v>
      </c>
      <c r="AL6" s="8">
        <f>$O6*'[1]Results SimaPro (GF)'!AO44</f>
        <v>3.611325469943158E-3</v>
      </c>
      <c r="AM6" s="8">
        <f>$O6*'[1]Results SimaPro (GF)'!AP44</f>
        <v>-6.5620411885320045E-3</v>
      </c>
      <c r="AN6" s="52">
        <f>$O6*'[1]Results SimaPro (GF)'!AQ44</f>
        <v>0.10489846253775173</v>
      </c>
      <c r="AO6" s="51">
        <f>$P6*'[2]Results Flue gas - MEA (GF)'!AN44</f>
        <v>0.22722998705267453</v>
      </c>
      <c r="AP6" s="8">
        <f>$P6*'[2]Results Flue gas - MEA (GF)'!AO44</f>
        <v>1.0912831059599622E-2</v>
      </c>
      <c r="AQ6" s="8">
        <f>$P6*'[2]Results Flue gas - MEA (GF)'!AP44</f>
        <v>-1.1001443347732353E-3</v>
      </c>
      <c r="AR6" s="106">
        <f>$P6*'[2]Results Flue gas - MEA (GF)'!AQ44</f>
        <v>0.76148780237288771</v>
      </c>
      <c r="AS6" s="51">
        <f>$Q6*'[2]Results Flue gas - MEA (GF)'!AN44</f>
        <v>0.22756439836339201</v>
      </c>
      <c r="AT6" s="8">
        <f>$Q6*'[2]Results Flue gas - MEA (GF)'!AO44</f>
        <v>1.0928891326053068E-2</v>
      </c>
      <c r="AU6" s="8">
        <f>$Q6*'[2]Results Flue gas - MEA (GF)'!AP44</f>
        <v>-1.1017634023696465E-3</v>
      </c>
      <c r="AV6" s="106">
        <f>$Q6*'[2]Results Flue gas - MEA (GF)'!AQ44</f>
        <v>0.76260847371292462</v>
      </c>
      <c r="AW6" s="50">
        <f>$R6*'[2]Results SimaPro (GF)'!AN44</f>
        <v>0.22930739413791623</v>
      </c>
      <c r="AX6" s="8">
        <f>$R6*'[2]Results SimaPro (GF)'!AO44</f>
        <v>1.6061484209575292E-2</v>
      </c>
      <c r="AY6" s="8">
        <f>$R6*'[2]Results SimaPro (GF)'!AP44</f>
        <v>2.3206926366403077E-2</v>
      </c>
      <c r="AZ6" s="52">
        <f>$R6*'[2]Results SimaPro (GF)'!AQ44</f>
        <v>0.70609301341413522</v>
      </c>
      <c r="BA6" s="65"/>
      <c r="BB6" s="65"/>
      <c r="BC6" s="65"/>
      <c r="BD6" s="65"/>
    </row>
    <row r="7" spans="1:56" x14ac:dyDescent="0.25">
      <c r="B7" s="10" t="s">
        <v>38</v>
      </c>
      <c r="C7" s="9" t="s">
        <v>37</v>
      </c>
      <c r="D7" s="1">
        <f>'[1]Comparation CO2 source (MEA)'!D6</f>
        <v>1419.6334173399998</v>
      </c>
      <c r="E7" s="1">
        <f>'[1]Comparation CO2 source (MEA)'!E6</f>
        <v>1136.6334173399998</v>
      </c>
      <c r="F7" s="1">
        <f>'[1]Comparation CO2 source (MEA)'!F6</f>
        <v>1240.9024595199996</v>
      </c>
      <c r="G7" s="1">
        <f>'[2]Comparation CO2 source (MEA)'!D6</f>
        <v>10101.771254650001</v>
      </c>
      <c r="H7" s="1">
        <f>'[2]Comparation CO2 source (MEA)'!E6</f>
        <v>8841.7712546499988</v>
      </c>
      <c r="I7" s="1">
        <f>'[2]Comparation CO2 source (MEA)'!F6</f>
        <v>9671.7412318499992</v>
      </c>
      <c r="K7" s="1">
        <f t="shared" si="1"/>
        <v>10101.771254650001</v>
      </c>
      <c r="L7" s="9" t="s">
        <v>131</v>
      </c>
      <c r="M7" s="8">
        <f t="shared" si="2"/>
        <v>0.14053311855448328</v>
      </c>
      <c r="N7" s="8">
        <f t="shared" si="0"/>
        <v>0.11251822959431891</v>
      </c>
      <c r="O7" s="8">
        <f t="shared" si="0"/>
        <v>0.12284008697472665</v>
      </c>
      <c r="P7" s="8">
        <f t="shared" si="0"/>
        <v>1</v>
      </c>
      <c r="Q7" s="8">
        <f t="shared" si="0"/>
        <v>0.87526939897594647</v>
      </c>
      <c r="R7" s="8">
        <f t="shared" si="0"/>
        <v>0.95743023555378448</v>
      </c>
      <c r="AA7" s="57" t="s">
        <v>38</v>
      </c>
      <c r="AB7" s="47" t="s">
        <v>37</v>
      </c>
      <c r="AC7" s="51">
        <f>$M$7*'[1]Results Flue gas - MEA (GF)'!AN47</f>
        <v>1.8684204271911042E-2</v>
      </c>
      <c r="AD7" s="8">
        <f>$M$7*'[1]Results Flue gas - MEA (GF)'!AO47</f>
        <v>4.3438238892809129E-3</v>
      </c>
      <c r="AE7" s="8">
        <f>$M$7*'[1]Results Flue gas - MEA (GF)'!AP47</f>
        <v>2.7031530126392783E-3</v>
      </c>
      <c r="AF7" s="106">
        <f>$M$7*'[1]Results Flue gas - MEA (GF)'!AQ47</f>
        <v>0.11480193738065204</v>
      </c>
      <c r="AG7" s="51">
        <f>$N7*'[1]Results Biogas - MEA (GF)'!AN47</f>
        <v>1.8684204271911052E-2</v>
      </c>
      <c r="AH7" s="8">
        <f>$N7*'[1]Results Biogas - MEA (GF)'!AO47</f>
        <v>4.3438238892809242E-3</v>
      </c>
      <c r="AI7" s="8">
        <f>$N7*'[1]Results Biogas - MEA (GF)'!AP47</f>
        <v>2.7031530126392779E-3</v>
      </c>
      <c r="AJ7" s="106">
        <f>$N7*'[1]Results Biogas - MEA (GF)'!AQ47</f>
        <v>8.678704842048765E-2</v>
      </c>
      <c r="AK7" s="50">
        <f>$O7*'[1]Results SimaPro (GF)'!AN47</f>
        <v>1.8684204222414777E-2</v>
      </c>
      <c r="AL7" s="8">
        <f>$O7*'[1]Results SimaPro (GF)'!AO47</f>
        <v>4.3438238595831609E-3</v>
      </c>
      <c r="AM7" s="8">
        <f>$O7*'[1]Results SimaPro (GF)'!AP47</f>
        <v>2.7031530126392666E-3</v>
      </c>
      <c r="AN7" s="52">
        <f>$O7*'[1]Results SimaPro (GF)'!AQ47</f>
        <v>9.7108905880089441E-2</v>
      </c>
      <c r="AO7" s="51">
        <f>$P7*'[2]Results Flue gas - MEA (GF)'!AN47</f>
        <v>4.2890391974631126E-2</v>
      </c>
      <c r="AP7" s="8">
        <f>$P7*'[2]Results Flue gas - MEA (GF)'!AO47</f>
        <v>1.3126360977433848E-2</v>
      </c>
      <c r="AQ7" s="8">
        <f>$P7*'[2]Results Flue gas - MEA (GF)'!AP47</f>
        <v>5.4403627121038106E-2</v>
      </c>
      <c r="AR7" s="106">
        <f>$P7*'[2]Results Flue gas - MEA (GF)'!AQ47</f>
        <v>0.88957961992689694</v>
      </c>
      <c r="AS7" s="51">
        <f>$Q7*'[2]Results Flue gas - MEA (GF)'!AN47</f>
        <v>3.7540647605478143E-2</v>
      </c>
      <c r="AT7" s="8">
        <f>$Q7*'[2]Results Flue gas - MEA (GF)'!AO47</f>
        <v>1.1489102083459841E-2</v>
      </c>
      <c r="AU7" s="8">
        <f>$Q7*'[2]Results Flue gas - MEA (GF)'!AP47</f>
        <v>4.7617830012342523E-2</v>
      </c>
      <c r="AV7" s="106">
        <f>$Q7*'[2]Results Flue gas - MEA (GF)'!AQ47</f>
        <v>0.778621819274666</v>
      </c>
      <c r="AW7" s="50">
        <f>$R7*'[2]Results SimaPro (GF)'!AN47</f>
        <v>4.5389145120360928E-2</v>
      </c>
      <c r="AX7" s="8">
        <f>$R7*'[2]Results SimaPro (GF)'!AO47</f>
        <v>1.9319355891192293E-2</v>
      </c>
      <c r="AY7" s="8">
        <f>$R7*'[2]Results SimaPro (GF)'!AP47</f>
        <v>8.3641069184878805E-2</v>
      </c>
      <c r="AZ7" s="52">
        <f>$R7*'[2]Results SimaPro (GF)'!AQ47</f>
        <v>0.80908066535735246</v>
      </c>
    </row>
    <row r="8" spans="1:56" x14ac:dyDescent="0.25">
      <c r="B8" s="10" t="s">
        <v>36</v>
      </c>
      <c r="C8" s="9" t="s">
        <v>35</v>
      </c>
      <c r="D8" s="1">
        <f>'[1]Comparation CO2 source (MEA)'!D7</f>
        <v>1.2858363900012558E-5</v>
      </c>
      <c r="E8" s="1">
        <f>'[1]Comparation CO2 source (MEA)'!E7</f>
        <v>7.0783639000125562E-6</v>
      </c>
      <c r="F8" s="1">
        <f>'[1]Comparation CO2 source (MEA)'!F7</f>
        <v>6.464063900012556E-6</v>
      </c>
      <c r="G8" s="1">
        <f>'[2]Comparation CO2 source (MEA)'!D7</f>
        <v>8.0816315200010413E-5</v>
      </c>
      <c r="H8" s="1">
        <f>'[2]Comparation CO2 source (MEA)'!E7</f>
        <v>5.5136315200010402E-5</v>
      </c>
      <c r="I8" s="1">
        <f>'[2]Comparation CO2 source (MEA)'!F7</f>
        <v>5.3426441200010397E-5</v>
      </c>
      <c r="K8" s="20">
        <f t="shared" si="1"/>
        <v>8.0816315200010413E-5</v>
      </c>
      <c r="L8" s="9" t="s">
        <v>131</v>
      </c>
      <c r="M8" s="8">
        <f t="shared" si="2"/>
        <v>0.15910604026166861</v>
      </c>
      <c r="N8" s="8">
        <f t="shared" si="0"/>
        <v>8.7585828214197567E-2</v>
      </c>
      <c r="O8" s="8">
        <f t="shared" si="0"/>
        <v>7.9984640279809782E-2</v>
      </c>
      <c r="P8" s="8">
        <f t="shared" si="0"/>
        <v>1</v>
      </c>
      <c r="Q8" s="8">
        <f t="shared" si="0"/>
        <v>0.68224237969220469</v>
      </c>
      <c r="R8" s="8">
        <f t="shared" si="0"/>
        <v>0.66108484490769648</v>
      </c>
      <c r="AA8" s="57" t="s">
        <v>36</v>
      </c>
      <c r="AB8" s="47" t="s">
        <v>35</v>
      </c>
      <c r="AC8" s="51">
        <f>$M$8*'[1]Results Flue gas - MEA (GF)'!AN50</f>
        <v>1.9584559084331429E-2</v>
      </c>
      <c r="AD8" s="8">
        <f>$M$8*'[1]Results Flue gas - MEA (GF)'!AO50</f>
        <v>1.6104421449789632E-3</v>
      </c>
      <c r="AE8" s="8">
        <f>$M$8*'[1]Results Flue gas - MEA (GF)'!AP50</f>
        <v>7.4784404424310029E-4</v>
      </c>
      <c r="AF8" s="106">
        <f>$M$8*'[1]Results Flue gas - MEA (GF)'!AQ50</f>
        <v>0.13716319498811511</v>
      </c>
      <c r="AG8" s="51">
        <f>$N8*'[1]Results Biogas - MEA (GF)'!AN50</f>
        <v>1.9584559084331429E-2</v>
      </c>
      <c r="AH8" s="8">
        <f>$N8*'[1]Results Biogas - MEA (GF)'!AO50</f>
        <v>1.6104421449789528E-3</v>
      </c>
      <c r="AI8" s="8">
        <f>$N8*'[1]Results Biogas - MEA (GF)'!AP50</f>
        <v>7.4784404424308977E-4</v>
      </c>
      <c r="AJ8" s="106">
        <f>$N8*'[1]Results Biogas - MEA (GF)'!AQ50</f>
        <v>6.5642982940644093E-2</v>
      </c>
      <c r="AK8" s="50">
        <f>$O8*'[1]Results SimaPro (GF)'!AN50</f>
        <v>1.9584559084331432E-2</v>
      </c>
      <c r="AL8" s="8">
        <f>$O8*'[1]Results SimaPro (GF)'!AO50</f>
        <v>1.6104421449789532E-3</v>
      </c>
      <c r="AM8" s="8">
        <f>$O8*'[1]Results SimaPro (GF)'!AP50</f>
        <v>7.4784404424308988E-4</v>
      </c>
      <c r="AN8" s="52">
        <f>$O8*'[1]Results SimaPro (GF)'!AQ50</f>
        <v>5.8041795006256308E-2</v>
      </c>
      <c r="AO8" s="51">
        <f>$P8*'[2]Results Flue gas - MEA (GF)'!AN50</f>
        <v>5.9926701533278837E-2</v>
      </c>
      <c r="AP8" s="8">
        <f>$P8*'[2]Results Flue gas - MEA (GF)'!AO50</f>
        <v>4.8664678540051827E-3</v>
      </c>
      <c r="AQ8" s="8">
        <f>$P8*'[2]Results Flue gas - MEA (GF)'!AP50</f>
        <v>1.8832088498880274E-2</v>
      </c>
      <c r="AR8" s="106">
        <f>$P8*'[2]Results Flue gas - MEA (GF)'!AQ50</f>
        <v>0.91637474211383574</v>
      </c>
      <c r="AS8" s="51">
        <f>$Q8*'[2]Results Flue gas - MEA (GF)'!AN50</f>
        <v>4.0884535461168645E-2</v>
      </c>
      <c r="AT8" s="8">
        <f>$Q8*'[2]Results Flue gas - MEA (GF)'!AO50</f>
        <v>3.3201106094121126E-3</v>
      </c>
      <c r="AU8" s="8">
        <f>$Q8*'[2]Results Flue gas - MEA (GF)'!AP50</f>
        <v>1.2848048872050277E-2</v>
      </c>
      <c r="AV8" s="106">
        <f>$Q8*'[2]Results Flue gas - MEA (GF)'!AQ50</f>
        <v>0.6251896847495737</v>
      </c>
      <c r="AW8" s="50">
        <f>$R8*'[2]Results SimaPro (GF)'!AN50</f>
        <v>6.0852999642945459E-2</v>
      </c>
      <c r="AX8" s="8">
        <f>$R8*'[2]Results SimaPro (GF)'!AO50</f>
        <v>7.1624151455982671E-3</v>
      </c>
      <c r="AY8" s="8">
        <f>$R8*'[2]Results SimaPro (GF)'!AP50</f>
        <v>2.9671483957977998E-2</v>
      </c>
      <c r="AZ8" s="52">
        <f>$R8*'[2]Results SimaPro (GF)'!AQ50</f>
        <v>0.56339794616117478</v>
      </c>
    </row>
    <row r="9" spans="1:56" ht="18" x14ac:dyDescent="0.35">
      <c r="B9" s="10" t="s">
        <v>34</v>
      </c>
      <c r="C9" s="9" t="s">
        <v>33</v>
      </c>
      <c r="D9" s="1">
        <f>'[1]Comparation CO2 source (MEA)'!D8</f>
        <v>2.1448129355999997E-2</v>
      </c>
      <c r="E9" s="1">
        <f>'[1]Comparation CO2 source (MEA)'!E8</f>
        <v>1.8208129355999997E-2</v>
      </c>
      <c r="F9" s="1">
        <f>'[1]Comparation CO2 source (MEA)'!F8</f>
        <v>1.4972449355999997E-2</v>
      </c>
      <c r="G9" s="1">
        <f>'[2]Comparation CO2 source (MEA)'!D8</f>
        <v>0.14690912403400003</v>
      </c>
      <c r="H9" s="1">
        <f>'[2]Comparation CO2 source (MEA)'!E8</f>
        <v>0.13250912403400003</v>
      </c>
      <c r="I9" s="1">
        <f>'[2]Comparation CO2 source (MEA)'!F8</f>
        <v>0.11923509403400001</v>
      </c>
      <c r="K9" s="1">
        <f t="shared" si="1"/>
        <v>0.14690912403400003</v>
      </c>
      <c r="L9" s="9" t="s">
        <v>131</v>
      </c>
      <c r="M9" s="8">
        <f t="shared" si="2"/>
        <v>0.14599589710327407</v>
      </c>
      <c r="N9" s="8">
        <f t="shared" si="0"/>
        <v>0.12394144663054409</v>
      </c>
      <c r="O9" s="8">
        <f t="shared" si="0"/>
        <v>0.10191640209177776</v>
      </c>
      <c r="P9" s="8">
        <f t="shared" si="0"/>
        <v>1</v>
      </c>
      <c r="Q9" s="8">
        <f t="shared" si="0"/>
        <v>0.90198022012120005</v>
      </c>
      <c r="R9" s="8">
        <f t="shared" si="0"/>
        <v>0.81162483826671472</v>
      </c>
      <c r="AA9" s="57" t="s">
        <v>34</v>
      </c>
      <c r="AB9" s="47" t="s">
        <v>33</v>
      </c>
      <c r="AC9" s="51">
        <f>$M$9*'[1]Results Flue gas - MEA (GF)'!AN53</f>
        <v>3.8591335924703304E-2</v>
      </c>
      <c r="AD9" s="8">
        <f>$M$9*'[1]Results Flue gas - MEA (GF)'!AO53</f>
        <v>7.636013129724839E-4</v>
      </c>
      <c r="AE9" s="8">
        <f>$M$9*'[1]Results Flue gas - MEA (GF)'!AP53</f>
        <v>-2.9630562625862202E-4</v>
      </c>
      <c r="AF9" s="106">
        <f>$M$9*'[1]Results Flue gas - MEA (GF)'!AQ53</f>
        <v>0.10693726549185691</v>
      </c>
      <c r="AG9" s="51">
        <f>$N9*'[1]Results Biogas - MEA (GF)'!AN53</f>
        <v>3.8591335924703304E-2</v>
      </c>
      <c r="AH9" s="8">
        <f>$N9*'[1]Results Biogas - MEA (GF)'!AO53</f>
        <v>7.636013129724839E-4</v>
      </c>
      <c r="AI9" s="8">
        <f>$N9*'[1]Results Biogas - MEA (GF)'!AP53</f>
        <v>-2.9630562625862202E-4</v>
      </c>
      <c r="AJ9" s="106">
        <f>$N9*'[1]Results Biogas - MEA (GF)'!AQ53</f>
        <v>8.4882815019126923E-2</v>
      </c>
      <c r="AK9" s="50">
        <f>$O9*'[1]Results SimaPro (GF)'!AN53</f>
        <v>3.8591335924703304E-2</v>
      </c>
      <c r="AL9" s="8">
        <f>$O9*'[1]Results SimaPro (GF)'!AO53</f>
        <v>7.6360131297248401E-4</v>
      </c>
      <c r="AM9" s="8">
        <f>$O9*'[1]Results SimaPro (GF)'!AP53</f>
        <v>-2.9630562625862202E-4</v>
      </c>
      <c r="AN9" s="52">
        <f>$O9*'[1]Results SimaPro (GF)'!AQ53</f>
        <v>6.2857770480360592E-2</v>
      </c>
      <c r="AO9" s="51">
        <f>$P9*'[2]Results Flue gas - MEA (GF)'!AN53</f>
        <v>9.6126391923293475E-2</v>
      </c>
      <c r="AP9" s="8">
        <f>$P9*'[2]Results Flue gas - MEA (GF)'!AO53</f>
        <v>2.3074809153552423E-3</v>
      </c>
      <c r="AQ9" s="8">
        <f>$P9*'[2]Results Flue gas - MEA (GF)'!AP53</f>
        <v>5.5064653425663523E-3</v>
      </c>
      <c r="AR9" s="106">
        <f>$P9*'[2]Results Flue gas - MEA (GF)'!AQ53</f>
        <v>0.89605966181878494</v>
      </c>
      <c r="AS9" s="51">
        <f>$Q9*'[2]Results Flue gas - MEA (GF)'!AN53</f>
        <v>8.6704104146428998E-2</v>
      </c>
      <c r="AT9" s="8">
        <f>$Q9*'[2]Results Flue gas - MEA (GF)'!AO53</f>
        <v>2.0813021439575895E-3</v>
      </c>
      <c r="AU9" s="8">
        <f>$Q9*'[2]Results Flue gas - MEA (GF)'!AP53</f>
        <v>4.9667228217777576E-3</v>
      </c>
      <c r="AV9" s="106">
        <f>$Q9*'[2]Results Flue gas - MEA (GF)'!AQ53</f>
        <v>0.8082280910090357</v>
      </c>
      <c r="AW9" s="50">
        <f>$R9*'[2]Results SimaPro (GF)'!AN53</f>
        <v>9.6565643061875206E-2</v>
      </c>
      <c r="AX9" s="8">
        <f>$R9*'[2]Results SimaPro (GF)'!AO53</f>
        <v>3.3961811649256338E-3</v>
      </c>
      <c r="AY9" s="8">
        <f>$R9*'[2]Results SimaPro (GF)'!AP53</f>
        <v>1.0646105272794606E-2</v>
      </c>
      <c r="AZ9" s="52">
        <f>$R9*'[2]Results SimaPro (GF)'!AQ53</f>
        <v>0.70101690876711931</v>
      </c>
    </row>
    <row r="10" spans="1:56" x14ac:dyDescent="0.25">
      <c r="B10" s="10" t="s">
        <v>32</v>
      </c>
      <c r="C10" s="9" t="s">
        <v>31</v>
      </c>
      <c r="D10" s="1">
        <f>'[1]Comparation CO2 source (MEA)'!D9</f>
        <v>4583.9056529585205</v>
      </c>
      <c r="E10" s="1">
        <f>'[1]Comparation CO2 source (MEA)'!E9</f>
        <v>6013.9056529585214</v>
      </c>
      <c r="F10" s="1">
        <f>'[1]Comparation CO2 source (MEA)'!F9</f>
        <v>3826.3766751585199</v>
      </c>
      <c r="G10" s="1">
        <f>'[2]Comparation CO2 source (MEA)'!D9</f>
        <v>31093.3419006392</v>
      </c>
      <c r="H10" s="1">
        <f>'[2]Comparation CO2 source (MEA)'!E9</f>
        <v>37433.341900639214</v>
      </c>
      <c r="I10" s="1">
        <f>'[2]Comparation CO2 source (MEA)'!F9</f>
        <v>28219.7947725392</v>
      </c>
      <c r="K10" s="1">
        <f t="shared" si="1"/>
        <v>37433.341900639214</v>
      </c>
      <c r="L10" s="9" t="s">
        <v>130</v>
      </c>
      <c r="M10" s="8">
        <f t="shared" si="2"/>
        <v>0.12245515415443699</v>
      </c>
      <c r="N10" s="8">
        <f t="shared" si="0"/>
        <v>0.16065639207211227</v>
      </c>
      <c r="O10" s="8">
        <f t="shared" si="0"/>
        <v>0.10221840960165997</v>
      </c>
      <c r="P10" s="8">
        <f t="shared" si="0"/>
        <v>0.83063227384750937</v>
      </c>
      <c r="Q10" s="8">
        <f t="shared" si="0"/>
        <v>1</v>
      </c>
      <c r="R10" s="8">
        <f t="shared" si="0"/>
        <v>0.75386789796764897</v>
      </c>
      <c r="AA10" s="57" t="s">
        <v>32</v>
      </c>
      <c r="AB10" s="47" t="s">
        <v>31</v>
      </c>
      <c r="AC10" s="51">
        <f>$M$10*'[1]Results Flue gas - MEA (GF)'!AN56</f>
        <v>3.488830746998358E-2</v>
      </c>
      <c r="AD10" s="8">
        <f>$M$10*'[1]Results Flue gas - MEA (GF)'!AO56</f>
        <v>1.3617943339205238E-3</v>
      </c>
      <c r="AE10" s="8">
        <f>$M$10*'[1]Results Flue gas - MEA (GF)'!AP56</f>
        <v>-5.5912721026698074E-9</v>
      </c>
      <c r="AF10" s="106">
        <f>$M$10*'[1]Results Flue gas - MEA (GF)'!AQ56</f>
        <v>8.6205057941804983E-2</v>
      </c>
      <c r="AG10" s="51">
        <f>$N10*'[1]Results Biogas - MEA (GF)'!AN56</f>
        <v>3.4888307469983573E-2</v>
      </c>
      <c r="AH10" s="8">
        <f>$N10*'[1]Results Biogas - MEA (GF)'!AO56</f>
        <v>1.3617943339205118E-3</v>
      </c>
      <c r="AI10" s="8">
        <f>$N10*'[1]Results Biogas - MEA (GF)'!AP56</f>
        <v>-5.5912720783734284E-9</v>
      </c>
      <c r="AJ10" s="106">
        <f>$N10*'[1]Results Biogas - MEA (GF)'!AQ56</f>
        <v>0.12440629585948026</v>
      </c>
      <c r="AK10" s="50">
        <f>$O10*'[1]Results SimaPro (GF)'!AN56</f>
        <v>3.4888307469983573E-2</v>
      </c>
      <c r="AL10" s="8">
        <f>$O10*'[1]Results SimaPro (GF)'!AO56</f>
        <v>1.3617943152206085E-3</v>
      </c>
      <c r="AM10" s="8">
        <f>$O10*'[1]Results SimaPro (GF)'!AP56</f>
        <v>-5.5939435139538997E-9</v>
      </c>
      <c r="AN10" s="52">
        <f>$O10*'[1]Results SimaPro (GF)'!AQ56</f>
        <v>6.5968313410399312E-2</v>
      </c>
      <c r="AO10" s="51">
        <f>$P10*'[2]Results Flue gas - MEA (GF)'!AN56</f>
        <v>0.11439547791393097</v>
      </c>
      <c r="AP10" s="8">
        <f>$P10*'[2]Results Flue gas - MEA (GF)'!AO56</f>
        <v>4.1151309281677977E-3</v>
      </c>
      <c r="AQ10" s="8">
        <f>$P10*'[2]Results Flue gas - MEA (GF)'!AP56</f>
        <v>1.2598758087157226E-2</v>
      </c>
      <c r="AR10" s="106">
        <f>$P10*'[2]Results Flue gas - MEA (GF)'!AQ56</f>
        <v>0.69952290691825336</v>
      </c>
      <c r="AS10" s="51">
        <f>$Q10*'[2]Results Flue gas - MEA (GF)'!AN56</f>
        <v>0.13772096451784646</v>
      </c>
      <c r="AT10" s="8">
        <f>$Q10*'[2]Results Flue gas - MEA (GF)'!AO56</f>
        <v>4.9542150693307509E-3</v>
      </c>
      <c r="AU10" s="8">
        <f>$Q10*'[2]Results Flue gas - MEA (GF)'!AP56</f>
        <v>1.516767224658809E-2</v>
      </c>
      <c r="AV10" s="106">
        <f>$Q10*'[2]Results Flue gas - MEA (GF)'!AQ56</f>
        <v>0.84215714816623466</v>
      </c>
      <c r="AW10" s="50">
        <f>$R10*'[2]Results SimaPro (GF)'!AN56</f>
        <v>0.11517884018967525</v>
      </c>
      <c r="AX10" s="8">
        <f>$R10*'[2]Results SimaPro (GF)'!AO56</f>
        <v>6.0566427278065261E-3</v>
      </c>
      <c r="AY10" s="8">
        <f>$R10*'[2]Results SimaPro (GF)'!AP56</f>
        <v>2.1764733540557527E-2</v>
      </c>
      <c r="AZ10" s="52">
        <f>$R10*'[2]Results SimaPro (GF)'!AQ56</f>
        <v>0.61086768150960968</v>
      </c>
    </row>
    <row r="11" spans="1:56" x14ac:dyDescent="0.25">
      <c r="B11" s="10" t="s">
        <v>30</v>
      </c>
      <c r="C11" s="9" t="s">
        <v>29</v>
      </c>
      <c r="D11" s="1">
        <f>'[1]Comparation CO2 source (MEA)'!D10</f>
        <v>1579.1608753599</v>
      </c>
      <c r="E11" s="1">
        <f>'[1]Comparation CO2 source (MEA)'!E10</f>
        <v>1444.1608753599</v>
      </c>
      <c r="F11" s="1">
        <f>'[1]Comparation CO2 source (MEA)'!F10</f>
        <v>1492.9487812598998</v>
      </c>
      <c r="G11" s="1">
        <f>'[2]Comparation CO2 source (MEA)'!D10</f>
        <v>15503.384438131798</v>
      </c>
      <c r="H11" s="1">
        <f>'[2]Comparation CO2 source (MEA)'!E10</f>
        <v>14903.384438131798</v>
      </c>
      <c r="I11" s="1">
        <f>'[2]Comparation CO2 source (MEA)'!F10</f>
        <v>15180.182959481801</v>
      </c>
      <c r="K11" s="1">
        <f t="shared" si="1"/>
        <v>15503.384438131798</v>
      </c>
      <c r="L11" s="9" t="s">
        <v>131</v>
      </c>
      <c r="M11" s="8">
        <f t="shared" si="2"/>
        <v>0.10185910577537052</v>
      </c>
      <c r="N11" s="8">
        <f t="shared" si="0"/>
        <v>9.3151329706297706E-2</v>
      </c>
      <c r="O11" s="8">
        <f t="shared" si="0"/>
        <v>9.6298249405973216E-2</v>
      </c>
      <c r="P11" s="8">
        <f t="shared" si="0"/>
        <v>1</v>
      </c>
      <c r="Q11" s="8">
        <f t="shared" si="0"/>
        <v>0.96129877302634303</v>
      </c>
      <c r="R11" s="8">
        <f t="shared" si="0"/>
        <v>0.9791528436942416</v>
      </c>
      <c r="AA11" s="57" t="s">
        <v>30</v>
      </c>
      <c r="AB11" s="47" t="s">
        <v>29</v>
      </c>
      <c r="AC11" s="51">
        <f>$M$11*'[1]Results Flue gas - MEA (GF)'!AN59</f>
        <v>2.6561489531734928E-2</v>
      </c>
      <c r="AD11" s="8">
        <f>$M$11*'[1]Results Flue gas - MEA (GF)'!AO59</f>
        <v>7.8590892515261607E-4</v>
      </c>
      <c r="AE11" s="8">
        <f>$M$11*'[1]Results Flue gas - MEA (GF)'!AP59</f>
        <v>-2.3835324568936907E-5</v>
      </c>
      <c r="AF11" s="106">
        <f>$M$11*'[1]Results Flue gas - MEA (GF)'!AQ59</f>
        <v>7.4535542643051914E-2</v>
      </c>
      <c r="AG11" s="51">
        <f>$N11*'[1]Results Biogas - MEA (GF)'!AN59</f>
        <v>2.6561489531734928E-2</v>
      </c>
      <c r="AH11" s="8">
        <f>$N11*'[1]Results Biogas - MEA (GF)'!AO59</f>
        <v>7.8590892515262344E-4</v>
      </c>
      <c r="AI11" s="8">
        <f>$N11*'[1]Results Biogas - MEA (GF)'!AP59</f>
        <v>-2.3835324568944242E-5</v>
      </c>
      <c r="AJ11" s="106">
        <f>$N11*'[1]Results Biogas - MEA (GF)'!AQ59</f>
        <v>6.5827766573979096E-2</v>
      </c>
      <c r="AK11" s="50">
        <f>$O11*'[1]Results SimaPro (GF)'!AN59</f>
        <v>2.6561489602687175E-2</v>
      </c>
      <c r="AL11" s="8">
        <f>$O11*'[1]Results SimaPro (GF)'!AO59</f>
        <v>7.8590891225221158E-4</v>
      </c>
      <c r="AM11" s="8">
        <f>$O11*'[1]Results SimaPro (GF)'!AP59</f>
        <v>-2.3835324568951578E-5</v>
      </c>
      <c r="AN11" s="52">
        <f>$O11*'[1]Results SimaPro (GF)'!AQ59</f>
        <v>6.8974686215602779E-2</v>
      </c>
      <c r="AO11" s="51">
        <f>$P11*'[2]Results Flue gas - MEA (GF)'!AN59</f>
        <v>8.8271891243684369E-2</v>
      </c>
      <c r="AP11" s="8">
        <f>$P11*'[2]Results Flue gas - MEA (GF)'!AO59</f>
        <v>2.3748946784445846E-3</v>
      </c>
      <c r="AQ11" s="8">
        <f>$P11*'[2]Results Flue gas - MEA (GF)'!AP59</f>
        <v>7.1455679785328713E-3</v>
      </c>
      <c r="AR11" s="106">
        <f>$P11*'[2]Results Flue gas - MEA (GF)'!AQ59</f>
        <v>0.90220764609933812</v>
      </c>
      <c r="AS11" s="51">
        <f>$Q11*'[2]Results Flue gas - MEA (GF)'!AN59</f>
        <v>8.4855660745268582E-2</v>
      </c>
      <c r="AT11" s="8">
        <f>$Q11*'[2]Results Flue gas - MEA (GF)'!AO59</f>
        <v>2.2829833404555706E-3</v>
      </c>
      <c r="AU11" s="8">
        <f>$Q11*'[2]Results Flue gas - MEA (GF)'!AP59</f>
        <v>6.8690257303399751E-3</v>
      </c>
      <c r="AV11" s="106">
        <f>$Q11*'[2]Results Flue gas - MEA (GF)'!AQ59</f>
        <v>0.86729110321027891</v>
      </c>
      <c r="AW11" s="50">
        <f>$R11*'[2]Results SimaPro (GF)'!AN59</f>
        <v>8.8723979633027458E-2</v>
      </c>
      <c r="AX11" s="8">
        <f>$R11*'[2]Results SimaPro (GF)'!AO59</f>
        <v>3.495365964525478E-3</v>
      </c>
      <c r="AY11" s="8">
        <f>$R11*'[2]Results SimaPro (GF)'!AP59</f>
        <v>1.2435369539428939E-2</v>
      </c>
      <c r="AZ11" s="52">
        <f>$R11*'[2]Results SimaPro (GF)'!AQ59</f>
        <v>0.87449812855725984</v>
      </c>
    </row>
    <row r="12" spans="1:56" ht="18" x14ac:dyDescent="0.35">
      <c r="B12" s="10" t="s">
        <v>28</v>
      </c>
      <c r="C12" s="9" t="s">
        <v>24</v>
      </c>
      <c r="D12" s="1">
        <f>'[1]Comparation CO2 source (MEA)'!D11</f>
        <v>1.00916876927</v>
      </c>
      <c r="E12" s="1">
        <f>'[1]Comparation CO2 source (MEA)'!E11</f>
        <v>0.99916876926999998</v>
      </c>
      <c r="F12" s="1">
        <f>'[1]Comparation CO2 source (MEA)'!F11</f>
        <v>0.92006229926999994</v>
      </c>
      <c r="G12" s="1">
        <f>'[2]Comparation CO2 source (MEA)'!D11</f>
        <v>5.2818305316699998</v>
      </c>
      <c r="H12" s="1">
        <f>'[2]Comparation CO2 source (MEA)'!E11</f>
        <v>5.2418305316699998</v>
      </c>
      <c r="I12" s="1">
        <f>'[2]Comparation CO2 source (MEA)'!F11</f>
        <v>5.0101798416700003</v>
      </c>
      <c r="K12" s="1">
        <f t="shared" si="1"/>
        <v>5.2818305316699998</v>
      </c>
      <c r="L12" s="9" t="s">
        <v>131</v>
      </c>
      <c r="M12" s="8">
        <f t="shared" si="2"/>
        <v>0.19106420836848068</v>
      </c>
      <c r="N12" s="8">
        <f t="shared" si="0"/>
        <v>0.18917092535986468</v>
      </c>
      <c r="O12" s="8">
        <f t="shared" si="0"/>
        <v>0.17419383180760559</v>
      </c>
      <c r="P12" s="8">
        <f t="shared" si="0"/>
        <v>1</v>
      </c>
      <c r="Q12" s="8">
        <f t="shared" si="0"/>
        <v>0.99242686796553603</v>
      </c>
      <c r="R12" s="8">
        <f t="shared" si="0"/>
        <v>0.94856883643441903</v>
      </c>
      <c r="AA12" s="57" t="s">
        <v>28</v>
      </c>
      <c r="AB12" s="47" t="s">
        <v>24</v>
      </c>
      <c r="AC12" s="51">
        <f>$M$12*'[1]Results Flue gas - MEA (GF)'!AN62</f>
        <v>7.3115444911462754E-2</v>
      </c>
      <c r="AD12" s="8">
        <f>$M$12*'[1]Results Flue gas - MEA (GF)'!AO62</f>
        <v>3.6268373029270926E-3</v>
      </c>
      <c r="AE12" s="8">
        <f>$M$12*'[1]Results Flue gas - MEA (GF)'!AP62</f>
        <v>-6.4700106894938442E-4</v>
      </c>
      <c r="AF12" s="106">
        <f>$M$12*'[1]Results Flue gas - MEA (GF)'!AQ62</f>
        <v>0.11496892722304021</v>
      </c>
      <c r="AG12" s="51">
        <f>$N12*'[1]Results Biogas - MEA (GF)'!AN62</f>
        <v>7.3115444911462754E-2</v>
      </c>
      <c r="AH12" s="8">
        <f>$N12*'[1]Results Biogas - MEA (GF)'!AO62</f>
        <v>3.6268373029270922E-3</v>
      </c>
      <c r="AI12" s="8">
        <f>$N12*'[1]Results Biogas - MEA (GF)'!AP62</f>
        <v>-6.4700106894938453E-4</v>
      </c>
      <c r="AJ12" s="106">
        <f>$N12*'[1]Results Biogas - MEA (GF)'!AQ62</f>
        <v>0.11307564421442422</v>
      </c>
      <c r="AK12" s="50">
        <f>$O12*'[1]Results SimaPro (GF)'!AN62</f>
        <v>7.3115444911462768E-2</v>
      </c>
      <c r="AL12" s="8">
        <f>$O12*'[1]Results SimaPro (GF)'!AO62</f>
        <v>3.6268373029270926E-3</v>
      </c>
      <c r="AM12" s="8">
        <f>$O12*'[1]Results SimaPro (GF)'!AP62</f>
        <v>-6.4700106894938453E-4</v>
      </c>
      <c r="AN12" s="52">
        <f>$O12*'[1]Results SimaPro (GF)'!AQ62</f>
        <v>9.8098550662165121E-2</v>
      </c>
      <c r="AO12" s="51">
        <f>$P12*'[2]Results Flue gas - MEA (GF)'!AN62</f>
        <v>0.2230895112224362</v>
      </c>
      <c r="AP12" s="8">
        <f>$P12*'[2]Results Flue gas - MEA (GF)'!AO62</f>
        <v>1.0959742016125778E-2</v>
      </c>
      <c r="AQ12" s="8">
        <f>$P12*'[2]Results Flue gas - MEA (GF)'!AP62</f>
        <v>3.0151410395525619E-2</v>
      </c>
      <c r="AR12" s="106">
        <f>$P12*'[2]Results Flue gas - MEA (GF)'!AQ62</f>
        <v>0.73579933636591244</v>
      </c>
      <c r="AS12" s="51">
        <f>$Q12*'[2]Results Flue gas - MEA (GF)'!AN62</f>
        <v>0.22140002489844465</v>
      </c>
      <c r="AT12" s="8">
        <f>$Q12*'[2]Results Flue gas - MEA (GF)'!AO62</f>
        <v>1.0876742442773995E-2</v>
      </c>
      <c r="AU12" s="8">
        <f>$Q12*'[2]Results Flue gas - MEA (GF)'!AP62</f>
        <v>2.9923069783574993E-2</v>
      </c>
      <c r="AV12" s="106">
        <f>$Q12*'[2]Results Flue gas - MEA (GF)'!AQ62</f>
        <v>0.73022703084074236</v>
      </c>
      <c r="AW12" s="50">
        <f>$R12*'[2]Results SimaPro (GF)'!AN62</f>
        <v>0.22517582390019555</v>
      </c>
      <c r="AX12" s="8">
        <f>$R12*'[2]Results SimaPro (GF)'!AO62</f>
        <v>1.6130528893183213E-2</v>
      </c>
      <c r="AY12" s="8">
        <f>$R12*'[2]Results SimaPro (GF)'!AP62</f>
        <v>5.4562958480396342E-2</v>
      </c>
      <c r="AZ12" s="52">
        <f>$R12*'[2]Results SimaPro (GF)'!AQ62</f>
        <v>0.65269952516064389</v>
      </c>
      <c r="BA12" s="65"/>
      <c r="BB12" s="65"/>
      <c r="BC12" s="65"/>
      <c r="BD12" s="65"/>
    </row>
    <row r="13" spans="1:56" x14ac:dyDescent="0.25">
      <c r="B13" s="10" t="s">
        <v>27</v>
      </c>
      <c r="C13" s="9" t="s">
        <v>26</v>
      </c>
      <c r="D13" s="1">
        <f>'[1]Comparation CO2 source (MEA)'!D12</f>
        <v>2.69256216</v>
      </c>
      <c r="E13" s="1">
        <f>'[1]Comparation CO2 source (MEA)'!E12</f>
        <v>2.67256216</v>
      </c>
      <c r="F13" s="1">
        <f>'[1]Comparation CO2 source (MEA)'!F12</f>
        <v>2.8337030000000003</v>
      </c>
      <c r="G13" s="1">
        <f>'[2]Comparation CO2 source (MEA)'!D12</f>
        <v>14.977125950000003</v>
      </c>
      <c r="H13" s="1">
        <f>'[2]Comparation CO2 source (MEA)'!E12</f>
        <v>14.890125950000002</v>
      </c>
      <c r="I13" s="1">
        <f>'[2]Comparation CO2 source (MEA)'!F12</f>
        <v>15.700410590000002</v>
      </c>
      <c r="K13" s="1">
        <f t="shared" si="1"/>
        <v>15.700410590000002</v>
      </c>
      <c r="L13" s="9" t="s">
        <v>132</v>
      </c>
      <c r="M13" s="8">
        <f t="shared" si="2"/>
        <v>0.17149628951200566</v>
      </c>
      <c r="N13" s="8">
        <f t="shared" si="0"/>
        <v>0.17022243747575774</v>
      </c>
      <c r="O13" s="8">
        <f t="shared" si="0"/>
        <v>0.1804859168335928</v>
      </c>
      <c r="P13" s="8">
        <f t="shared" si="0"/>
        <v>0.9539321194274577</v>
      </c>
      <c r="Q13" s="8">
        <f t="shared" si="0"/>
        <v>0.94839086306977904</v>
      </c>
      <c r="R13" s="8">
        <f t="shared" si="0"/>
        <v>1</v>
      </c>
      <c r="AA13" s="57" t="s">
        <v>27</v>
      </c>
      <c r="AB13" s="47" t="s">
        <v>26</v>
      </c>
      <c r="AC13" s="51">
        <f>$M$13*'[1]Results Flue gas - MEA (GF)'!AN65</f>
        <v>0.12756981217266369</v>
      </c>
      <c r="AD13" s="8">
        <f>$M$13*'[1]Results Flue gas - MEA (GF)'!AO65</f>
        <v>8.5150511977788814E-4</v>
      </c>
      <c r="AE13" s="8">
        <f>$M$13*'[1]Results Flue gas - MEA (GF)'!AP65</f>
        <v>-1.8778617177552448E-4</v>
      </c>
      <c r="AF13" s="106">
        <f>$M$13*'[1]Results Flue gas - MEA (GF)'!AQ65</f>
        <v>4.3262758391339612E-2</v>
      </c>
      <c r="AG13" s="51">
        <f>$N13*'[1]Results Biogas - MEA (GF)'!AN65</f>
        <v>0.12756981217266369</v>
      </c>
      <c r="AH13" s="8">
        <f>$N13*'[1]Results Biogas - MEA (GF)'!AO65</f>
        <v>8.5150511977788814E-4</v>
      </c>
      <c r="AI13" s="8">
        <f>$N13*'[1]Results Biogas - MEA (GF)'!AP65</f>
        <v>-1.877861717755245E-4</v>
      </c>
      <c r="AJ13" s="106">
        <f>$N13*'[1]Results Biogas - MEA (GF)'!AQ65</f>
        <v>4.1988906355091699E-2</v>
      </c>
      <c r="AK13" s="50">
        <f>$O13*'[1]Results SimaPro (GF)'!AN65</f>
        <v>0.12756981217266369</v>
      </c>
      <c r="AL13" s="8">
        <f>$O13*'[1]Results SimaPro (GF)'!AO65</f>
        <v>8.5150511977788803E-4</v>
      </c>
      <c r="AM13" s="8">
        <f>$O13*'[1]Results SimaPro (GF)'!AP65</f>
        <v>-1.8778617177552448E-4</v>
      </c>
      <c r="AN13" s="52">
        <f>$O13*'[1]Results SimaPro (GF)'!AQ65</f>
        <v>5.2252385712926751E-2</v>
      </c>
      <c r="AO13" s="51">
        <f>$P13*'[2]Results Flue gas - MEA (GF)'!AN65</f>
        <v>0.43903302722479953</v>
      </c>
      <c r="AP13" s="8">
        <f>$P13*'[2]Results Flue gas - MEA (GF)'!AO65</f>
        <v>2.5731161467670164E-3</v>
      </c>
      <c r="AQ13" s="8">
        <f>$P13*'[2]Results Flue gas - MEA (GF)'!AP65</f>
        <v>6.8901975129811626E-3</v>
      </c>
      <c r="AR13" s="106">
        <f>$P13*'[2]Results Flue gas - MEA (GF)'!AQ65</f>
        <v>0.50543577854291</v>
      </c>
      <c r="AS13" s="51">
        <f>$Q13*'[2]Results Flue gas - MEA (GF)'!AN65</f>
        <v>0.43648274665053766</v>
      </c>
      <c r="AT13" s="8">
        <f>$Q13*'[2]Results Flue gas - MEA (GF)'!AO65</f>
        <v>2.5581692800907205E-3</v>
      </c>
      <c r="AU13" s="8">
        <f>$Q13*'[2]Results Flue gas - MEA (GF)'!AP65</f>
        <v>6.8501733330663655E-3</v>
      </c>
      <c r="AV13" s="106">
        <f>$Q13*'[2]Results Flue gas - MEA (GF)'!AQ65</f>
        <v>0.50249977380608424</v>
      </c>
      <c r="AW13" s="50">
        <f>$R13*'[2]Results SimaPro (GF)'!AN65</f>
        <v>0.43952284817285159</v>
      </c>
      <c r="AX13" s="8">
        <f>$R13*'[2]Results SimaPro (GF)'!AO65</f>
        <v>3.7871086019795226E-3</v>
      </c>
      <c r="AY13" s="8">
        <f>$R13*'[2]Results SimaPro (GF)'!AP65</f>
        <v>1.2621514505245891E-2</v>
      </c>
      <c r="AZ13" s="52">
        <f>$R13*'[2]Results SimaPro (GF)'!AQ65</f>
        <v>0.54406852871992295</v>
      </c>
    </row>
    <row r="14" spans="1:56" ht="18" x14ac:dyDescent="0.35">
      <c r="B14" s="10" t="s">
        <v>25</v>
      </c>
      <c r="C14" s="9" t="s">
        <v>24</v>
      </c>
      <c r="D14" s="1">
        <f>'[1]Comparation CO2 source (MEA)'!D13</f>
        <v>215.3312213024</v>
      </c>
      <c r="E14" s="1">
        <f>'[1]Comparation CO2 source (MEA)'!E13</f>
        <v>215.3184213024</v>
      </c>
      <c r="F14" s="1">
        <f>'[1]Comparation CO2 source (MEA)'!F13</f>
        <v>215.29834345240002</v>
      </c>
      <c r="G14" s="1">
        <f>'[2]Comparation CO2 source (MEA)'!D13</f>
        <v>1.7602749482399997</v>
      </c>
      <c r="H14" s="1">
        <f>'[2]Comparation CO2 source (MEA)'!E13</f>
        <v>1.7032749482399998</v>
      </c>
      <c r="I14" s="1">
        <f>'[2]Comparation CO2 source (MEA)'!F13</f>
        <v>1.6629071982399999</v>
      </c>
      <c r="K14" s="1">
        <f t="shared" si="1"/>
        <v>215.3312213024</v>
      </c>
      <c r="L14" s="9" t="s">
        <v>131</v>
      </c>
      <c r="M14" s="8">
        <f t="shared" si="2"/>
        <v>1</v>
      </c>
      <c r="N14" s="8">
        <f t="shared" si="0"/>
        <v>0.99994055669251036</v>
      </c>
      <c r="O14" s="8">
        <f t="shared" si="0"/>
        <v>0.9998473149885041</v>
      </c>
      <c r="P14" s="8">
        <f t="shared" si="0"/>
        <v>8.1747316417620699E-3</v>
      </c>
      <c r="Q14" s="8">
        <f t="shared" si="0"/>
        <v>7.9100231630972306E-3</v>
      </c>
      <c r="R14" s="8">
        <f t="shared" si="0"/>
        <v>7.722554993103853E-3</v>
      </c>
      <c r="AA14" s="57" t="s">
        <v>25</v>
      </c>
      <c r="AB14" s="47" t="s">
        <v>24</v>
      </c>
      <c r="AC14" s="51">
        <f>$M$14*'[1]Results Flue gas - MEA (GF)'!AN68</f>
        <v>6.5565723143199415E-4</v>
      </c>
      <c r="AD14" s="8">
        <f>$M$14*'[1]Results Flue gas - MEA (GF)'!AO68</f>
        <v>3.0500918353942028E-5</v>
      </c>
      <c r="AE14" s="8">
        <f>$M$14*'[1]Results Flue gas - MEA (GF)'!AP68</f>
        <v>-4.7490558675195726E-6</v>
      </c>
      <c r="AF14" s="106">
        <f>$M$14*'[1]Results Flue gas - MEA (GF)'!AQ68</f>
        <v>0.99931859090608155</v>
      </c>
      <c r="AG14" s="51">
        <f>$N14*'[1]Results Biogas - MEA (GF)'!AN68</f>
        <v>6.5565723143199415E-4</v>
      </c>
      <c r="AH14" s="8">
        <f>$N14*'[1]Results Biogas - MEA (GF)'!AO68</f>
        <v>3.0500918353942028E-5</v>
      </c>
      <c r="AI14" s="8">
        <f>$N14*'[1]Results Biogas - MEA (GF)'!AP68</f>
        <v>-4.7490558675195735E-6</v>
      </c>
      <c r="AJ14" s="106">
        <f>$N14*'[1]Results Biogas - MEA (GF)'!AQ68</f>
        <v>0.99925914759859191</v>
      </c>
      <c r="AK14" s="50">
        <f>$O14*'[1]Results SimaPro (GF)'!AN68</f>
        <v>6.5565723143199415E-4</v>
      </c>
      <c r="AL14" s="8">
        <f>$O14*'[1]Results SimaPro (GF)'!AO68</f>
        <v>3.0500918353942028E-5</v>
      </c>
      <c r="AM14" s="8">
        <f>$O14*'[1]Results SimaPro (GF)'!AP68</f>
        <v>-4.7490558675195726E-6</v>
      </c>
      <c r="AN14" s="52">
        <f>$O14*'[1]Results SimaPro (GF)'!AQ68</f>
        <v>0.99916590589458565</v>
      </c>
      <c r="AO14" s="51">
        <f>$P14*'[2]Results Flue gas - MEA (GF)'!AN68</f>
        <v>2.0379726431947231E-3</v>
      </c>
      <c r="AP14" s="8">
        <f>$P14*'[2]Results Flue gas - MEA (GF)'!AO68</f>
        <v>9.2168984506561699E-5</v>
      </c>
      <c r="AQ14" s="8">
        <f>$P14*'[2]Results Flue gas - MEA (GF)'!AP68</f>
        <v>2.5720626885880496E-4</v>
      </c>
      <c r="AR14" s="106">
        <f>$P14*'[2]Results Flue gas - MEA (GF)'!AQ68</f>
        <v>5.787383745201981E-3</v>
      </c>
      <c r="AS14" s="51">
        <f>$Q14*'[2]Results Flue gas - MEA (GF)'!AN68</f>
        <v>1.9719804294338864E-3</v>
      </c>
      <c r="AT14" s="8">
        <f>$Q14*'[2]Results Flue gas - MEA (GF)'!AO68</f>
        <v>8.9184432506814805E-5</v>
      </c>
      <c r="AU14" s="8">
        <f>$Q14*'[2]Results Flue gas - MEA (GF)'!AP68</f>
        <v>2.4887759421646552E-4</v>
      </c>
      <c r="AV14" s="106">
        <f>$Q14*'[2]Results Flue gas - MEA (GF)'!AQ68</f>
        <v>5.5999807069400647E-3</v>
      </c>
      <c r="AW14" s="50">
        <f>$R14*'[2]Results SimaPro (GF)'!AN68</f>
        <v>2.0555180784416361E-3</v>
      </c>
      <c r="AX14" s="8">
        <f>$R14*'[2]Results SimaPro (GF)'!AO68</f>
        <v>1.3565413237952263E-4</v>
      </c>
      <c r="AY14" s="8">
        <f>$R14*'[2]Results SimaPro (GF)'!AP68</f>
        <v>4.6250195116916837E-4</v>
      </c>
      <c r="AZ14" s="52">
        <f>$R14*'[2]Results SimaPro (GF)'!AQ68</f>
        <v>5.0688808311135265E-3</v>
      </c>
    </row>
    <row r="15" spans="1:56" ht="18" x14ac:dyDescent="0.35">
      <c r="B15" s="10" t="s">
        <v>23</v>
      </c>
      <c r="C15" s="9" t="s">
        <v>22</v>
      </c>
      <c r="D15" s="1">
        <f>'[1]Comparation CO2 source (MEA)'!D14</f>
        <v>3.16167828E-2</v>
      </c>
      <c r="E15" s="1">
        <f>'[1]Comparation CO2 source (MEA)'!E14</f>
        <v>3.0326782799999997E-2</v>
      </c>
      <c r="F15" s="1">
        <f>'[1]Comparation CO2 source (MEA)'!F14</f>
        <v>3.3278562800000001E-2</v>
      </c>
      <c r="G15" s="1">
        <f>'[2]Comparation CO2 source (MEA)'!D14</f>
        <v>0.13629439269999999</v>
      </c>
      <c r="H15" s="1">
        <f>'[2]Comparation CO2 source (MEA)'!E14</f>
        <v>0.13049439269999999</v>
      </c>
      <c r="I15" s="1">
        <f>'[2]Comparation CO2 source (MEA)'!F14</f>
        <v>0.14439479899999996</v>
      </c>
      <c r="K15" s="1">
        <f t="shared" si="1"/>
        <v>0.14439479899999996</v>
      </c>
      <c r="L15" s="9" t="s">
        <v>132</v>
      </c>
      <c r="M15" s="8">
        <f t="shared" si="2"/>
        <v>0.21896067600052554</v>
      </c>
      <c r="N15" s="8">
        <f t="shared" si="0"/>
        <v>0.21002683621589449</v>
      </c>
      <c r="O15" s="8">
        <f t="shared" si="0"/>
        <v>0.23046926226200162</v>
      </c>
      <c r="P15" s="8">
        <f t="shared" si="0"/>
        <v>0.94390098288789492</v>
      </c>
      <c r="Q15" s="8">
        <f t="shared" si="0"/>
        <v>0.90373333114304222</v>
      </c>
      <c r="R15" s="8">
        <f t="shared" si="0"/>
        <v>1</v>
      </c>
      <c r="AA15" s="57" t="s">
        <v>23</v>
      </c>
      <c r="AB15" s="47" t="s">
        <v>22</v>
      </c>
      <c r="AC15" s="51">
        <f>$M$15*'[1]Results Flue gas - MEA (GF)'!AN71</f>
        <v>0.16881974952574302</v>
      </c>
      <c r="AD15" s="8">
        <f>$M$15*'[1]Results Flue gas - MEA (GF)'!AO71</f>
        <v>8.5799489218444627E-4</v>
      </c>
      <c r="AE15" s="8">
        <f>$M$15*'[1]Results Flue gas - MEA (GF)'!AP71</f>
        <v>-9.8286088545336244E-4</v>
      </c>
      <c r="AF15" s="106">
        <f>$M$15*'[1]Results Flue gas - MEA (GF)'!AQ71</f>
        <v>5.0265792468051448E-2</v>
      </c>
      <c r="AG15" s="51">
        <f>$N15*'[1]Results Biogas - MEA (GF)'!AN71</f>
        <v>0.168819749525743</v>
      </c>
      <c r="AH15" s="8">
        <f>$N15*'[1]Results Biogas - MEA (GF)'!AO71</f>
        <v>8.5799489218444627E-4</v>
      </c>
      <c r="AI15" s="8">
        <f>$N15*'[1]Results Biogas - MEA (GF)'!AP71</f>
        <v>-9.8286088545336244E-4</v>
      </c>
      <c r="AJ15" s="106">
        <f>$N15*'[1]Results Biogas - MEA (GF)'!AQ71</f>
        <v>4.1331952683420416E-2</v>
      </c>
      <c r="AK15" s="50">
        <f>$O15*'[1]Results SimaPro (GF)'!AN71</f>
        <v>0.16881974952574302</v>
      </c>
      <c r="AL15" s="8">
        <f>$O15*'[1]Results SimaPro (GF)'!AO71</f>
        <v>8.5799489218444627E-4</v>
      </c>
      <c r="AM15" s="8">
        <f>$O15*'[1]Results SimaPro (GF)'!AP71</f>
        <v>-9.8286088545336222E-4</v>
      </c>
      <c r="AN15" s="52">
        <f>$O15*'[1]Results SimaPro (GF)'!AQ71</f>
        <v>6.1774378729527513E-2</v>
      </c>
      <c r="AO15" s="51">
        <f>$P15*'[2]Results Flue gas - MEA (GF)'!AN71</f>
        <v>0.60021914431973422</v>
      </c>
      <c r="AP15" s="8">
        <f>$P15*'[2]Results Flue gas - MEA (GF)'!AO71</f>
        <v>2.5928219201302558E-3</v>
      </c>
      <c r="AQ15" s="8">
        <f>$P15*'[2]Results Flue gas - MEA (GF)'!AP71</f>
        <v>2.7690055512317791E-3</v>
      </c>
      <c r="AR15" s="106">
        <f>$P15*'[2]Results Flue gas - MEA (GF)'!AQ71</f>
        <v>0.33832001109679866</v>
      </c>
      <c r="AS15" s="51">
        <f>$Q15*'[2]Results Flue gas - MEA (GF)'!AN71</f>
        <v>0.57467685334143148</v>
      </c>
      <c r="AT15" s="8">
        <f>$Q15*'[2]Results Flue gas - MEA (GF)'!AO71</f>
        <v>2.4824845332514227E-3</v>
      </c>
      <c r="AU15" s="8">
        <f>$Q15*'[2]Results Flue gas - MEA (GF)'!AP71</f>
        <v>2.6511706801194009E-3</v>
      </c>
      <c r="AV15" s="106">
        <f>$Q15*'[2]Results Flue gas - MEA (GF)'!AQ71</f>
        <v>0.3239228225882399</v>
      </c>
      <c r="AW15" s="50">
        <f>$R15*'[2]Results SimaPro (GF)'!AN71</f>
        <v>0.60071272165419209</v>
      </c>
      <c r="AX15" s="8">
        <f>$R15*'[2]Results SimaPro (GF)'!AO71</f>
        <v>3.8160654249049472E-3</v>
      </c>
      <c r="AY15" s="8">
        <f>$R15*'[2]Results SimaPro (GF)'!AP71</f>
        <v>8.544144308133949E-3</v>
      </c>
      <c r="AZ15" s="52">
        <f>$R15*'[2]Results SimaPro (GF)'!AQ71</f>
        <v>0.3869270686127691</v>
      </c>
      <c r="BA15" s="65"/>
      <c r="BB15" s="65"/>
      <c r="BC15" s="65"/>
      <c r="BD15" s="65"/>
    </row>
    <row r="16" spans="1:56" ht="18" x14ac:dyDescent="0.35">
      <c r="B16" s="13" t="s">
        <v>21</v>
      </c>
      <c r="C16" s="12" t="s">
        <v>12</v>
      </c>
      <c r="D16" s="11">
        <f>'[1]Comparation CO2 source (MEA)'!D15</f>
        <v>57.684374665482096</v>
      </c>
      <c r="E16" s="11">
        <f>'[1]Comparation CO2 source (MEA)'!E15</f>
        <v>64.384374665482099</v>
      </c>
      <c r="F16" s="11">
        <f>'[1]Comparation CO2 source (MEA)'!F15</f>
        <v>62.160403655482099</v>
      </c>
      <c r="G16" s="11">
        <f>'[2]Comparation CO2 source (MEA)'!D15</f>
        <v>354.54502739454205</v>
      </c>
      <c r="H16" s="11">
        <f>'[2]Comparation CO2 source (MEA)'!E15</f>
        <v>384.24502739454198</v>
      </c>
      <c r="I16" s="11">
        <f>'[2]Comparation CO2 source (MEA)'!F15</f>
        <v>381.65437635454208</v>
      </c>
      <c r="K16" s="1">
        <f t="shared" si="1"/>
        <v>384.24502739454198</v>
      </c>
      <c r="L16" s="9" t="s">
        <v>132</v>
      </c>
      <c r="M16" s="8">
        <f t="shared" si="2"/>
        <v>0.15012393278482666</v>
      </c>
      <c r="N16" s="8">
        <f t="shared" si="0"/>
        <v>0.16756072317202003</v>
      </c>
      <c r="O16" s="8">
        <f t="shared" si="0"/>
        <v>0.16177282521253275</v>
      </c>
      <c r="P16" s="8">
        <f t="shared" si="0"/>
        <v>0.92270557097020278</v>
      </c>
      <c r="Q16" s="8">
        <f t="shared" si="0"/>
        <v>1</v>
      </c>
      <c r="R16" s="8">
        <f t="shared" si="0"/>
        <v>0.99325781505211308</v>
      </c>
      <c r="AA16" s="58" t="s">
        <v>21</v>
      </c>
      <c r="AB16" s="49" t="s">
        <v>12</v>
      </c>
      <c r="AC16" s="51">
        <f>$M$16*'[1]Results Flue gas - MEA (GF)'!AN74</f>
        <v>5.9590983416867895E-2</v>
      </c>
      <c r="AD16" s="8">
        <f>$M$16*'[1]Results Flue gas - MEA (GF)'!AO74</f>
        <v>2.4955038364502147E-3</v>
      </c>
      <c r="AE16" s="8">
        <f>$M$16*'[1]Results Flue gas - MEA (GF)'!AP74</f>
        <v>-1.1146629350136485E-3</v>
      </c>
      <c r="AF16" s="106">
        <f>$M$16*'[1]Results Flue gas - MEA (GF)'!AQ74</f>
        <v>8.9152108466522204E-2</v>
      </c>
      <c r="AG16" s="51">
        <f>$N16*'[1]Results Biogas - MEA (GF)'!AN74</f>
        <v>5.9590983416867888E-2</v>
      </c>
      <c r="AH16" s="8">
        <f>$N16*'[1]Results Biogas - MEA (GF)'!AO74</f>
        <v>2.4955038364502143E-3</v>
      </c>
      <c r="AI16" s="8">
        <f>$N16*'[1]Results Biogas - MEA (GF)'!AP74</f>
        <v>-1.1146629350136485E-3</v>
      </c>
      <c r="AJ16" s="106">
        <f>$N16*'[1]Results Biogas - MEA (GF)'!AQ74</f>
        <v>0.10658889885371557</v>
      </c>
      <c r="AK16" s="50">
        <f>$O16*'[1]Results SimaPro (GF)'!AN74</f>
        <v>5.9590983416867888E-2</v>
      </c>
      <c r="AL16" s="8">
        <f>$O16*'[1]Results SimaPro (GF)'!AO74</f>
        <v>2.4955038104251702E-3</v>
      </c>
      <c r="AM16" s="8">
        <f>$O16*'[1]Results SimaPro (GF)'!AP74</f>
        <v>-1.1146629350136485E-3</v>
      </c>
      <c r="AN16" s="52">
        <f>$O16*'[1]Results SimaPro (GF)'!AQ74</f>
        <v>0.10080100092025333</v>
      </c>
      <c r="AO16" s="51">
        <f>$P16*'[2]Results Flue gas - MEA (GF)'!AN74</f>
        <v>0.15202075904696996</v>
      </c>
      <c r="AP16" s="8">
        <f>$P16*'[2]Results Flue gas - MEA (GF)'!AO74</f>
        <v>7.5410249278899206E-3</v>
      </c>
      <c r="AQ16" s="8">
        <f>$P16*'[2]Results Flue gas - MEA (GF)'!AP74</f>
        <v>1.7225250551398629E-2</v>
      </c>
      <c r="AR16" s="106">
        <f>$P16*'[2]Results Flue gas - MEA (GF)'!AQ74</f>
        <v>0.74591853644394424</v>
      </c>
      <c r="AS16" s="51">
        <f>$Q16*'[2]Results Flue gas - MEA (GF)'!AN74</f>
        <v>0.16475543643583271</v>
      </c>
      <c r="AT16" s="8">
        <f>$Q16*'[2]Results Flue gas - MEA (GF)'!AO74</f>
        <v>8.1727315463812726E-3</v>
      </c>
      <c r="AU16" s="8">
        <f>$Q16*'[2]Results Flue gas - MEA (GF)'!AP74</f>
        <v>1.8668198278337791E-2</v>
      </c>
      <c r="AV16" s="106">
        <f>$Q16*'[2]Results Flue gas - MEA (GF)'!AQ74</f>
        <v>0.80840363373944824</v>
      </c>
      <c r="AW16" s="50">
        <f>$R16*'[2]Results SimaPro (GF)'!AN74</f>
        <v>0.15345627971913114</v>
      </c>
      <c r="AX16" s="8">
        <f>$R16*'[2]Results SimaPro (GF)'!AO74</f>
        <v>1.1098867691060636E-2</v>
      </c>
      <c r="AY16" s="8">
        <f>$R16*'[2]Results SimaPro (GF)'!AP74</f>
        <v>3.4022006162689723E-2</v>
      </c>
      <c r="AZ16" s="52">
        <f>$R16*'[2]Results SimaPro (GF)'!AQ74</f>
        <v>0.79468066147923155</v>
      </c>
    </row>
    <row r="17" spans="1:52" x14ac:dyDescent="0.25">
      <c r="B17" s="10" t="s">
        <v>20</v>
      </c>
      <c r="C17" s="9" t="s">
        <v>11</v>
      </c>
      <c r="D17" s="1">
        <f>'[1]Comparation CO2 source (MEA)'!D16</f>
        <v>1461.9467503599999</v>
      </c>
      <c r="E17" s="1">
        <f>'[1]Comparation CO2 source (MEA)'!E16</f>
        <v>1125.9467503599999</v>
      </c>
      <c r="F17" s="1">
        <f>'[1]Comparation CO2 source (MEA)'!F16</f>
        <v>988.26467586999991</v>
      </c>
      <c r="G17" s="1">
        <f>'[2]Comparation CO2 source (MEA)'!D16</f>
        <v>8172.6106436200007</v>
      </c>
      <c r="H17" s="1">
        <f>'[2]Comparation CO2 source (MEA)'!E16</f>
        <v>6682.6106436200007</v>
      </c>
      <c r="I17" s="1">
        <f>'[2]Comparation CO2 source (MEA)'!F16</f>
        <v>6248.3314473199989</v>
      </c>
      <c r="K17" s="1">
        <f t="shared" si="1"/>
        <v>8172.6106436200007</v>
      </c>
      <c r="L17" s="9" t="s">
        <v>131</v>
      </c>
      <c r="M17" s="8">
        <f t="shared" si="2"/>
        <v>0.17888369018304789</v>
      </c>
      <c r="N17" s="8">
        <f t="shared" si="0"/>
        <v>0.13777075642762662</v>
      </c>
      <c r="O17" s="8">
        <f t="shared" si="0"/>
        <v>0.12092398854722082</v>
      </c>
      <c r="P17" s="8">
        <f t="shared" si="0"/>
        <v>1</v>
      </c>
      <c r="Q17" s="8">
        <f t="shared" si="0"/>
        <v>0.81768371638220916</v>
      </c>
      <c r="R17" s="8">
        <f t="shared" si="0"/>
        <v>0.76454534784399619</v>
      </c>
      <c r="AA17" s="57" t="s">
        <v>20</v>
      </c>
      <c r="AB17" s="47" t="s">
        <v>11</v>
      </c>
      <c r="AC17" s="51">
        <f>$M$17*'[1]Results Flue gas - MEA (GF)'!AN77</f>
        <v>3.8595597177535891E-2</v>
      </c>
      <c r="AD17" s="8">
        <f>$M$17*'[1]Results Flue gas - MEA (GF)'!AO77</f>
        <v>2.3893825916256428E-3</v>
      </c>
      <c r="AE17" s="8">
        <f>$M$17*'[1]Results Flue gas - MEA (GF)'!AP77</f>
        <v>1.2277562748977259E-4</v>
      </c>
      <c r="AF17" s="106">
        <f>$M$17*'[1]Results Flue gas - MEA (GF)'!AQ77</f>
        <v>0.1377759347863966</v>
      </c>
      <c r="AG17" s="51">
        <f>$N17*'[1]Results Biogas - MEA (GF)'!AN77</f>
        <v>3.8595597177535898E-2</v>
      </c>
      <c r="AH17" s="8">
        <f>$N17*'[1]Results Biogas - MEA (GF)'!AO77</f>
        <v>2.3893825916256289E-3</v>
      </c>
      <c r="AI17" s="8">
        <f>$N17*'[1]Results Biogas - MEA (GF)'!AP77</f>
        <v>1.2277562748977259E-4</v>
      </c>
      <c r="AJ17" s="106">
        <f>$N17*'[1]Results Biogas - MEA (GF)'!AQ77</f>
        <v>9.6663001030975332E-2</v>
      </c>
      <c r="AK17" s="50">
        <f>$O17*'[1]Results SimaPro (GF)'!AN77</f>
        <v>3.8595597153063904E-2</v>
      </c>
      <c r="AL17" s="8">
        <f>$O17*'[1]Results SimaPro (GF)'!AO77</f>
        <v>2.3893825671536533E-3</v>
      </c>
      <c r="AM17" s="8">
        <f>$O17*'[1]Results SimaPro (GF)'!AP77</f>
        <v>1.2277561525378462E-4</v>
      </c>
      <c r="AN17" s="52">
        <f>$O17*'[1]Results SimaPro (GF)'!AQ77</f>
        <v>7.9816233211749479E-2</v>
      </c>
      <c r="AO17" s="51">
        <f>$P17*'[2]Results Flue gas - MEA (GF)'!AN77</f>
        <v>8.790738452477842E-2</v>
      </c>
      <c r="AP17" s="8">
        <f>$P17*'[2]Results Flue gas - MEA (GF)'!AO77</f>
        <v>7.2203430058259254E-3</v>
      </c>
      <c r="AQ17" s="8">
        <f>$P17*'[2]Results Flue gas - MEA (GF)'!AP77</f>
        <v>2.2751325972583065E-2</v>
      </c>
      <c r="AR17" s="106">
        <f>$P17*'[2]Results Flue gas - MEA (GF)'!AQ77</f>
        <v>0.88212094649681261</v>
      </c>
      <c r="AS17" s="51">
        <f>$Q17*'[2]Results Flue gas - MEA (GF)'!AN77</f>
        <v>7.1880436875660716E-2</v>
      </c>
      <c r="AT17" s="8">
        <f>$Q17*'[2]Results Flue gas - MEA (GF)'!AO77</f>
        <v>5.9039569025580337E-3</v>
      </c>
      <c r="AU17" s="8">
        <f>$Q17*'[2]Results Flue gas - MEA (GF)'!AP77</f>
        <v>1.8603388773884802E-2</v>
      </c>
      <c r="AV17" s="106">
        <f>$Q17*'[2]Results Flue gas - MEA (GF)'!AQ77</f>
        <v>0.7212959338301056</v>
      </c>
      <c r="AW17" s="50">
        <f>$R17*'[2]Results SimaPro (GF)'!AN77</f>
        <v>8.9281859449601694E-2</v>
      </c>
      <c r="AX17" s="8">
        <f>$R17*'[2]Results SimaPro (GF)'!AO77</f>
        <v>1.062688857786216E-2</v>
      </c>
      <c r="AY17" s="8">
        <f>$R17*'[2]Results SimaPro (GF)'!AP77</f>
        <v>3.8833799974033925E-2</v>
      </c>
      <c r="AZ17" s="52">
        <f>$R17*'[2]Results SimaPro (GF)'!AQ77</f>
        <v>0.62580279984249843</v>
      </c>
    </row>
    <row r="18" spans="1:52" ht="15.75" thickBot="1" x14ac:dyDescent="0.3">
      <c r="B18" s="10" t="s">
        <v>19</v>
      </c>
      <c r="C18" s="9" t="s">
        <v>18</v>
      </c>
      <c r="D18" s="1">
        <f>'[1]Comparation CO2 source (MEA)'!D17</f>
        <v>2.2935855299999997</v>
      </c>
      <c r="E18" s="1">
        <f>'[1]Comparation CO2 source (MEA)'!E17</f>
        <v>2.5735855299999999</v>
      </c>
      <c r="F18" s="1">
        <f>'[1]Comparation CO2 source (MEA)'!F17</f>
        <v>3.8349841599999999</v>
      </c>
      <c r="G18" s="1">
        <f>'[2]Comparation CO2 source (MEA)'!D17</f>
        <v>11.277268779999998</v>
      </c>
      <c r="H18" s="1">
        <f>'[2]Comparation CO2 source (MEA)'!E17</f>
        <v>12.518268779999998</v>
      </c>
      <c r="I18" s="1">
        <f>'[2]Comparation CO2 source (MEA)'!F17</f>
        <v>18.099492040000001</v>
      </c>
      <c r="K18" s="1">
        <f t="shared" si="1"/>
        <v>18.099492040000001</v>
      </c>
      <c r="L18" s="9" t="s">
        <v>132</v>
      </c>
      <c r="M18" s="8">
        <f t="shared" si="2"/>
        <v>0.12672098890571956</v>
      </c>
      <c r="N18" s="8">
        <f t="shared" si="0"/>
        <v>0.14219103631816618</v>
      </c>
      <c r="O18" s="8">
        <f t="shared" si="0"/>
        <v>0.21188352421850618</v>
      </c>
      <c r="P18" s="8">
        <f t="shared" si="0"/>
        <v>0.62307100967679963</v>
      </c>
      <c r="Q18" s="8">
        <f t="shared" si="0"/>
        <v>0.69163646981553617</v>
      </c>
      <c r="R18" s="8">
        <f t="shared" si="0"/>
        <v>1</v>
      </c>
      <c r="AA18" s="59" t="s">
        <v>19</v>
      </c>
      <c r="AB18" s="64" t="s">
        <v>18</v>
      </c>
      <c r="AC18" s="53">
        <f>$M$18*'[1]Results Flue gas - MEA (GF)'!AN80</f>
        <v>9.1063172732001138E-2</v>
      </c>
      <c r="AD18" s="54">
        <f>$M$18*'[1]Results Flue gas - MEA (GF)'!AO80</f>
        <v>6.0189700218791326E-4</v>
      </c>
      <c r="AE18" s="54">
        <f>$M$18*'[1]Results Flue gas - MEA (GF)'!AP80</f>
        <v>-1.3038929461580841E-4</v>
      </c>
      <c r="AF18" s="107">
        <f>$M$18*'[1]Results Flue gas - MEA (GF)'!AQ80</f>
        <v>3.5186308466146315E-2</v>
      </c>
      <c r="AG18" s="51">
        <f>$N18*'[1]Results Biogas - MEA (GF)'!AN80</f>
        <v>9.1063172732001152E-2</v>
      </c>
      <c r="AH18" s="54">
        <f>$N18*'[1]Results Biogas - MEA (GF)'!AO80</f>
        <v>6.0189700218791326E-4</v>
      </c>
      <c r="AI18" s="54">
        <f>$N18*'[1]Results Biogas - MEA (GF)'!AP80</f>
        <v>-1.3038929461580841E-4</v>
      </c>
      <c r="AJ18" s="107">
        <f>$N18*'[1]Results Biogas - MEA (GF)'!AQ80</f>
        <v>5.0656355878592921E-2</v>
      </c>
      <c r="AK18" s="94">
        <f>$O18*'[1]Results SimaPro (GF)'!AN80</f>
        <v>9.1063172732001152E-2</v>
      </c>
      <c r="AL18" s="54">
        <f>$O18*'[1]Results SimaPro (GF)'!AO80</f>
        <v>6.0189700218792551E-4</v>
      </c>
      <c r="AM18" s="54">
        <f>$O18*'[1]Results SimaPro (GF)'!AP80</f>
        <v>-1.3038929461580841E-4</v>
      </c>
      <c r="AN18" s="55">
        <f>$O18*'[1]Results SimaPro (GF)'!AQ80</f>
        <v>0.12034884377893292</v>
      </c>
      <c r="AO18" s="53">
        <f>$P18*'[2]Results Flue gas - MEA (GF)'!AN80</f>
        <v>0.30941788850335039</v>
      </c>
      <c r="AP18" s="54">
        <f>$P18*'[2]Results Flue gas - MEA (GF)'!AO80</f>
        <v>1.8188399943626394E-3</v>
      </c>
      <c r="AQ18" s="54">
        <f>$P18*'[2]Results Flue gas - MEA (GF)'!AP80</f>
        <v>4.8827817822007366E-3</v>
      </c>
      <c r="AR18" s="107">
        <f>$P18*'[2]Results Flue gas - MEA (GF)'!AQ80</f>
        <v>0.30695149939688582</v>
      </c>
      <c r="AS18" s="51">
        <f>$Q18*'[2]Results Flue gas - MEA (GF)'!AN80</f>
        <v>0.34346758680562478</v>
      </c>
      <c r="AT18" s="54">
        <f>$Q18*'[2]Results Flue gas - MEA (GF)'!AO80</f>
        <v>2.018993105637871E-3</v>
      </c>
      <c r="AU18" s="54">
        <f>$Q18*'[2]Results Flue gas - MEA (GF)'!AP80</f>
        <v>5.4201044540215558E-3</v>
      </c>
      <c r="AV18" s="107">
        <f>$Q18*'[2]Results Flue gas - MEA (GF)'!AQ80</f>
        <v>0.34072978545025195</v>
      </c>
      <c r="AW18" s="94">
        <f>$R18*'[2]Results SimaPro (GF)'!AN80</f>
        <v>0.30976412750200044</v>
      </c>
      <c r="AX18" s="54">
        <f>$R18*'[2]Results SimaPro (GF)'!AO80</f>
        <v>2.6769657343377684E-3</v>
      </c>
      <c r="AY18" s="54">
        <f>$R18*'[2]Results SimaPro (GF)'!AP80</f>
        <v>8.9340363609452644E-3</v>
      </c>
      <c r="AZ18" s="55">
        <f>$R18*'[2]Results SimaPro (GF)'!AQ80</f>
        <v>0.67862487040271657</v>
      </c>
    </row>
    <row r="19" spans="1:52" ht="15.75" thickBot="1" x14ac:dyDescent="0.3">
      <c r="A19" s="19"/>
      <c r="AC19" s="165" t="s">
        <v>2</v>
      </c>
      <c r="AD19" s="166"/>
      <c r="AE19" s="166"/>
      <c r="AF19" s="166"/>
      <c r="AG19" s="166"/>
      <c r="AH19" s="166"/>
      <c r="AI19" s="166"/>
      <c r="AJ19" s="166"/>
      <c r="AK19" s="166"/>
      <c r="AL19" s="166"/>
      <c r="AM19" s="166"/>
      <c r="AN19" s="167"/>
      <c r="AO19" s="165" t="s">
        <v>1</v>
      </c>
      <c r="AP19" s="166"/>
      <c r="AQ19" s="166"/>
      <c r="AR19" s="166"/>
      <c r="AS19" s="166"/>
      <c r="AT19" s="166"/>
      <c r="AU19" s="166"/>
      <c r="AV19" s="166"/>
      <c r="AW19" s="166"/>
      <c r="AX19" s="166"/>
      <c r="AY19" s="166"/>
      <c r="AZ19" s="167"/>
    </row>
    <row r="20" spans="1:52" ht="15.75" thickBot="1" x14ac:dyDescent="0.3">
      <c r="D20" s="164" t="s">
        <v>2</v>
      </c>
      <c r="E20" s="164"/>
      <c r="F20" s="164"/>
      <c r="G20" s="164" t="s">
        <v>1</v>
      </c>
      <c r="H20" s="164"/>
      <c r="I20" s="164"/>
      <c r="M20" s="161" t="s">
        <v>2</v>
      </c>
      <c r="N20" s="162"/>
      <c r="O20" s="163"/>
      <c r="P20" s="164" t="s">
        <v>1</v>
      </c>
      <c r="Q20" s="164"/>
      <c r="R20" s="164"/>
      <c r="AC20" s="117" t="s">
        <v>70</v>
      </c>
      <c r="AD20" s="111" t="s">
        <v>109</v>
      </c>
      <c r="AE20" s="111" t="s">
        <v>110</v>
      </c>
      <c r="AF20" s="113" t="s">
        <v>108</v>
      </c>
      <c r="AG20" s="117" t="s">
        <v>70</v>
      </c>
      <c r="AH20" s="111" t="s">
        <v>109</v>
      </c>
      <c r="AI20" s="111" t="s">
        <v>110</v>
      </c>
      <c r="AJ20" s="118" t="s">
        <v>108</v>
      </c>
      <c r="AK20" s="121" t="s">
        <v>70</v>
      </c>
      <c r="AL20" s="111" t="s">
        <v>109</v>
      </c>
      <c r="AM20" s="111" t="s">
        <v>110</v>
      </c>
      <c r="AN20" s="120" t="s">
        <v>108</v>
      </c>
      <c r="AO20" s="119" t="s">
        <v>70</v>
      </c>
      <c r="AP20" s="111" t="s">
        <v>109</v>
      </c>
      <c r="AQ20" s="111" t="s">
        <v>110</v>
      </c>
      <c r="AR20" s="118" t="s">
        <v>108</v>
      </c>
      <c r="AS20" s="117" t="s">
        <v>70</v>
      </c>
      <c r="AT20" s="111" t="s">
        <v>109</v>
      </c>
      <c r="AU20" s="111" t="s">
        <v>110</v>
      </c>
      <c r="AV20" s="118" t="s">
        <v>108</v>
      </c>
      <c r="AW20" s="119" t="s">
        <v>70</v>
      </c>
      <c r="AX20" s="111" t="s">
        <v>109</v>
      </c>
      <c r="AY20" s="111" t="s">
        <v>110</v>
      </c>
      <c r="AZ20" s="120" t="s">
        <v>108</v>
      </c>
    </row>
    <row r="21" spans="1:52" ht="28.5" customHeight="1" x14ac:dyDescent="0.25">
      <c r="B21" s="16" t="s">
        <v>99</v>
      </c>
      <c r="C21" s="16" t="s">
        <v>16</v>
      </c>
      <c r="D21" s="16" t="s">
        <v>133</v>
      </c>
      <c r="E21" s="16" t="s">
        <v>134</v>
      </c>
      <c r="F21" s="16" t="s">
        <v>273</v>
      </c>
      <c r="G21" s="16" t="s">
        <v>133</v>
      </c>
      <c r="H21" s="16" t="s">
        <v>134</v>
      </c>
      <c r="I21" s="16" t="s">
        <v>273</v>
      </c>
      <c r="K21" s="160" t="s">
        <v>15</v>
      </c>
      <c r="L21" s="160"/>
      <c r="M21" s="16" t="s">
        <v>133</v>
      </c>
      <c r="N21" s="16" t="s">
        <v>134</v>
      </c>
      <c r="O21" s="16" t="s">
        <v>273</v>
      </c>
      <c r="P21" s="16" t="s">
        <v>133</v>
      </c>
      <c r="Q21" s="16" t="s">
        <v>134</v>
      </c>
      <c r="R21" s="16" t="s">
        <v>273</v>
      </c>
      <c r="AA21" s="56" t="s">
        <v>99</v>
      </c>
      <c r="AB21" s="63" t="s">
        <v>16</v>
      </c>
      <c r="AC21" s="168" t="s">
        <v>133</v>
      </c>
      <c r="AD21" s="169"/>
      <c r="AE21" s="169"/>
      <c r="AF21" s="170"/>
      <c r="AG21" s="168" t="s">
        <v>134</v>
      </c>
      <c r="AH21" s="169"/>
      <c r="AI21" s="169"/>
      <c r="AJ21" s="170"/>
      <c r="AK21" s="169" t="s">
        <v>96</v>
      </c>
      <c r="AL21" s="169"/>
      <c r="AM21" s="169"/>
      <c r="AN21" s="172"/>
      <c r="AO21" s="168" t="s">
        <v>133</v>
      </c>
      <c r="AP21" s="169"/>
      <c r="AQ21" s="169"/>
      <c r="AR21" s="170"/>
      <c r="AS21" s="168" t="s">
        <v>134</v>
      </c>
      <c r="AT21" s="169"/>
      <c r="AU21" s="169"/>
      <c r="AV21" s="170"/>
      <c r="AW21" s="171" t="s">
        <v>96</v>
      </c>
      <c r="AX21" s="169"/>
      <c r="AY21" s="169"/>
      <c r="AZ21" s="172"/>
    </row>
    <row r="22" spans="1:52" x14ac:dyDescent="0.25">
      <c r="B22" s="10" t="s">
        <v>9</v>
      </c>
      <c r="C22" s="14" t="s">
        <v>14</v>
      </c>
      <c r="D22" s="20">
        <f>'[1]Comparation CO2 source (MEA)'!D21</f>
        <v>5.1748770585699993E-5</v>
      </c>
      <c r="E22" s="20">
        <f>'[1]Comparation CO2 source (MEA)'!E21</f>
        <v>5.2648770585699987E-5</v>
      </c>
      <c r="F22" s="20">
        <f>'[1]Comparation CO2 source (MEA)'!F21</f>
        <v>4.9445970585699998E-5</v>
      </c>
      <c r="G22" s="20">
        <f>'[2]Comparation CO2 source (MEA)'!D21</f>
        <v>2.7806661462790005E-4</v>
      </c>
      <c r="H22" s="20">
        <f>'[2]Comparation CO2 source (MEA)'!E21</f>
        <v>2.8226661462790005E-4</v>
      </c>
      <c r="I22" s="20">
        <f>'[2]Comparation CO2 source (MEA)'!F21</f>
        <v>2.7292673462790001E-4</v>
      </c>
      <c r="K22" s="105">
        <f>MAX(D22:I22)</f>
        <v>2.8226661462790005E-4</v>
      </c>
      <c r="L22" s="9" t="s">
        <v>130</v>
      </c>
      <c r="M22" s="8">
        <f>D22/$K22</f>
        <v>0.1833329480141255</v>
      </c>
      <c r="N22" s="8">
        <f t="shared" ref="N22:R25" si="3">E22/$K22</f>
        <v>0.18652142285797632</v>
      </c>
      <c r="O22" s="8">
        <f t="shared" si="3"/>
        <v>0.17517470371365915</v>
      </c>
      <c r="P22" s="8">
        <f t="shared" si="3"/>
        <v>0.98512045072869603</v>
      </c>
      <c r="Q22" s="8">
        <f t="shared" si="3"/>
        <v>1</v>
      </c>
      <c r="R22" s="8">
        <f t="shared" si="3"/>
        <v>0.96691114175046033</v>
      </c>
      <c r="AA22" s="57" t="s">
        <v>9</v>
      </c>
      <c r="AB22" s="48" t="s">
        <v>14</v>
      </c>
      <c r="AC22" s="51">
        <f>$M$22*'[1]Results Flue gas - MEA (GF)'!AN10</f>
        <v>7.5644158675467796E-2</v>
      </c>
      <c r="AD22" s="8">
        <f>$M$22*'[1]Results Flue gas - MEA (GF)'!AO10</f>
        <v>3.2800903543641637E-3</v>
      </c>
      <c r="AE22" s="8">
        <f>$M$22*'[1]Results Flue gas - MEA (GF)'!AP10</f>
        <v>-5.7180336474707888E-3</v>
      </c>
      <c r="AF22" s="106">
        <f>$M$22*'[1]Results Flue gas - MEA (GF)'!AQ10</f>
        <v>0.11012673263176434</v>
      </c>
      <c r="AG22" s="51">
        <f>$N$22*'[1]Results Biogas - MEA (GF)'!AN10</f>
        <v>7.5644158675467796E-2</v>
      </c>
      <c r="AH22" s="8">
        <f>$N$22*'[1]Results Biogas - MEA (GF)'!AO10</f>
        <v>3.2800903543641628E-3</v>
      </c>
      <c r="AI22" s="8">
        <f>$N$22*'[1]Results Biogas - MEA (GF)'!AP10</f>
        <v>-5.7180336474707879E-3</v>
      </c>
      <c r="AJ22" s="106">
        <f>$N$22*'[1]Results Biogas - MEA (GF)'!AQ10</f>
        <v>0.11331520747561515</v>
      </c>
      <c r="AK22" s="50">
        <f>$O$22*'[1]Results SimaPro (GF)'!AN10</f>
        <v>7.5644158675467796E-2</v>
      </c>
      <c r="AL22" s="8">
        <f>$O$22*'[1]Results SimaPro (GF)'!AO10</f>
        <v>3.2800903543641628E-3</v>
      </c>
      <c r="AM22" s="8">
        <f>$O$22*'[1]Results SimaPro (GF)'!AP10</f>
        <v>-5.7180336474707757E-3</v>
      </c>
      <c r="AN22" s="52">
        <f>$O$22*'[1]Results SimaPro (GF)'!AQ10</f>
        <v>0.10196848833129794</v>
      </c>
      <c r="AO22" s="51">
        <f>$P$22*'[2]Results Flue gas - MEA (GF)'!AN10</f>
        <v>0.24008618489025385</v>
      </c>
      <c r="AP22" s="8">
        <f>$P$22*'[2]Results Flue gas - MEA (GF)'!AO10</f>
        <v>9.9119054645843072E-3</v>
      </c>
      <c r="AQ22" s="8">
        <f>$P$22*'[2]Results Flue gas - MEA (GF)'!AP10</f>
        <v>2.7279173664064224E-4</v>
      </c>
      <c r="AR22" s="106">
        <f>$P$22*'[2]Results Flue gas - MEA (GF)'!AQ10</f>
        <v>0.73484956863721718</v>
      </c>
      <c r="AS22" s="51">
        <f>$Q$22*'[2]Results Flue gas - MEA (GF)'!AN10</f>
        <v>0.24371251729944446</v>
      </c>
      <c r="AT22" s="8">
        <f>$Q$22*'[2]Results Flue gas - MEA (GF)'!AO10</f>
        <v>1.0061617802424512E-2</v>
      </c>
      <c r="AU22" s="8">
        <f>$Q$22*'[2]Results Flue gas - MEA (GF)'!AP10</f>
        <v>2.7691206333079117E-4</v>
      </c>
      <c r="AV22" s="106">
        <f>$Q$22*'[2]Results Flue gas - MEA (GF)'!AQ10</f>
        <v>0.74594895283480023</v>
      </c>
      <c r="AW22" s="50">
        <f>$R$22*'[2]Results SimaPro (GF)'!AN10</f>
        <v>0.24197305344784814</v>
      </c>
      <c r="AX22" s="8">
        <f>$R$22*'[2]Results SimaPro (GF)'!AO10</f>
        <v>1.4588335235565526E-2</v>
      </c>
      <c r="AY22" s="8">
        <f>$R$22*'[2]Results SimaPro (GF)'!AP10</f>
        <v>2.2351208655394406E-2</v>
      </c>
      <c r="AZ22" s="52">
        <f>$R$22*'[2]Results SimaPro (GF)'!AQ10</f>
        <v>0.6879985444116522</v>
      </c>
    </row>
    <row r="23" spans="1:52" ht="17.25" x14ac:dyDescent="0.25">
      <c r="B23" s="10" t="s">
        <v>8</v>
      </c>
      <c r="C23" s="14" t="s">
        <v>13</v>
      </c>
      <c r="D23" s="1">
        <f>'[1]Comparation CO2 source (MEA)'!D22</f>
        <v>16.701880075599995</v>
      </c>
      <c r="E23" s="1">
        <f>'[1]Comparation CO2 source (MEA)'!E22</f>
        <v>15.681880075599999</v>
      </c>
      <c r="F23" s="1">
        <f>'[1]Comparation CO2 source (MEA)'!F22</f>
        <v>16.048419245599998</v>
      </c>
      <c r="G23" s="1">
        <f>'[2]Comparation CO2 source (MEA)'!D22</f>
        <v>145.64922561340001</v>
      </c>
      <c r="H23" s="1">
        <f>'[2]Comparation CO2 source (MEA)'!E22</f>
        <v>141.04922561340001</v>
      </c>
      <c r="I23" s="1">
        <f>'[2]Comparation CO2 source (MEA)'!F22</f>
        <v>143.4720554834</v>
      </c>
      <c r="K23" s="1">
        <f>MAX(D23:I23)</f>
        <v>145.64922561340001</v>
      </c>
      <c r="L23" s="9" t="s">
        <v>131</v>
      </c>
      <c r="M23" s="8">
        <f t="shared" ref="M23:M25" si="4">D23/$K23</f>
        <v>0.11467194559572989</v>
      </c>
      <c r="N23" s="8">
        <f t="shared" si="3"/>
        <v>0.10766881876340877</v>
      </c>
      <c r="O23" s="8">
        <f t="shared" si="3"/>
        <v>0.11018540728941241</v>
      </c>
      <c r="P23" s="8">
        <f t="shared" si="3"/>
        <v>1</v>
      </c>
      <c r="Q23" s="8">
        <f t="shared" si="3"/>
        <v>0.96841727114835563</v>
      </c>
      <c r="R23" s="8">
        <f t="shared" si="3"/>
        <v>0.98505196220006741</v>
      </c>
      <c r="AA23" s="57" t="s">
        <v>8</v>
      </c>
      <c r="AB23" s="48" t="s">
        <v>13</v>
      </c>
      <c r="AC23" s="51">
        <f>$M$23*'[1]Results Flue gas - MEA (GF)'!AN13</f>
        <v>4.0560689497112459E-2</v>
      </c>
      <c r="AD23" s="8">
        <f>$M$23*'[1]Results Flue gas - MEA (GF)'!AO13</f>
        <v>9.1611341864713299E-4</v>
      </c>
      <c r="AE23" s="8">
        <f>$M$23*'[1]Results Flue gas - MEA (GF)'!AP13</f>
        <v>-6.6534510974486095E-5</v>
      </c>
      <c r="AF23" s="106">
        <f>$M$23*'[1]Results Flue gas - MEA (GF)'!AQ13</f>
        <v>7.3261677190944785E-2</v>
      </c>
      <c r="AG23" s="51">
        <f>$N$23*'[1]Results Biogas - MEA (GF)'!AN13</f>
        <v>4.056068949711248E-2</v>
      </c>
      <c r="AH23" s="8">
        <f>$N$23*'[1]Results Biogas - MEA (GF)'!AO13</f>
        <v>9.161134186471331E-4</v>
      </c>
      <c r="AI23" s="8">
        <f>$N$23*'[1]Results Biogas - MEA (GF)'!AP13</f>
        <v>-6.6534510974486095E-5</v>
      </c>
      <c r="AJ23" s="106">
        <f>$N$23*'[1]Results Biogas - MEA (GF)'!AQ13</f>
        <v>6.625855035862363E-2</v>
      </c>
      <c r="AK23" s="50">
        <f>$O$23*'[1]Results SimaPro (GF)'!AN13</f>
        <v>4.056068956577058E-2</v>
      </c>
      <c r="AL23" s="8">
        <f>$O$23*'[1]Results SimaPro (GF)'!AO13</f>
        <v>9.161134186471331E-4</v>
      </c>
      <c r="AM23" s="8">
        <f>$O$23*'[1]Results SimaPro (GF)'!AP13</f>
        <v>-6.6534510974486082E-5</v>
      </c>
      <c r="AN23" s="52">
        <f>$O$23*'[1]Results SimaPro (GF)'!AQ13</f>
        <v>6.8775138815969181E-2</v>
      </c>
      <c r="AO23" s="51">
        <f>$P$23*'[2]Results Flue gas - MEA (GF)'!AN13</f>
        <v>0.1357969971354267</v>
      </c>
      <c r="AP23" s="8">
        <f>$P$23*'[2]Results Flue gas - MEA (GF)'!AO13</f>
        <v>2.7683524461039584E-3</v>
      </c>
      <c r="AQ23" s="8">
        <f>$P$23*'[2]Results Flue gas - MEA (GF)'!AP13</f>
        <v>8.1256080491725873E-3</v>
      </c>
      <c r="AR23" s="106">
        <f>$P$23*'[2]Results Flue gas - MEA (GF)'!AQ13</f>
        <v>0.85330904236929672</v>
      </c>
      <c r="AS23" s="51">
        <f>$Q$23*'[2]Results Flue gas - MEA (GF)'!AN13</f>
        <v>0.131508157396031</v>
      </c>
      <c r="AT23" s="8">
        <f>$Q$23*'[2]Results Flue gas - MEA (GF)'!AO13</f>
        <v>2.6809203214328706E-3</v>
      </c>
      <c r="AU23" s="8">
        <f>$Q$23*'[2]Results Flue gas - MEA (GF)'!AP13</f>
        <v>7.8689791734008301E-3</v>
      </c>
      <c r="AV23" s="106">
        <f>$Q$23*'[2]Results Flue gas - MEA (GF)'!AQ13</f>
        <v>0.82635921425749093</v>
      </c>
      <c r="AW23" s="50">
        <f>$R$23*'[2]Results SimaPro (GF)'!AN13</f>
        <v>0.13632398538185747</v>
      </c>
      <c r="AX23" s="8">
        <f>$R$23*'[2]Results SimaPro (GF)'!AO13</f>
        <v>4.0744564723961081E-3</v>
      </c>
      <c r="AY23" s="8">
        <f>$R$23*'[2]Results SimaPro (GF)'!AP13</f>
        <v>1.4291790987788738E-2</v>
      </c>
      <c r="AZ23" s="52">
        <f>$R$23*'[2]Results SimaPro (GF)'!AQ13</f>
        <v>0.8303617293580251</v>
      </c>
    </row>
    <row r="24" spans="1:52" ht="18" x14ac:dyDescent="0.35">
      <c r="B24" s="13" t="s">
        <v>10</v>
      </c>
      <c r="C24" s="12" t="s">
        <v>12</v>
      </c>
      <c r="D24" s="11">
        <f>'[1]Comparation CO2 source (MEA)'!D23</f>
        <v>57.684374665482096</v>
      </c>
      <c r="E24" s="11">
        <f>'[1]Comparation CO2 source (MEA)'!E23</f>
        <v>64.384374665482099</v>
      </c>
      <c r="F24" s="11">
        <f>'[1]Comparation CO2 source (MEA)'!F23</f>
        <v>62.160403655482099</v>
      </c>
      <c r="G24" s="11">
        <f>'[2]Comparation CO2 source (MEA)'!D23</f>
        <v>354.54502739454205</v>
      </c>
      <c r="H24" s="11">
        <f>'[2]Comparation CO2 source (MEA)'!E23</f>
        <v>384.24502739454198</v>
      </c>
      <c r="I24" s="11">
        <f>'[2]Comparation CO2 source (MEA)'!F23</f>
        <v>381.65437635454208</v>
      </c>
      <c r="K24" s="1">
        <f>MAX(D24:I24)</f>
        <v>384.24502739454198</v>
      </c>
      <c r="L24" s="9" t="s">
        <v>132</v>
      </c>
      <c r="M24" s="8">
        <f t="shared" si="4"/>
        <v>0.15012393278482666</v>
      </c>
      <c r="N24" s="8">
        <f t="shared" si="3"/>
        <v>0.16756072317202003</v>
      </c>
      <c r="O24" s="8">
        <f t="shared" si="3"/>
        <v>0.16177282521253275</v>
      </c>
      <c r="P24" s="8">
        <f t="shared" si="3"/>
        <v>0.92270557097020278</v>
      </c>
      <c r="Q24" s="8">
        <f t="shared" si="3"/>
        <v>1</v>
      </c>
      <c r="R24" s="8">
        <f t="shared" si="3"/>
        <v>0.99325781505211308</v>
      </c>
      <c r="AA24" s="58" t="s">
        <v>10</v>
      </c>
      <c r="AB24" s="49" t="s">
        <v>12</v>
      </c>
      <c r="AC24" s="51">
        <f>$M$24*'[1]Results Flue gas - MEA (GF)'!AN7</f>
        <v>5.9590983416867895E-2</v>
      </c>
      <c r="AD24" s="8">
        <f>$M$24*'[1]Results Flue gas - MEA (GF)'!AO7</f>
        <v>2.4955038364502147E-3</v>
      </c>
      <c r="AE24" s="8">
        <f>$M$24*'[1]Results Flue gas - MEA (GF)'!AP7</f>
        <v>-1.1146629350136485E-3</v>
      </c>
      <c r="AF24" s="106">
        <f>$M$24*'[1]Results Flue gas - MEA (GF)'!AQ7</f>
        <v>8.9152108466522204E-2</v>
      </c>
      <c r="AG24" s="51">
        <f>$N$24*'[1]Results Biogas - MEA (GF)'!AN7</f>
        <v>5.9590983416867888E-2</v>
      </c>
      <c r="AH24" s="8">
        <f>$N$24*'[1]Results Biogas - MEA (GF)'!AO7</f>
        <v>2.4955038364502143E-3</v>
      </c>
      <c r="AI24" s="8">
        <f>$N$24*'[1]Results Biogas - MEA (GF)'!AP7</f>
        <v>-1.1146629350136485E-3</v>
      </c>
      <c r="AJ24" s="106">
        <f>$N$24*'[1]Results Biogas - MEA (GF)'!AQ7</f>
        <v>0.10658889885371557</v>
      </c>
      <c r="AK24" s="50">
        <f>$O$24*'[1]Results SimaPro (GF)'!AN7</f>
        <v>5.9590983416867888E-2</v>
      </c>
      <c r="AL24" s="8">
        <f>$O$24*'[1]Results SimaPro (GF)'!AO7</f>
        <v>2.4955038104251702E-3</v>
      </c>
      <c r="AM24" s="8">
        <f>$O$24*'[1]Results SimaPro (GF)'!AP7</f>
        <v>-1.1146629350136485E-3</v>
      </c>
      <c r="AN24" s="52">
        <f>$O$24*'[1]Results SimaPro (GF)'!AQ7</f>
        <v>0.10080100092025333</v>
      </c>
      <c r="AO24" s="51">
        <f>$P$24*'[2]Results Flue gas - MEA (GF)'!AN7</f>
        <v>0.15202075904696996</v>
      </c>
      <c r="AP24" s="8">
        <f>$P$24*'[2]Results Flue gas - MEA (GF)'!AO7</f>
        <v>7.5410249278899206E-3</v>
      </c>
      <c r="AQ24" s="8">
        <f>$P$24*'[2]Results Flue gas - MEA (GF)'!AP7</f>
        <v>1.7225250551398629E-2</v>
      </c>
      <c r="AR24" s="106">
        <f>$P$24*'[2]Results Flue gas - MEA (GF)'!AQ7</f>
        <v>0.74591853644394424</v>
      </c>
      <c r="AS24" s="51">
        <f>$Q$24*'[2]Results Flue gas - MEA (GF)'!AN7</f>
        <v>0.16475543643583271</v>
      </c>
      <c r="AT24" s="8">
        <f>$Q$24*'[2]Results Flue gas - MEA (GF)'!AO7</f>
        <v>8.1727315463812726E-3</v>
      </c>
      <c r="AU24" s="8">
        <f>$Q$24*'[2]Results Flue gas - MEA (GF)'!AP7</f>
        <v>1.8668198278337791E-2</v>
      </c>
      <c r="AV24" s="106">
        <f>$Q$24*'[2]Results Flue gas - MEA (GF)'!AQ7</f>
        <v>0.80840363373944824</v>
      </c>
      <c r="AW24" s="50">
        <f>$R$24*'[2]Results SimaPro (GF)'!AN7</f>
        <v>0.15345627971913114</v>
      </c>
      <c r="AX24" s="8">
        <f>$R$24*'[2]Results SimaPro (GF)'!AO7</f>
        <v>1.1098867691060636E-2</v>
      </c>
      <c r="AY24" s="8">
        <f>$R$24*'[2]Results SimaPro (GF)'!AP7</f>
        <v>3.4022006162689723E-2</v>
      </c>
      <c r="AZ24" s="52">
        <f>$R$24*'[2]Results SimaPro (GF)'!AQ7</f>
        <v>0.79468066147923155</v>
      </c>
    </row>
    <row r="25" spans="1:52" ht="15.75" thickBot="1" x14ac:dyDescent="0.3">
      <c r="B25" s="10" t="s">
        <v>7</v>
      </c>
      <c r="C25" s="9" t="s">
        <v>11</v>
      </c>
      <c r="D25" s="1">
        <f>'[1]Comparation CO2 source (MEA)'!D24</f>
        <v>1464.8883368100001</v>
      </c>
      <c r="E25" s="1">
        <f>'[1]Comparation CO2 source (MEA)'!E24</f>
        <v>1129.8883368100001</v>
      </c>
      <c r="F25" s="1">
        <f>'[1]Comparation CO2 source (MEA)'!F24</f>
        <v>992.92266051999991</v>
      </c>
      <c r="G25" s="1">
        <f>'[2]Comparation CO2 source (MEA)'!D24</f>
        <v>8179.5989115100001</v>
      </c>
      <c r="H25" s="1">
        <f>'[2]Comparation CO2 source (MEA)'!E24</f>
        <v>6689.5989115100001</v>
      </c>
      <c r="I25" s="1">
        <f>'[2]Comparation CO2 source (MEA)'!F24</f>
        <v>6262.9209431099989</v>
      </c>
      <c r="K25" s="1">
        <f>MAX(D25:I25)</f>
        <v>8179.5989115100001</v>
      </c>
      <c r="L25" s="9" t="s">
        <v>131</v>
      </c>
      <c r="M25" s="8">
        <f t="shared" si="4"/>
        <v>0.17909048507851266</v>
      </c>
      <c r="N25" s="8">
        <f t="shared" si="3"/>
        <v>0.13813493167984886</v>
      </c>
      <c r="O25" s="8">
        <f t="shared" si="3"/>
        <v>0.12139014042886619</v>
      </c>
      <c r="P25" s="8">
        <f t="shared" si="3"/>
        <v>1</v>
      </c>
      <c r="Q25" s="8">
        <f t="shared" si="3"/>
        <v>0.8178394789134058</v>
      </c>
      <c r="R25" s="8">
        <f t="shared" si="3"/>
        <v>0.7656758003497055</v>
      </c>
      <c r="AA25" s="59" t="s">
        <v>7</v>
      </c>
      <c r="AB25" s="64" t="s">
        <v>11</v>
      </c>
      <c r="AC25" s="53">
        <f>$M$25*'[1]Results Flue gas - MEA (GF)'!AN16</f>
        <v>3.8764123945469374E-2</v>
      </c>
      <c r="AD25" s="54">
        <f>$M$25*'[1]Results Flue gas - MEA (GF)'!AO16</f>
        <v>2.3886730647032645E-3</v>
      </c>
      <c r="AE25" s="54">
        <f>$M$25*'[1]Results Flue gas - MEA (GF)'!AP16</f>
        <v>1.2238221101421823E-4</v>
      </c>
      <c r="AF25" s="107">
        <f>$M$25*'[1]Results Flue gas - MEA (GF)'!AQ16</f>
        <v>0.13781530585732579</v>
      </c>
      <c r="AG25" s="53">
        <f>$N$25*'[1]Results Biogas - MEA (GF)'!AN16</f>
        <v>3.8764123945469381E-2</v>
      </c>
      <c r="AH25" s="54">
        <f>$N$25*'[1]Results Biogas - MEA (GF)'!AO16</f>
        <v>2.3886730647032501E-3</v>
      </c>
      <c r="AI25" s="54">
        <f>$N$25*'[1]Results Biogas - MEA (GF)'!AP16</f>
        <v>1.2238221101420433E-4</v>
      </c>
      <c r="AJ25" s="107">
        <f>$N$25*'[1]Results Biogas - MEA (GF)'!AQ16</f>
        <v>9.6859752458662032E-2</v>
      </c>
      <c r="AK25" s="94">
        <f>$O$25*'[1]Results SimaPro (GF)'!AN16</f>
        <v>3.876412393324382E-2</v>
      </c>
      <c r="AL25" s="54">
        <f>$O$25*'[1]Results SimaPro (GF)'!AO16</f>
        <v>2.3886730402521822E-3</v>
      </c>
      <c r="AM25" s="54">
        <f>$O$25*'[1]Results SimaPro (GF)'!AP16</f>
        <v>1.2238221101420433E-4</v>
      </c>
      <c r="AN25" s="55">
        <f>$O$25*'[1]Results SimaPro (GF)'!AQ16</f>
        <v>8.0114961244355978E-2</v>
      </c>
      <c r="AO25" s="53">
        <f>$P$25*'[2]Results Flue gas - MEA (GF)'!AN16</f>
        <v>8.8516948207713386E-2</v>
      </c>
      <c r="AP25" s="54">
        <f>$P$25*'[2]Results Flue gas - MEA (GF)'!AO16</f>
        <v>7.21819894089406E-3</v>
      </c>
      <c r="AQ25" s="54">
        <f>$P$25*'[2]Results Flue gas - MEA (GF)'!AP16</f>
        <v>2.2742692681206121E-2</v>
      </c>
      <c r="AR25" s="107">
        <f>$P$25*'[2]Results Flue gas - MEA (GF)'!AQ16</f>
        <v>0.88152216017018648</v>
      </c>
      <c r="AS25" s="53">
        <f>$Q$25*'[2]Results Flue gas - MEA (GF)'!AN16</f>
        <v>7.239265479720125E-2</v>
      </c>
      <c r="AT25" s="54">
        <f>$Q$25*'[2]Results Flue gas - MEA (GF)'!AO16</f>
        <v>5.9033280605140957E-3</v>
      </c>
      <c r="AU25" s="54">
        <f>$Q$25*'[2]Results Flue gas - MEA (GF)'!AP16</f>
        <v>1.8599871931485341E-2</v>
      </c>
      <c r="AV25" s="107">
        <f>$Q$25*'[2]Results Flue gas - MEA (GF)'!AQ16</f>
        <v>0.72094362412420521</v>
      </c>
      <c r="AW25" s="94">
        <f>$R$25*'[2]Results SimaPro (GF)'!AN16</f>
        <v>8.9891015105319397E-2</v>
      </c>
      <c r="AX25" s="54">
        <f>$R$25*'[2]Results SimaPro (GF)'!AO16</f>
        <v>1.0623732940953923E-2</v>
      </c>
      <c r="AY25" s="54">
        <f>$R$25*'[2]Results SimaPro (GF)'!AP16</f>
        <v>3.8820391077266279E-2</v>
      </c>
      <c r="AZ25" s="55">
        <f>$R$25*'[2]Results SimaPro (GF)'!AQ16</f>
        <v>0.62634066122616583</v>
      </c>
    </row>
    <row r="28" spans="1:52" ht="31.5" customHeight="1" x14ac:dyDescent="0.25">
      <c r="B28" s="6" t="s">
        <v>96</v>
      </c>
      <c r="C28" s="5" t="s">
        <v>10</v>
      </c>
      <c r="D28" s="5" t="s">
        <v>9</v>
      </c>
      <c r="E28" s="5" t="s">
        <v>8</v>
      </c>
      <c r="F28" s="4" t="s">
        <v>7</v>
      </c>
      <c r="G28" s="3" t="s">
        <v>6</v>
      </c>
      <c r="H28" s="3" t="s">
        <v>5</v>
      </c>
      <c r="I28" s="3" t="s">
        <v>4</v>
      </c>
      <c r="J28" s="3" t="s">
        <v>3</v>
      </c>
      <c r="P28" s="42" t="s">
        <v>10</v>
      </c>
    </row>
    <row r="29" spans="1:52" x14ac:dyDescent="0.25">
      <c r="B29" s="2" t="s">
        <v>2</v>
      </c>
      <c r="C29" s="1">
        <f>F16</f>
        <v>62.160403655482099</v>
      </c>
      <c r="D29" s="1">
        <f>F22</f>
        <v>4.9445970585699998E-5</v>
      </c>
      <c r="E29" s="1">
        <f>F23</f>
        <v>16.048419245599998</v>
      </c>
      <c r="F29" s="1">
        <f>F25</f>
        <v>992.92266051999991</v>
      </c>
      <c r="G29" s="1">
        <f>C29*H29</f>
        <v>1400.5264908729757</v>
      </c>
      <c r="H29" s="1">
        <f>'[1]Scenario 1'!N20</f>
        <v>22.530846141785943</v>
      </c>
      <c r="I29" s="1">
        <f>'[1]Scenario 1'!N157</f>
        <v>0.23713812582161542</v>
      </c>
      <c r="J29" s="1">
        <f>'[1]Scenario 1'!C161</f>
        <v>65.488963502830316</v>
      </c>
      <c r="P29" s="1">
        <f>G29/37.77</f>
        <v>37.080394251336394</v>
      </c>
    </row>
    <row r="30" spans="1:52" x14ac:dyDescent="0.25">
      <c r="B30" s="2" t="s">
        <v>1</v>
      </c>
      <c r="C30" s="1">
        <f>I16</f>
        <v>381.65437635454208</v>
      </c>
      <c r="D30" s="1">
        <f>I22</f>
        <v>2.7292673462790001E-4</v>
      </c>
      <c r="E30" s="1">
        <f>I23</f>
        <v>143.4720554834</v>
      </c>
      <c r="F30" s="1">
        <f>I25</f>
        <v>6262.9209431099989</v>
      </c>
      <c r="G30" s="1">
        <f>C30*H30</f>
        <v>1933.3723433015302</v>
      </c>
      <c r="H30" s="1">
        <f>'[2]Scenario 2'!$N$20</f>
        <v>5.0657675192108957</v>
      </c>
      <c r="I30" s="1">
        <f>'[2]Scenario 2'!$N$157</f>
        <v>0.82820767099518766</v>
      </c>
      <c r="J30" s="1">
        <f>'[2]Scenario 2'!$C$161</f>
        <v>342.56130727919367</v>
      </c>
      <c r="P30" s="1">
        <f>G30/37.77</f>
        <v>51.188041919553349</v>
      </c>
    </row>
    <row r="31" spans="1:52" ht="18" x14ac:dyDescent="0.35">
      <c r="B31" s="2" t="s">
        <v>0</v>
      </c>
      <c r="C31" s="1">
        <f>C30/C29</f>
        <v>6.1398310485534129</v>
      </c>
      <c r="D31" s="1">
        <f>D30/D29</f>
        <v>5.5196961733183505</v>
      </c>
      <c r="E31" s="1">
        <f>E30/E29</f>
        <v>8.9399493674578441</v>
      </c>
      <c r="F31" s="1">
        <f>F30/F29</f>
        <v>6.3075616985416243</v>
      </c>
      <c r="G31" s="1">
        <f>G29/G30</f>
        <v>0.72439563735631063</v>
      </c>
      <c r="H31" s="1">
        <f>H29/H30</f>
        <v>4.4476668256769143</v>
      </c>
      <c r="I31" s="1">
        <f>I30/I29</f>
        <v>3.4925116664631055</v>
      </c>
      <c r="J31" s="1">
        <f>J30/J29</f>
        <v>5.2308249964039941</v>
      </c>
      <c r="P31" s="1">
        <f>P30/P29</f>
        <v>1.3804611022362177</v>
      </c>
      <c r="T31" s="74" t="s">
        <v>119</v>
      </c>
      <c r="U31" s="164" t="s">
        <v>126</v>
      </c>
      <c r="V31" s="164"/>
      <c r="W31" s="164"/>
      <c r="X31" s="164"/>
    </row>
    <row r="32" spans="1:52" ht="18" x14ac:dyDescent="0.35">
      <c r="T32" s="74" t="s">
        <v>120</v>
      </c>
      <c r="U32" s="164" t="s">
        <v>128</v>
      </c>
      <c r="V32" s="164"/>
      <c r="W32" s="164"/>
      <c r="X32" s="164"/>
    </row>
    <row r="33" spans="1:58" ht="18" x14ac:dyDescent="0.35">
      <c r="T33" s="74" t="s">
        <v>127</v>
      </c>
      <c r="U33" s="164" t="s">
        <v>121</v>
      </c>
      <c r="V33" s="164"/>
      <c r="W33" s="164"/>
      <c r="X33" s="164"/>
    </row>
    <row r="34" spans="1:58" ht="31.5" customHeight="1" x14ac:dyDescent="0.25">
      <c r="B34" s="6" t="s">
        <v>133</v>
      </c>
      <c r="C34" s="5" t="s">
        <v>10</v>
      </c>
      <c r="D34" s="5" t="s">
        <v>9</v>
      </c>
      <c r="E34" s="5" t="s">
        <v>8</v>
      </c>
      <c r="F34" s="4" t="s">
        <v>7</v>
      </c>
      <c r="G34" s="3" t="s">
        <v>6</v>
      </c>
      <c r="H34" s="3" t="s">
        <v>5</v>
      </c>
      <c r="I34" s="3" t="s">
        <v>4</v>
      </c>
      <c r="J34" s="3" t="s">
        <v>3</v>
      </c>
      <c r="P34" s="42" t="s">
        <v>10</v>
      </c>
    </row>
    <row r="35" spans="1:58" x14ac:dyDescent="0.25">
      <c r="B35" s="2" t="s">
        <v>2</v>
      </c>
      <c r="C35" s="1">
        <f>D16</f>
        <v>57.684374665482096</v>
      </c>
      <c r="D35" s="1">
        <f>D22</f>
        <v>5.1748770585699993E-5</v>
      </c>
      <c r="E35" s="1">
        <f>D23</f>
        <v>16.701880075599995</v>
      </c>
      <c r="F35" s="1">
        <f>D25</f>
        <v>1464.8883368100001</v>
      </c>
      <c r="G35" s="1">
        <f>C35*H35</f>
        <v>1299.677770373112</v>
      </c>
      <c r="H35" s="1">
        <f>H29</f>
        <v>22.530846141785943</v>
      </c>
      <c r="I35" s="1">
        <f t="shared" ref="H35:J37" si="5">I29</f>
        <v>0.23713812582161542</v>
      </c>
      <c r="J35" s="1">
        <f t="shared" si="5"/>
        <v>65.488963502830316</v>
      </c>
      <c r="P35" s="1">
        <f>G35/37.77</f>
        <v>34.41031957567148</v>
      </c>
    </row>
    <row r="36" spans="1:58" x14ac:dyDescent="0.25">
      <c r="B36" s="2" t="s">
        <v>1</v>
      </c>
      <c r="C36" s="1">
        <f>G16</f>
        <v>354.54502739454205</v>
      </c>
      <c r="D36" s="1">
        <f>G22</f>
        <v>2.7806661462790005E-4</v>
      </c>
      <c r="E36" s="1">
        <f>G23</f>
        <v>145.64922561340001</v>
      </c>
      <c r="F36" s="1">
        <f>G25</f>
        <v>8179.5989115100001</v>
      </c>
      <c r="G36" s="1">
        <f>C36*H36</f>
        <v>1796.0426838730084</v>
      </c>
      <c r="H36" s="1">
        <f t="shared" si="5"/>
        <v>5.0657675192108957</v>
      </c>
      <c r="I36" s="1">
        <f t="shared" si="5"/>
        <v>0.82820767099518766</v>
      </c>
      <c r="J36" s="1">
        <f t="shared" si="5"/>
        <v>342.56130727919367</v>
      </c>
      <c r="P36" s="1">
        <f>G36/37.77</f>
        <v>47.552096475324547</v>
      </c>
    </row>
    <row r="37" spans="1:58" x14ac:dyDescent="0.25">
      <c r="B37" s="2" t="s">
        <v>0</v>
      </c>
      <c r="C37" s="1">
        <f>C36/C35</f>
        <v>6.1462922923337011</v>
      </c>
      <c r="D37" s="1">
        <f>D36/D35</f>
        <v>5.3733955701884764</v>
      </c>
      <c r="E37" s="1">
        <f>E36/E35</f>
        <v>8.7205287640749471</v>
      </c>
      <c r="F37" s="1">
        <f>F36/F35</f>
        <v>5.5837695652094714</v>
      </c>
      <c r="G37" s="1">
        <f>G35/G36</f>
        <v>0.72363412186311238</v>
      </c>
      <c r="H37" s="1">
        <f t="shared" si="5"/>
        <v>4.4476668256769143</v>
      </c>
      <c r="I37" s="1">
        <f t="shared" si="5"/>
        <v>3.4925116664631055</v>
      </c>
      <c r="J37" s="1">
        <f t="shared" si="5"/>
        <v>5.2308249964039941</v>
      </c>
      <c r="P37" s="1">
        <f>P36/P35</f>
        <v>1.3819138288080435</v>
      </c>
    </row>
    <row r="39" spans="1:58" s="18" customFormat="1" x14ac:dyDescent="0.25"/>
    <row r="40" spans="1:58" ht="15.75" thickBot="1" x14ac:dyDescent="0.3"/>
    <row r="41" spans="1:58" ht="15.75" thickBot="1" x14ac:dyDescent="0.3">
      <c r="A41" s="17" t="s">
        <v>94</v>
      </c>
      <c r="D41" s="45" t="s">
        <v>95</v>
      </c>
      <c r="E41" s="45" t="s">
        <v>129</v>
      </c>
      <c r="F41" s="45" t="s">
        <v>96</v>
      </c>
      <c r="G41" s="45" t="s">
        <v>95</v>
      </c>
      <c r="H41" s="45" t="s">
        <v>129</v>
      </c>
      <c r="I41" s="45" t="s">
        <v>96</v>
      </c>
      <c r="M41" s="45" t="s">
        <v>95</v>
      </c>
      <c r="N41" s="45" t="s">
        <v>129</v>
      </c>
      <c r="O41" s="45" t="s">
        <v>96</v>
      </c>
      <c r="P41" s="45" t="s">
        <v>95</v>
      </c>
      <c r="Q41" s="45" t="s">
        <v>129</v>
      </c>
      <c r="R41" s="45" t="s">
        <v>96</v>
      </c>
      <c r="AC41" s="165" t="s">
        <v>2</v>
      </c>
      <c r="AD41" s="166"/>
      <c r="AE41" s="166"/>
      <c r="AF41" s="166"/>
      <c r="AG41" s="166"/>
      <c r="AH41" s="166"/>
      <c r="AI41" s="166"/>
      <c r="AJ41" s="166"/>
      <c r="AK41" s="166"/>
      <c r="AL41" s="166"/>
      <c r="AM41" s="166"/>
      <c r="AN41" s="166"/>
      <c r="AO41" s="166"/>
      <c r="AP41" s="166"/>
      <c r="AQ41" s="167"/>
      <c r="AR41" s="165" t="s">
        <v>1</v>
      </c>
      <c r="AS41" s="166"/>
      <c r="AT41" s="166"/>
      <c r="AU41" s="166"/>
      <c r="AV41" s="166"/>
      <c r="AW41" s="166"/>
      <c r="AX41" s="166"/>
      <c r="AY41" s="166"/>
      <c r="AZ41" s="166"/>
      <c r="BA41" s="166"/>
      <c r="BB41" s="166"/>
      <c r="BC41" s="166"/>
      <c r="BD41" s="166"/>
      <c r="BE41" s="166"/>
      <c r="BF41" s="167"/>
    </row>
    <row r="42" spans="1:58" ht="15.75" thickBot="1" x14ac:dyDescent="0.3">
      <c r="A42" s="149" t="s">
        <v>213</v>
      </c>
      <c r="D42" s="164" t="s">
        <v>2</v>
      </c>
      <c r="E42" s="164"/>
      <c r="F42" s="164"/>
      <c r="G42" s="164" t="s">
        <v>1</v>
      </c>
      <c r="H42" s="164"/>
      <c r="I42" s="164"/>
      <c r="M42" s="161" t="s">
        <v>2</v>
      </c>
      <c r="N42" s="162"/>
      <c r="O42" s="163"/>
      <c r="P42" s="164" t="s">
        <v>1</v>
      </c>
      <c r="Q42" s="164"/>
      <c r="R42" s="164"/>
      <c r="AC42" s="110" t="s">
        <v>113</v>
      </c>
      <c r="AD42" s="111" t="s">
        <v>70</v>
      </c>
      <c r="AE42" s="111" t="s">
        <v>109</v>
      </c>
      <c r="AF42" s="111" t="s">
        <v>110</v>
      </c>
      <c r="AG42" s="118" t="s">
        <v>108</v>
      </c>
      <c r="AH42" s="112" t="s">
        <v>113</v>
      </c>
      <c r="AI42" s="111" t="s">
        <v>70</v>
      </c>
      <c r="AJ42" s="111" t="s">
        <v>109</v>
      </c>
      <c r="AK42" s="111" t="s">
        <v>110</v>
      </c>
      <c r="AL42" s="118" t="s">
        <v>108</v>
      </c>
      <c r="AM42" s="112" t="s">
        <v>113</v>
      </c>
      <c r="AN42" s="111" t="s">
        <v>70</v>
      </c>
      <c r="AO42" s="111" t="s">
        <v>109</v>
      </c>
      <c r="AP42" s="111" t="s">
        <v>110</v>
      </c>
      <c r="AQ42" s="113" t="s">
        <v>108</v>
      </c>
      <c r="AR42" s="110" t="s">
        <v>113</v>
      </c>
      <c r="AS42" s="111" t="s">
        <v>70</v>
      </c>
      <c r="AT42" s="111" t="s">
        <v>109</v>
      </c>
      <c r="AU42" s="111" t="s">
        <v>110</v>
      </c>
      <c r="AV42" s="118" t="s">
        <v>108</v>
      </c>
      <c r="AW42" s="112" t="s">
        <v>113</v>
      </c>
      <c r="AX42" s="111" t="s">
        <v>70</v>
      </c>
      <c r="AY42" s="111" t="s">
        <v>109</v>
      </c>
      <c r="AZ42" s="111" t="s">
        <v>110</v>
      </c>
      <c r="BA42" s="118" t="s">
        <v>108</v>
      </c>
      <c r="BB42" s="112" t="s">
        <v>113</v>
      </c>
      <c r="BC42" s="111" t="s">
        <v>70</v>
      </c>
      <c r="BD42" s="111" t="s">
        <v>109</v>
      </c>
      <c r="BE42" s="111" t="s">
        <v>110</v>
      </c>
      <c r="BF42" s="120" t="s">
        <v>108</v>
      </c>
    </row>
    <row r="43" spans="1:58" ht="30.6" customHeight="1" x14ac:dyDescent="0.25">
      <c r="B43" s="16" t="s">
        <v>100</v>
      </c>
      <c r="C43" s="16" t="s">
        <v>16</v>
      </c>
      <c r="D43" s="16" t="s">
        <v>133</v>
      </c>
      <c r="E43" s="16" t="s">
        <v>134</v>
      </c>
      <c r="F43" s="16" t="s">
        <v>273</v>
      </c>
      <c r="G43" s="16" t="s">
        <v>133</v>
      </c>
      <c r="H43" s="16" t="s">
        <v>134</v>
      </c>
      <c r="I43" s="16" t="s">
        <v>273</v>
      </c>
      <c r="K43" s="160" t="s">
        <v>15</v>
      </c>
      <c r="L43" s="160"/>
      <c r="M43" s="16" t="s">
        <v>133</v>
      </c>
      <c r="N43" s="16" t="s">
        <v>134</v>
      </c>
      <c r="O43" s="16" t="s">
        <v>273</v>
      </c>
      <c r="P43" s="16" t="s">
        <v>133</v>
      </c>
      <c r="Q43" s="16" t="s">
        <v>134</v>
      </c>
      <c r="R43" s="16" t="s">
        <v>273</v>
      </c>
      <c r="AA43" s="56" t="s">
        <v>99</v>
      </c>
      <c r="AB43" s="63" t="s">
        <v>16</v>
      </c>
      <c r="AC43" s="173" t="s">
        <v>133</v>
      </c>
      <c r="AD43" s="160"/>
      <c r="AE43" s="160"/>
      <c r="AF43" s="160"/>
      <c r="AG43" s="174"/>
      <c r="AH43" s="175" t="s">
        <v>134</v>
      </c>
      <c r="AI43" s="160"/>
      <c r="AJ43" s="160"/>
      <c r="AK43" s="160"/>
      <c r="AL43" s="174"/>
      <c r="AM43" s="175" t="s">
        <v>96</v>
      </c>
      <c r="AN43" s="160"/>
      <c r="AO43" s="160"/>
      <c r="AP43" s="160"/>
      <c r="AQ43" s="176"/>
      <c r="AR43" s="173" t="s">
        <v>133</v>
      </c>
      <c r="AS43" s="160"/>
      <c r="AT43" s="160"/>
      <c r="AU43" s="160"/>
      <c r="AV43" s="174"/>
      <c r="AW43" s="175" t="s">
        <v>134</v>
      </c>
      <c r="AX43" s="160"/>
      <c r="AY43" s="160"/>
      <c r="AZ43" s="160"/>
      <c r="BA43" s="174"/>
      <c r="BB43" s="169" t="s">
        <v>96</v>
      </c>
      <c r="BC43" s="169"/>
      <c r="BD43" s="169"/>
      <c r="BE43" s="169"/>
      <c r="BF43" s="172"/>
    </row>
    <row r="44" spans="1:58" ht="18" x14ac:dyDescent="0.35">
      <c r="B44" s="10" t="s">
        <v>43</v>
      </c>
      <c r="C44" s="9" t="s">
        <v>41</v>
      </c>
      <c r="D44" s="1">
        <f>'[1]Comparation CO2 source (MEA)'!D34</f>
        <v>3.3820000591000001</v>
      </c>
      <c r="E44" s="1">
        <f>'[1]Comparation CO2 source (MEA)'!E34</f>
        <v>4.3920000590999999</v>
      </c>
      <c r="F44" s="1">
        <f>'[1]Comparation CO2 source (MEA)'!F34</f>
        <v>3.4220000591000002</v>
      </c>
      <c r="G44" s="1">
        <f>'[2]Comparation CO2 source (MEA)'!D34</f>
        <v>4.5340000764999999</v>
      </c>
      <c r="H44" s="1">
        <f>'[2]Comparation CO2 source (MEA)'!E34</f>
        <v>5.8240000765</v>
      </c>
      <c r="I44" s="1">
        <f>'[2]Comparation CO2 source (MEA)'!F34</f>
        <v>4.6240000765000007</v>
      </c>
      <c r="K44" s="15">
        <f t="shared" ref="K44:K58" si="6">MAX(D44:I44)</f>
        <v>5.8240000765</v>
      </c>
      <c r="L44" s="9" t="s">
        <v>130</v>
      </c>
      <c r="M44" s="8">
        <f>D44/$K44</f>
        <v>0.58070055197053705</v>
      </c>
      <c r="N44" s="8">
        <f t="shared" ref="N44:R58" si="7">E44/$K44</f>
        <v>0.75412087936293826</v>
      </c>
      <c r="O44" s="8">
        <f t="shared" si="7"/>
        <v>0.58756868374845395</v>
      </c>
      <c r="P44" s="8">
        <f t="shared" si="7"/>
        <v>0.77850275016218051</v>
      </c>
      <c r="Q44" s="8">
        <f t="shared" si="7"/>
        <v>1</v>
      </c>
      <c r="R44" s="8">
        <f t="shared" si="7"/>
        <v>0.79395604666249364</v>
      </c>
      <c r="AA44" s="57" t="s">
        <v>43</v>
      </c>
      <c r="AB44" s="47" t="s">
        <v>41</v>
      </c>
      <c r="AC44" s="8">
        <f>$M44*'[1]Results Flue gas - MEA (GF)'!AF38</f>
        <v>8.6802089632925461E-2</v>
      </c>
      <c r="AD44" s="8">
        <f>$M44*'[1]Results Flue gas - MEA (GF)'!AG38</f>
        <v>0.14541384351042258</v>
      </c>
      <c r="AE44" s="8">
        <f>$M44*'[1]Results Flue gas - MEA (GF)'!AH38</f>
        <v>7.5893414004451678E-3</v>
      </c>
      <c r="AF44" s="8">
        <f>$M44*'[1]Results Flue gas - MEA (GF)'!AI38</f>
        <v>-7.4267447126232754E-3</v>
      </c>
      <c r="AG44" s="106">
        <f>$M44*'[1]Results Flue gas - MEA (GF)'!AJ38</f>
        <v>0.34832202213936714</v>
      </c>
      <c r="AH44" s="50">
        <f>$N44*'[1]Results Biogas - MEA (GF)'!AF38</f>
        <v>8.6648341739409343E-2</v>
      </c>
      <c r="AI44" s="8">
        <f>$N44*'[1]Results Biogas - MEA (GF)'!AG38</f>
        <v>0.14541384351042266</v>
      </c>
      <c r="AJ44" s="8">
        <f>$N44*'[1]Results Biogas - MEA (GF)'!AH38</f>
        <v>7.5893414004451296E-3</v>
      </c>
      <c r="AK44" s="8">
        <f>$N44*'[1]Results Biogas - MEA (GF)'!AI38</f>
        <v>-7.4267447126232372E-3</v>
      </c>
      <c r="AL44" s="106">
        <f>$N44*'[1]Results Biogas - MEA (GF)'!AJ38</f>
        <v>0.52189609742528431</v>
      </c>
      <c r="AM44" s="50">
        <f>$O44*'[1]Results SimaPro (GF)'!AF38</f>
        <v>8.6089339791904376E-2</v>
      </c>
      <c r="AN44" s="8">
        <f>$O44*'[1]Results SimaPro (GF)'!AG38</f>
        <v>0.14541384351042258</v>
      </c>
      <c r="AO44" s="8">
        <f>$O44*'[1]Results SimaPro (GF)'!AH38</f>
        <v>7.5893414004451305E-3</v>
      </c>
      <c r="AP44" s="8">
        <f>$O44*'[1]Results SimaPro (GF)'!AI38</f>
        <v>-7.4267447126232381E-3</v>
      </c>
      <c r="AQ44" s="66">
        <f>$O44*'[1]Results SimaPro (GF)'!AJ38</f>
        <v>0.35590290375830508</v>
      </c>
      <c r="AR44" s="51">
        <f>$P44*'[2]Results Flue gas - MEA (GF)'!AF38</f>
        <v>2.4299866063236895E-2</v>
      </c>
      <c r="AS44" s="8">
        <f>$P44*'[2]Results Flue gas - MEA (GF)'!AG38</f>
        <v>0.13412430929387636</v>
      </c>
      <c r="AT44" s="8">
        <f>$P44*'[2]Results Flue gas - MEA (GF)'!AH38</f>
        <v>6.5836265049759599E-3</v>
      </c>
      <c r="AU44" s="8">
        <f>$P44*'[2]Results Flue gas - MEA (GF)'!AI38</f>
        <v>8.9437767953738645E-3</v>
      </c>
      <c r="AV44" s="106">
        <f>$P44*'[2]Results Flue gas - MEA (GF)'!AJ38</f>
        <v>0.60455117150471738</v>
      </c>
      <c r="AW44" s="50">
        <f>$Q44*'[2]Results Flue gas - MEA (GF)'!AF38</f>
        <v>3.121359052125976E-2</v>
      </c>
      <c r="AX44" s="8">
        <f>$Q44*'[2]Results Flue gas - MEA (GF)'!AG38</f>
        <v>0.17228495244998826</v>
      </c>
      <c r="AY44" s="8">
        <f>$Q44*'[2]Results Flue gas - MEA (GF)'!AH38</f>
        <v>8.4567800224269411E-3</v>
      </c>
      <c r="AZ44" s="8">
        <f>$Q44*'[2]Results Flue gas - MEA (GF)'!AI38</f>
        <v>1.1488433141065546E-2</v>
      </c>
      <c r="BA44" s="106">
        <f>$Q44*'[2]Results Flue gas - MEA (GF)'!AJ38</f>
        <v>0.77655624386525945</v>
      </c>
      <c r="BB44" s="50">
        <f>$R44*'[2]Results SimaPro (GF)'!AF38</f>
        <v>2.3989955965880362E-2</v>
      </c>
      <c r="BC44" s="8">
        <f>$R44*'[2]Results SimaPro (GF)'!AG38</f>
        <v>0.13537757852354973</v>
      </c>
      <c r="BD44" s="8">
        <f>$R44*'[2]Results SimaPro (GF)'!AH38</f>
        <v>9.6897697431777129E-3</v>
      </c>
      <c r="BE44" s="8">
        <f>$R44*'[2]Results SimaPro (GF)'!AI38</f>
        <v>2.360803890506244E-2</v>
      </c>
      <c r="BF44" s="52">
        <f>$R44*'[2]Results SimaPro (GF)'!AJ38</f>
        <v>0.60129070352482339</v>
      </c>
    </row>
    <row r="45" spans="1:58" ht="18" x14ac:dyDescent="0.35">
      <c r="B45" s="10" t="s">
        <v>42</v>
      </c>
      <c r="C45" s="9" t="s">
        <v>41</v>
      </c>
      <c r="D45" s="1">
        <f>'[1]Comparation CO2 source (MEA)'!D35</f>
        <v>6.1200012600000004</v>
      </c>
      <c r="E45" s="1">
        <f>'[1]Comparation CO2 source (MEA)'!E35</f>
        <v>6.1200012600000004</v>
      </c>
      <c r="F45" s="1">
        <f>'[1]Comparation CO2 source (MEA)'!F35</f>
        <v>6.3800012600000002</v>
      </c>
      <c r="G45" s="1">
        <f>'[2]Comparation CO2 source (MEA)'!D35</f>
        <v>7.846001639999999</v>
      </c>
      <c r="H45" s="1">
        <f>'[2]Comparation CO2 source (MEA)'!E35</f>
        <v>7.846001639999999</v>
      </c>
      <c r="I45" s="1">
        <f>'[2]Comparation CO2 source (MEA)'!F35</f>
        <v>7.9860016399999996</v>
      </c>
      <c r="K45" s="1">
        <f t="shared" si="6"/>
        <v>7.9860016399999996</v>
      </c>
      <c r="L45" s="9" t="s">
        <v>132</v>
      </c>
      <c r="M45" s="8">
        <f t="shared" ref="M45:M58" si="8">D45/$K45</f>
        <v>0.7663410973203858</v>
      </c>
      <c r="N45" s="8">
        <f t="shared" si="7"/>
        <v>0.7663410973203858</v>
      </c>
      <c r="O45" s="8">
        <f t="shared" si="7"/>
        <v>0.7988980653402421</v>
      </c>
      <c r="P45" s="8">
        <f t="shared" si="7"/>
        <v>0.98246932491238503</v>
      </c>
      <c r="Q45" s="8">
        <f t="shared" si="7"/>
        <v>0.98246932491238503</v>
      </c>
      <c r="R45" s="8">
        <f t="shared" si="7"/>
        <v>1</v>
      </c>
      <c r="AA45" s="57" t="s">
        <v>42</v>
      </c>
      <c r="AB45" s="47" t="s">
        <v>41</v>
      </c>
      <c r="AC45" s="8">
        <f>$M45*'[1]Results Flue gas - MEA (GF)'!AF41</f>
        <v>0.14195894952673996</v>
      </c>
      <c r="AD45" s="8">
        <f>$M45*'[1]Results Flue gas - MEA (GF)'!AG41</f>
        <v>0.43321827923896455</v>
      </c>
      <c r="AE45" s="8">
        <f>$M45*'[1]Results Flue gas - MEA (GF)'!AH41</f>
        <v>2.0887215205068407E-3</v>
      </c>
      <c r="AF45" s="8">
        <f>$M45*'[1]Results Flue gas - MEA (GF)'!AI41</f>
        <v>-2.3019214571720929E-3</v>
      </c>
      <c r="AG45" s="106">
        <f>$M45*'[1]Results Flue gas - MEA (GF)'!AJ41</f>
        <v>0.19137706849134659</v>
      </c>
      <c r="AH45" s="50">
        <f>$N45*'[1]Results Biogas - MEA (GF)'!AF41</f>
        <v>0.14119868872488114</v>
      </c>
      <c r="AI45" s="8">
        <f>$N45*'[1]Results Biogas - MEA (GF)'!AG41</f>
        <v>0.43321827923896455</v>
      </c>
      <c r="AJ45" s="8">
        <f>$N45*'[1]Results Biogas - MEA (GF)'!AH41</f>
        <v>2.0887215205068407E-3</v>
      </c>
      <c r="AK45" s="8">
        <f>$N45*'[1]Results Biogas - MEA (GF)'!AI41</f>
        <v>-2.3019214571720929E-3</v>
      </c>
      <c r="AL45" s="106">
        <f>$N45*'[1]Results Biogas - MEA (GF)'!AJ41</f>
        <v>0.1921373292932054</v>
      </c>
      <c r="AM45" s="50">
        <f>$O45*'[1]Results SimaPro (GF)'!AF41</f>
        <v>0.14141996682488639</v>
      </c>
      <c r="AN45" s="8">
        <f>$O45*'[1]Results SimaPro (GF)'!AG41</f>
        <v>0.43321827923896461</v>
      </c>
      <c r="AO45" s="8">
        <f>$O45*'[1]Results SimaPro (GF)'!AH41</f>
        <v>2.0887215205067848E-3</v>
      </c>
      <c r="AP45" s="8">
        <f>$O45*'[1]Results SimaPro (GF)'!AI41</f>
        <v>-2.3019214571720651E-3</v>
      </c>
      <c r="AQ45" s="66">
        <f>$O45*'[1]Results SimaPro (GF)'!AJ41</f>
        <v>0.2244730192130564</v>
      </c>
      <c r="AR45" s="51">
        <f>$P45*'[2]Results Flue gas - MEA (GF)'!AF41</f>
        <v>4.1982582825928483E-2</v>
      </c>
      <c r="AS45" s="8">
        <f>$P45*'[2]Results Flue gas - MEA (GF)'!AG41</f>
        <v>0.42917012418130618</v>
      </c>
      <c r="AT45" s="8">
        <f>$P45*'[2]Results Flue gas - MEA (GF)'!AH41</f>
        <v>1.8119293070194553E-3</v>
      </c>
      <c r="AU45" s="8">
        <f>$P45*'[2]Results Flue gas - MEA (GF)'!AI41</f>
        <v>2.0720412573848219E-3</v>
      </c>
      <c r="AV45" s="106">
        <f>$P45*'[2]Results Flue gas - MEA (GF)'!AJ41</f>
        <v>0.50743264734074611</v>
      </c>
      <c r="AW45" s="50">
        <f>$Q45*'[2]Results Flue gas - MEA (GF)'!AF41</f>
        <v>4.1982582825928483E-2</v>
      </c>
      <c r="AX45" s="8">
        <f>$Q45*'[2]Results Flue gas - MEA (GF)'!AG41</f>
        <v>0.42917012418130618</v>
      </c>
      <c r="AY45" s="8">
        <f>$Q45*'[2]Results Flue gas - MEA (GF)'!AH41</f>
        <v>1.8119293070194553E-3</v>
      </c>
      <c r="AZ45" s="8">
        <f>$Q45*'[2]Results Flue gas - MEA (GF)'!AI41</f>
        <v>2.0720412573848219E-3</v>
      </c>
      <c r="BA45" s="106">
        <f>$Q45*'[2]Results Flue gas - MEA (GF)'!AJ41</f>
        <v>0.50743264734074611</v>
      </c>
      <c r="BB45" s="50">
        <f>$R45*'[2]Results SimaPro (GF)'!AF41</f>
        <v>4.1767963276045345E-2</v>
      </c>
      <c r="BC45" s="8">
        <f>$R45*'[2]Results SimaPro (GF)'!AG41</f>
        <v>0.42951504426232284</v>
      </c>
      <c r="BD45" s="8">
        <f>$R45*'[2]Results SimaPro (GF)'!AH41</f>
        <v>2.6667948711413527E-3</v>
      </c>
      <c r="BE45" s="8">
        <f>$R45*'[2]Results SimaPro (GF)'!AI41</f>
        <v>6.1079030233733705E-3</v>
      </c>
      <c r="BF45" s="52">
        <f>$R45*'[2]Results SimaPro (GF)'!AJ41</f>
        <v>0.51994229456711716</v>
      </c>
    </row>
    <row r="46" spans="1:58" x14ac:dyDescent="0.25">
      <c r="B46" s="10" t="s">
        <v>40</v>
      </c>
      <c r="C46" s="9" t="s">
        <v>39</v>
      </c>
      <c r="D46" s="1">
        <f>'[1]Comparation CO2 source (MEA)'!D36</f>
        <v>0.23070001699999998</v>
      </c>
      <c r="E46" s="1">
        <f>'[1]Comparation CO2 source (MEA)'!E36</f>
        <v>0.23170001699999998</v>
      </c>
      <c r="F46" s="1">
        <f>'[1]Comparation CO2 source (MEA)'!F36</f>
        <v>0.21970001699999997</v>
      </c>
      <c r="G46" s="1">
        <f>'[2]Comparation CO2 source (MEA)'!D36</f>
        <v>0.30740002199999999</v>
      </c>
      <c r="H46" s="1">
        <f>'[2]Comparation CO2 source (MEA)'!E36</f>
        <v>0.30740002199999999</v>
      </c>
      <c r="I46" s="1">
        <f>'[2]Comparation CO2 source (MEA)'!F36</f>
        <v>0.30040002199999999</v>
      </c>
      <c r="K46" s="1">
        <f t="shared" si="6"/>
        <v>0.30740002199999999</v>
      </c>
      <c r="L46" s="9" t="s">
        <v>131</v>
      </c>
      <c r="M46" s="8">
        <f t="shared" si="8"/>
        <v>0.75048796515700955</v>
      </c>
      <c r="N46" s="8">
        <f t="shared" si="7"/>
        <v>0.7537410553601066</v>
      </c>
      <c r="O46" s="8">
        <f t="shared" si="7"/>
        <v>0.71470397292294263</v>
      </c>
      <c r="P46" s="8">
        <f t="shared" si="7"/>
        <v>1</v>
      </c>
      <c r="Q46" s="8">
        <f t="shared" si="7"/>
        <v>1</v>
      </c>
      <c r="R46" s="8">
        <f t="shared" si="7"/>
        <v>0.97722836857832107</v>
      </c>
      <c r="AA46" s="57" t="s">
        <v>40</v>
      </c>
      <c r="AB46" s="47" t="s">
        <v>39</v>
      </c>
      <c r="AC46" s="8">
        <f>$M46*'[1]Results Flue gas - MEA (GF)'!AF44</f>
        <v>0.12808640875131372</v>
      </c>
      <c r="AD46" s="8">
        <f>$M46*'[1]Results Flue gas - MEA (GF)'!AG44</f>
        <v>0.2444321714878854</v>
      </c>
      <c r="AE46" s="8">
        <f>$M46*'[1]Results Flue gas - MEA (GF)'!AH44</f>
        <v>1.2134394241239592E-2</v>
      </c>
      <c r="AF46" s="8">
        <f>$M46*'[1]Results Flue gas - MEA (GF)'!AI44</f>
        <v>-2.2049077401531742E-2</v>
      </c>
      <c r="AG46" s="106">
        <f>$M46*'[1]Results Flue gas - MEA (GF)'!AJ44</f>
        <v>0.38788406807810261</v>
      </c>
      <c r="AH46" s="50">
        <f>$N46*'[1]Results Biogas - MEA (GF)'!AF44</f>
        <v>0.13035195120295462</v>
      </c>
      <c r="AI46" s="8">
        <f>$N46*'[1]Results Biogas - MEA (GF)'!AG44</f>
        <v>0.24443217148788557</v>
      </c>
      <c r="AJ46" s="8">
        <f>$N46*'[1]Results Biogas - MEA (GF)'!AH44</f>
        <v>1.2134394241239592E-2</v>
      </c>
      <c r="AK46" s="8">
        <f>$N46*'[1]Results Biogas - MEA (GF)'!AI44</f>
        <v>-2.2049077401531742E-2</v>
      </c>
      <c r="AL46" s="106">
        <f>$N46*'[1]Results Biogas - MEA (GF)'!AJ44</f>
        <v>0.38887161582955854</v>
      </c>
      <c r="AM46" s="50">
        <f>$O46*'[1]Results SimaPro (GF)'!AF44</f>
        <v>0.127717755225184</v>
      </c>
      <c r="AN46" s="8">
        <f>$O46*'[1]Results SimaPro (GF)'!AG44</f>
        <v>0.24443217148788554</v>
      </c>
      <c r="AO46" s="8">
        <f>$O46*'[1]Results SimaPro (GF)'!AH44</f>
        <v>1.2134394241239547E-2</v>
      </c>
      <c r="AP46" s="8">
        <f>$O46*'[1]Results SimaPro (GF)'!AI44</f>
        <v>-2.2049077401531739E-2</v>
      </c>
      <c r="AQ46" s="66">
        <f>$O46*'[1]Results SimaPro (GF)'!AJ44</f>
        <v>0.35246872937016527</v>
      </c>
      <c r="AR46" s="51">
        <f>$P46*'[2]Results Flue gas - MEA (GF)'!AF44</f>
        <v>3.6832868734463432E-2</v>
      </c>
      <c r="AS46" s="8">
        <f>$P46*'[2]Results Flue gas - MEA (GF)'!AG44</f>
        <v>0.21918254874983609</v>
      </c>
      <c r="AT46" s="8">
        <f>$P46*'[2]Results Flue gas - MEA (GF)'!AH44</f>
        <v>1.0526348906427362E-2</v>
      </c>
      <c r="AU46" s="8">
        <f>$P46*'[2]Results Flue gas - MEA (GF)'!AI44</f>
        <v>-1.061182295593751E-3</v>
      </c>
      <c r="AV46" s="106">
        <f>$P46*'[2]Results Flue gas - MEA (GF)'!AJ44</f>
        <v>0.73451941590486691</v>
      </c>
      <c r="AW46" s="50">
        <f>$Q46*'[2]Results Flue gas - MEA (GF)'!AF44</f>
        <v>3.6832868734463432E-2</v>
      </c>
      <c r="AX46" s="8">
        <f>$Q46*'[2]Results Flue gas - MEA (GF)'!AG44</f>
        <v>0.21918254874983609</v>
      </c>
      <c r="AY46" s="8">
        <f>$Q46*'[2]Results Flue gas - MEA (GF)'!AH44</f>
        <v>1.0526348906427362E-2</v>
      </c>
      <c r="AZ46" s="8">
        <f>$Q46*'[2]Results Flue gas - MEA (GF)'!AI44</f>
        <v>-1.061182295593751E-3</v>
      </c>
      <c r="BA46" s="106">
        <f>$Q46*'[2]Results Flue gas - MEA (GF)'!AJ44</f>
        <v>0.73451941590486691</v>
      </c>
      <c r="BB46" s="50">
        <f>$R46*'[2]Results SimaPro (GF)'!AF44</f>
        <v>3.7077825442612615E-2</v>
      </c>
      <c r="BC46" s="8">
        <f>$R46*'[2]Results SimaPro (GF)'!AG44</f>
        <v>0.22118638365578391</v>
      </c>
      <c r="BD46" s="8">
        <f>$R46*'[2]Results SimaPro (GF)'!AH44</f>
        <v>1.5492660504108139E-2</v>
      </c>
      <c r="BE46" s="8">
        <f>$R46*'[2]Results SimaPro (GF)'!AI44</f>
        <v>2.2385044049924967E-2</v>
      </c>
      <c r="BF46" s="52">
        <f>$R46*'[2]Results SimaPro (GF)'!AJ44</f>
        <v>0.68108645492589137</v>
      </c>
    </row>
    <row r="47" spans="1:58" x14ac:dyDescent="0.25">
      <c r="B47" s="10" t="s">
        <v>38</v>
      </c>
      <c r="C47" s="9" t="s">
        <v>37</v>
      </c>
      <c r="D47" s="1">
        <f>'[1]Comparation CO2 source (MEA)'!D37</f>
        <v>4841.0115999999998</v>
      </c>
      <c r="E47" s="1">
        <f>'[1]Comparation CO2 source (MEA)'!E37</f>
        <v>3981.0115999999998</v>
      </c>
      <c r="F47" s="1">
        <f>'[1]Comparation CO2 source (MEA)'!F37</f>
        <v>4301.0115999999998</v>
      </c>
      <c r="G47" s="1">
        <f>'[2]Comparation CO2 source (MEA)'!D37</f>
        <v>6602.0150000000003</v>
      </c>
      <c r="H47" s="1">
        <f>'[2]Comparation CO2 source (MEA)'!E37</f>
        <v>5502.0150000000003</v>
      </c>
      <c r="I47" s="1">
        <f>'[2]Comparation CO2 source (MEA)'!F37</f>
        <v>6222.0150000000003</v>
      </c>
      <c r="K47" s="1">
        <f t="shared" si="6"/>
        <v>6602.0150000000003</v>
      </c>
      <c r="L47" s="9" t="s">
        <v>131</v>
      </c>
      <c r="M47" s="8">
        <f t="shared" si="8"/>
        <v>0.73326273872446512</v>
      </c>
      <c r="N47" s="8">
        <f t="shared" si="7"/>
        <v>0.6029994781896133</v>
      </c>
      <c r="O47" s="8">
        <f t="shared" si="7"/>
        <v>0.65146952862118601</v>
      </c>
      <c r="P47" s="8">
        <f t="shared" si="7"/>
        <v>1</v>
      </c>
      <c r="Q47" s="8">
        <f t="shared" si="7"/>
        <v>0.83338420164146854</v>
      </c>
      <c r="R47" s="8">
        <f t="shared" si="7"/>
        <v>0.94244181511250735</v>
      </c>
      <c r="AA47" s="57" t="s">
        <v>38</v>
      </c>
      <c r="AB47" s="47" t="s">
        <v>37</v>
      </c>
      <c r="AC47" s="8">
        <f>$M47*'[1]Results Flue gas - MEA (GF)'!AF47</f>
        <v>8.0490455658239882E-2</v>
      </c>
      <c r="AD47" s="8">
        <f>$M47*'[1]Results Flue gas - MEA (GF)'!AG47</f>
        <v>8.6787590037878684E-2</v>
      </c>
      <c r="AE47" s="8">
        <f>$M47*'[1]Results Flue gas - MEA (GF)'!AH47</f>
        <v>2.017693670082616E-2</v>
      </c>
      <c r="AF47" s="8">
        <f>$M47*'[1]Results Flue gas - MEA (GF)'!AI47</f>
        <v>1.2556067791620202E-2</v>
      </c>
      <c r="AG47" s="106">
        <f>$M47*'[1]Results Flue gas - MEA (GF)'!AJ47</f>
        <v>0.5332516885359001</v>
      </c>
      <c r="AH47" s="50">
        <f>$N47*'[1]Results Biogas - MEA (GF)'!AF47</f>
        <v>8.0355546464879635E-2</v>
      </c>
      <c r="AI47" s="8">
        <f>$N47*'[1]Results Biogas - MEA (GF)'!AG47</f>
        <v>8.6787590037878629E-2</v>
      </c>
      <c r="AJ47" s="8">
        <f>$N47*'[1]Results Biogas - MEA (GF)'!AH47</f>
        <v>2.017693670082623E-2</v>
      </c>
      <c r="AK47" s="8">
        <f>$N47*'[1]Results Biogas - MEA (GF)'!AI47</f>
        <v>1.2556067791620204E-2</v>
      </c>
      <c r="AL47" s="106">
        <f>$N47*'[1]Results Biogas - MEA (GF)'!AJ47</f>
        <v>0.40312333719440857</v>
      </c>
      <c r="AM47" s="50">
        <f>$O47*'[1]Results SimaPro (GF)'!AF47</f>
        <v>8.0880867020693345E-2</v>
      </c>
      <c r="AN47" s="8">
        <f>$O47*'[1]Results SimaPro (GF)'!AG47</f>
        <v>8.6787589807969856E-2</v>
      </c>
      <c r="AO47" s="8">
        <f>$O47*'[1]Results SimaPro (GF)'!AH47</f>
        <v>2.017693656288105E-2</v>
      </c>
      <c r="AP47" s="8">
        <f>$O47*'[1]Results SimaPro (GF)'!AI47</f>
        <v>1.2556067791620064E-2</v>
      </c>
      <c r="AQ47" s="66">
        <f>$O47*'[1]Results SimaPro (GF)'!AJ47</f>
        <v>0.45106806743802169</v>
      </c>
      <c r="AR47" s="51">
        <f>$P47*'[2]Results Flue gas - MEA (GF)'!AF47</f>
        <v>-0.33343509478095712</v>
      </c>
      <c r="AS47" s="8">
        <f>$P47*'[2]Results Flue gas - MEA (GF)'!AG47</f>
        <v>5.7191553887884425E-2</v>
      </c>
      <c r="AT47" s="8">
        <f>$P47*'[2]Results Flue gas - MEA (GF)'!AH47</f>
        <v>1.7503150394073557E-2</v>
      </c>
      <c r="AU47" s="8">
        <f>$P47*'[2]Results Flue gas - MEA (GF)'!AI47</f>
        <v>7.2543705686569357E-2</v>
      </c>
      <c r="AV47" s="106">
        <f>$P47*'[2]Results Flue gas - MEA (GF)'!AJ47</f>
        <v>1.1861966848124297</v>
      </c>
      <c r="AW47" s="50">
        <f>$Q47*'[2]Results Flue gas - MEA (GF)'!AF47</f>
        <v>-0.27787954026327533</v>
      </c>
      <c r="AX47" s="8">
        <f>$Q47*'[2]Results Flue gas - MEA (GF)'!AG47</f>
        <v>4.7662537477489587E-2</v>
      </c>
      <c r="AY47" s="8">
        <f>$Q47*'[2]Results Flue gas - MEA (GF)'!AH47</f>
        <v>1.4586849017375546E-2</v>
      </c>
      <c r="AZ47" s="8">
        <f>$Q47*'[2]Results Flue gas - MEA (GF)'!AI47</f>
        <v>6.0456778247715268E-2</v>
      </c>
      <c r="BA47" s="106">
        <f>$Q47*'[2]Results Flue gas - MEA (GF)'!AJ47</f>
        <v>0.98855757716216341</v>
      </c>
      <c r="BB47" s="50">
        <f>$R47*'[2]Results SimaPro (GF)'!AF47</f>
        <v>-0.33422926177930745</v>
      </c>
      <c r="BC47" s="8">
        <f>$R47*'[2]Results SimaPro (GF)'!AG47</f>
        <v>6.0523479025595024E-2</v>
      </c>
      <c r="BD47" s="8">
        <f>$R47*'[2]Results SimaPro (GF)'!AH47</f>
        <v>2.5761107153879016E-2</v>
      </c>
      <c r="BE47" s="8">
        <f>$R47*'[2]Results SimaPro (GF)'!AI47</f>
        <v>0.11152993701611943</v>
      </c>
      <c r="BF47" s="52">
        <f>$R47*'[2]Results SimaPro (GF)'!AJ47</f>
        <v>1.0788565536962214</v>
      </c>
    </row>
    <row r="48" spans="1:58" x14ac:dyDescent="0.25">
      <c r="B48" s="10" t="s">
        <v>36</v>
      </c>
      <c r="C48" s="9" t="s">
        <v>35</v>
      </c>
      <c r="D48" s="1">
        <f>'[1]Comparation CO2 source (MEA)'!D38</f>
        <v>5.0700000000041998E-5</v>
      </c>
      <c r="E48" s="1">
        <f>'[1]Comparation CO2 source (MEA)'!E38</f>
        <v>3.3200000000042E-5</v>
      </c>
      <c r="F48" s="1">
        <f>'[1]Comparation CO2 source (MEA)'!F38</f>
        <v>3.1300000000042001E-5</v>
      </c>
      <c r="G48" s="1">
        <f>'[2]Comparation CO2 source (MEA)'!D38</f>
        <v>7.3850000000054406E-5</v>
      </c>
      <c r="H48" s="1">
        <f>'[2]Comparation CO2 source (MEA)'!E38</f>
        <v>5.1450000000054397E-5</v>
      </c>
      <c r="I48" s="1">
        <f>'[2]Comparation CO2 source (MEA)'!F38</f>
        <v>4.9950000000054401E-5</v>
      </c>
      <c r="K48" s="1">
        <f t="shared" si="6"/>
        <v>7.3850000000054406E-5</v>
      </c>
      <c r="L48" s="9" t="s">
        <v>131</v>
      </c>
      <c r="M48" s="8">
        <f t="shared" si="8"/>
        <v>0.68652674339884423</v>
      </c>
      <c r="N48" s="8">
        <f t="shared" si="7"/>
        <v>0.4495599187544691</v>
      </c>
      <c r="O48" s="8">
        <f t="shared" si="7"/>
        <v>0.42383209207879408</v>
      </c>
      <c r="P48" s="8">
        <f t="shared" si="7"/>
        <v>1</v>
      </c>
      <c r="Q48" s="8">
        <f t="shared" si="7"/>
        <v>0.69668246445519966</v>
      </c>
      <c r="R48" s="8">
        <f t="shared" si="7"/>
        <v>0.67637102234282465</v>
      </c>
      <c r="AA48" s="57" t="s">
        <v>36</v>
      </c>
      <c r="AB48" s="47" t="s">
        <v>35</v>
      </c>
      <c r="AC48" s="8">
        <f>$M48*'[1]Results Flue gas - MEA (GF)'!AF50</f>
        <v>0.15796319238229756</v>
      </c>
      <c r="AD48" s="8">
        <f>$M48*'[1]Results Flue gas - MEA (GF)'!AG50</f>
        <v>6.5061540578113974E-2</v>
      </c>
      <c r="AE48" s="8">
        <f>$M48*'[1]Results Flue gas - MEA (GF)'!AH50</f>
        <v>5.3500232766578388E-3</v>
      </c>
      <c r="AF48" s="8">
        <f>$M48*'[1]Results Flue gas - MEA (GF)'!AI50</f>
        <v>2.4844003595440043E-3</v>
      </c>
      <c r="AG48" s="106">
        <f>$M48*'[1]Results Flue gas - MEA (GF)'!AJ50</f>
        <v>0.45566758680223085</v>
      </c>
      <c r="AH48" s="50">
        <f>$N48*'[1]Results Biogas - MEA (GF)'!AF50</f>
        <v>0.15859248405818438</v>
      </c>
      <c r="AI48" s="8">
        <f>$N48*'[1]Results Biogas - MEA (GF)'!AG50</f>
        <v>6.5061540578113974E-2</v>
      </c>
      <c r="AJ48" s="8">
        <f>$N48*'[1]Results Biogas - MEA (GF)'!AH50</f>
        <v>5.3500232766577937E-3</v>
      </c>
      <c r="AK48" s="8">
        <f>$N48*'[1]Results Biogas - MEA (GF)'!AI50</f>
        <v>2.4844003595439583E-3</v>
      </c>
      <c r="AL48" s="106">
        <f>$N48*'[1]Results Biogas - MEA (GF)'!AJ50</f>
        <v>0.21807147048196901</v>
      </c>
      <c r="AM48" s="50">
        <f>$O48*'[1]Results SimaPro (GF)'!AF50</f>
        <v>0.15811643839557801</v>
      </c>
      <c r="AN48" s="8">
        <f>$O48*'[1]Results SimaPro (GF)'!AG50</f>
        <v>6.5061540578113988E-2</v>
      </c>
      <c r="AO48" s="8">
        <f>$O48*'[1]Results SimaPro (GF)'!AH50</f>
        <v>5.3500232766577937E-3</v>
      </c>
      <c r="AP48" s="8">
        <f>$O48*'[1]Results SimaPro (GF)'!AI50</f>
        <v>2.4844003595439353E-3</v>
      </c>
      <c r="AQ48" s="66">
        <f>$O48*'[1]Results SimaPro (GF)'!AJ50</f>
        <v>0.19281968946890032</v>
      </c>
      <c r="AR48" s="51">
        <f>$P48*'[2]Results Flue gas - MEA (GF)'!AF50</f>
        <v>4.6327184613016353E-2</v>
      </c>
      <c r="AS48" s="8">
        <f>$P48*'[2]Results Flue gas - MEA (GF)'!AG50</f>
        <v>5.7150466168097568E-2</v>
      </c>
      <c r="AT48" s="8">
        <f>$P48*'[2]Results Flue gas - MEA (GF)'!AH50</f>
        <v>4.6410180993193724E-3</v>
      </c>
      <c r="AU48" s="8">
        <f>$P48*'[2]Results Flue gas - MEA (GF)'!AI50</f>
        <v>1.7959650858343886E-2</v>
      </c>
      <c r="AV48" s="106">
        <f>$P48*'[2]Results Flue gas - MEA (GF)'!AJ50</f>
        <v>0.87392168026122286</v>
      </c>
      <c r="AW48" s="50">
        <f>$Q48*'[2]Results Flue gas - MEA (GF)'!AF50</f>
        <v>3.2275337147467241E-2</v>
      </c>
      <c r="AX48" s="8">
        <f>$Q48*'[2]Results Flue gas - MEA (GF)'!AG50</f>
        <v>3.9815727614753722E-2</v>
      </c>
      <c r="AY48" s="8">
        <f>$Q48*'[2]Results Flue gas - MEA (GF)'!AH50</f>
        <v>3.2333159270150069E-3</v>
      </c>
      <c r="AZ48" s="8">
        <f>$Q48*'[2]Results Flue gas - MEA (GF)'!AI50</f>
        <v>1.251217382074596E-2</v>
      </c>
      <c r="BA48" s="106">
        <f>$Q48*'[2]Results Flue gas - MEA (GF)'!AJ50</f>
        <v>0.6088459099452177</v>
      </c>
      <c r="BB48" s="50">
        <f>$R48*'[2]Results SimaPro (GF)'!AF50</f>
        <v>4.5912377090034387E-2</v>
      </c>
      <c r="BC48" s="8">
        <f>$R48*'[2]Results SimaPro (GF)'!AG50</f>
        <v>5.8033851494230848E-2</v>
      </c>
      <c r="BD48" s="8">
        <f>$R48*'[2]Results SimaPro (GF)'!AH50</f>
        <v>6.8306006168731195E-3</v>
      </c>
      <c r="BE48" s="8">
        <f>$R48*'[2]Results SimaPro (GF)'!AI50</f>
        <v>2.8296887642914634E-2</v>
      </c>
      <c r="BF48" s="52">
        <f>$R48*'[2]Results SimaPro (GF)'!AJ50</f>
        <v>0.53729730549877164</v>
      </c>
    </row>
    <row r="49" spans="2:58" ht="18" x14ac:dyDescent="0.35">
      <c r="B49" s="10" t="s">
        <v>34</v>
      </c>
      <c r="C49" s="9" t="s">
        <v>33</v>
      </c>
      <c r="D49" s="1">
        <f>'[1]Comparation CO2 source (MEA)'!D39</f>
        <v>9.4100298999999998E-2</v>
      </c>
      <c r="E49" s="1">
        <f>'[1]Comparation CO2 source (MEA)'!E39</f>
        <v>8.4300299000000009E-2</v>
      </c>
      <c r="F49" s="1">
        <f>'[1]Comparation CO2 source (MEA)'!F39</f>
        <v>7.4400299000000003E-2</v>
      </c>
      <c r="G49" s="1">
        <f>'[2]Comparation CO2 source (MEA)'!D39</f>
        <v>0.136330387</v>
      </c>
      <c r="H49" s="1">
        <f>'[2]Comparation CO2 source (MEA)'!E39</f>
        <v>0.12333038700000001</v>
      </c>
      <c r="I49" s="1">
        <f>'[2]Comparation CO2 source (MEA)'!F39</f>
        <v>0.112330387</v>
      </c>
      <c r="K49" s="1">
        <f t="shared" si="6"/>
        <v>0.136330387</v>
      </c>
      <c r="L49" s="9" t="s">
        <v>131</v>
      </c>
      <c r="M49" s="8">
        <f t="shared" si="8"/>
        <v>0.69023715893948134</v>
      </c>
      <c r="N49" s="8">
        <f t="shared" si="7"/>
        <v>0.61835296484561442</v>
      </c>
      <c r="O49" s="8">
        <f t="shared" si="7"/>
        <v>0.54573525856711613</v>
      </c>
      <c r="P49" s="8">
        <f t="shared" si="7"/>
        <v>1</v>
      </c>
      <c r="Q49" s="8">
        <f t="shared" si="7"/>
        <v>0.90464341599793163</v>
      </c>
      <c r="R49" s="8">
        <f t="shared" si="7"/>
        <v>0.82395707568848908</v>
      </c>
      <c r="AA49" s="57" t="s">
        <v>34</v>
      </c>
      <c r="AB49" s="47" t="s">
        <v>33</v>
      </c>
      <c r="AC49" s="8">
        <f>$M49*'[1]Results Flue gas - MEA (GF)'!AF53</f>
        <v>0.21264328064176832</v>
      </c>
      <c r="AD49" s="8">
        <f>$M49*'[1]Results Flue gas - MEA (GF)'!AG53</f>
        <v>0.12624317640879501</v>
      </c>
      <c r="AE49" s="8">
        <f>$M49*'[1]Results Flue gas - MEA (GF)'!AH53</f>
        <v>2.4979558999372324E-3</v>
      </c>
      <c r="AF49" s="8">
        <f>$M49*'[1]Results Flue gas - MEA (GF)'!AI53</f>
        <v>-9.6929952152136729E-4</v>
      </c>
      <c r="AG49" s="106">
        <f>$M49*'[1]Results Flue gas - MEA (GF)'!AJ53</f>
        <v>0.34982204551050211</v>
      </c>
      <c r="AH49" s="50">
        <f>$N49*'[1]Results Biogas - MEA (GF)'!AF53</f>
        <v>0.21290543273970641</v>
      </c>
      <c r="AI49" s="8">
        <f>$N49*'[1]Results Biogas - MEA (GF)'!AG53</f>
        <v>0.12624317640879495</v>
      </c>
      <c r="AJ49" s="8">
        <f>$N49*'[1]Results Biogas - MEA (GF)'!AH53</f>
        <v>2.497955899937232E-3</v>
      </c>
      <c r="AK49" s="8">
        <f>$N49*'[1]Results Biogas - MEA (GF)'!AI53</f>
        <v>-9.6929952152136718E-4</v>
      </c>
      <c r="AL49" s="106">
        <f>$N49*'[1]Results Biogas - MEA (GF)'!AJ53</f>
        <v>0.27767569931869718</v>
      </c>
      <c r="AM49" s="50">
        <f>$O49*'[1]Results SimaPro (GF)'!AF53</f>
        <v>0.2123378775247573</v>
      </c>
      <c r="AN49" s="8">
        <f>$O49*'[1]Results SimaPro (GF)'!AG53</f>
        <v>0.12624317640879498</v>
      </c>
      <c r="AO49" s="8">
        <f>$O49*'[1]Results SimaPro (GF)'!AH53</f>
        <v>2.4979558999372324E-3</v>
      </c>
      <c r="AP49" s="8">
        <f>$O49*'[1]Results SimaPro (GF)'!AI53</f>
        <v>-9.6929952152136729E-4</v>
      </c>
      <c r="AQ49" s="66">
        <f>$O49*'[1]Results SimaPro (GF)'!AJ53</f>
        <v>0.20562554825514803</v>
      </c>
      <c r="AR49" s="51">
        <f>$P49*'[2]Results Flue gas - MEA (GF)'!AF53</f>
        <v>6.0910554567824522E-2</v>
      </c>
      <c r="AS49" s="8">
        <f>$P49*'[2]Results Flue gas - MEA (GF)'!AG53</f>
        <v>9.0271280082641514E-2</v>
      </c>
      <c r="AT49" s="8">
        <f>$P49*'[2]Results Flue gas - MEA (GF)'!AH53</f>
        <v>2.166930973146278E-3</v>
      </c>
      <c r="AU49" s="8">
        <f>$P49*'[2]Results Flue gas - MEA (GF)'!AI53</f>
        <v>5.1710634848421934E-3</v>
      </c>
      <c r="AV49" s="106">
        <f>$P49*'[2]Results Flue gas - MEA (GF)'!AJ53</f>
        <v>0.84148017089154548</v>
      </c>
      <c r="AW49" s="50">
        <f>$Q49*'[2]Results Flue gas - MEA (GF)'!AF53</f>
        <v>5.5102332154565191E-2</v>
      </c>
      <c r="AX49" s="8">
        <f>$Q49*'[2]Results Flue gas - MEA (GF)'!AG53</f>
        <v>8.1663319180466862E-2</v>
      </c>
      <c r="AY49" s="8">
        <f>$Q49*'[2]Results Flue gas - MEA (GF)'!AH53</f>
        <v>1.9602998377787713E-3</v>
      </c>
      <c r="AZ49" s="8">
        <f>$Q49*'[2]Results Flue gas - MEA (GF)'!AI53</f>
        <v>4.6779685352698105E-3</v>
      </c>
      <c r="BA49" s="106">
        <f>$Q49*'[2]Results Flue gas - MEA (GF)'!AJ53</f>
        <v>0.76123949628985099</v>
      </c>
      <c r="BB49" s="50">
        <f>$R49*'[2]Results SimaPro (GF)'!AF53</f>
        <v>6.1768756421620753E-2</v>
      </c>
      <c r="BC49" s="8">
        <f>$R49*'[2]Results SimaPro (GF)'!AG53</f>
        <v>9.0683776190777748E-2</v>
      </c>
      <c r="BD49" s="8">
        <f>$R49*'[2]Results SimaPro (GF)'!AH53</f>
        <v>3.189317886757229E-3</v>
      </c>
      <c r="BE49" s="8">
        <f>$R49*'[2]Results SimaPro (GF)'!AI53</f>
        <v>9.99764509664125E-3</v>
      </c>
      <c r="BF49" s="52">
        <f>$R49*'[2]Results SimaPro (GF)'!AJ53</f>
        <v>0.65831758009269215</v>
      </c>
    </row>
    <row r="50" spans="2:58" x14ac:dyDescent="0.25">
      <c r="B50" s="10" t="s">
        <v>32</v>
      </c>
      <c r="C50" s="9" t="s">
        <v>31</v>
      </c>
      <c r="D50" s="1">
        <f>'[1]Comparation CO2 source (MEA)'!D40</f>
        <v>19480.539000000001</v>
      </c>
      <c r="E50" s="1">
        <f>'[1]Comparation CO2 source (MEA)'!E40</f>
        <v>23780.539000000001</v>
      </c>
      <c r="F50" s="1">
        <f>'[1]Comparation CO2 source (MEA)'!F40</f>
        <v>17180.539000000001</v>
      </c>
      <c r="G50" s="1">
        <f>'[2]Comparation CO2 source (MEA)'!D40</f>
        <v>28700.698</v>
      </c>
      <c r="H50" s="1">
        <f>'[2]Comparation CO2 source (MEA)'!E40</f>
        <v>34300.698000000004</v>
      </c>
      <c r="I50" s="1">
        <f>'[2]Comparation CO2 source (MEA)'!F40</f>
        <v>26200.698</v>
      </c>
      <c r="K50" s="1">
        <f t="shared" si="6"/>
        <v>34300.698000000004</v>
      </c>
      <c r="L50" s="9" t="s">
        <v>130</v>
      </c>
      <c r="M50" s="8">
        <f t="shared" si="8"/>
        <v>0.56793418606233603</v>
      </c>
      <c r="N50" s="8">
        <f t="shared" si="7"/>
        <v>0.69329606645322484</v>
      </c>
      <c r="O50" s="8">
        <f t="shared" si="7"/>
        <v>0.50088015701604671</v>
      </c>
      <c r="P50" s="8">
        <f t="shared" si="7"/>
        <v>0.83673801623512145</v>
      </c>
      <c r="Q50" s="8">
        <f t="shared" si="7"/>
        <v>1</v>
      </c>
      <c r="R50" s="8">
        <f t="shared" si="7"/>
        <v>0.76385320205437213</v>
      </c>
      <c r="AA50" s="57" t="s">
        <v>32</v>
      </c>
      <c r="AB50" s="47" t="s">
        <v>31</v>
      </c>
      <c r="AC50" s="8">
        <f>$M50*'[1]Results Flue gas - MEA (GF)'!AF56</f>
        <v>0.16224380446683559</v>
      </c>
      <c r="AD50" s="8">
        <f>$M50*'[1]Results Flue gas - MEA (GF)'!AG56</f>
        <v>0.11558395290465563</v>
      </c>
      <c r="AE50" s="8">
        <f>$M50*'[1]Results Flue gas - MEA (GF)'!AH56</f>
        <v>4.5115852149926593E-3</v>
      </c>
      <c r="AF50" s="8">
        <f>$M50*'[1]Results Flue gas - MEA (GF)'!AI56</f>
        <v>-1.8523722655104313E-8</v>
      </c>
      <c r="AG50" s="106">
        <f>$M50*'[1]Results Flue gas - MEA (GF)'!AJ56</f>
        <v>0.28559486199957479</v>
      </c>
      <c r="AH50" s="50">
        <f>$N50*'[1]Results Biogas - MEA (GF)'!AF56</f>
        <v>0.16104608926326949</v>
      </c>
      <c r="AI50" s="8">
        <f>$N50*'[1]Results Biogas - MEA (GF)'!AG56</f>
        <v>0.11558395290465558</v>
      </c>
      <c r="AJ50" s="8">
        <f>$N50*'[1]Results Biogas - MEA (GF)'!AH56</f>
        <v>4.5115852149926593E-3</v>
      </c>
      <c r="AK50" s="8">
        <f>$N50*'[1]Results Biogas - MEA (GF)'!AI56</f>
        <v>-1.852372254904295E-8</v>
      </c>
      <c r="AL50" s="106">
        <f>$N50*'[1]Results Biogas - MEA (GF)'!AJ56</f>
        <v>0.41215445759402963</v>
      </c>
      <c r="AM50" s="50">
        <f>$O50*'[1]Results SimaPro (GF)'!AF56</f>
        <v>0.16223352442855238</v>
      </c>
      <c r="AN50" s="8">
        <f>$O50*'[1]Results SimaPro (GF)'!AG56</f>
        <v>0.11558395290465559</v>
      </c>
      <c r="AO50" s="8">
        <f>$O50*'[1]Results SimaPro (GF)'!AH56</f>
        <v>4.5115851530404131E-3</v>
      </c>
      <c r="AP50" s="8">
        <f>$O50*'[1]Results SimaPro (GF)'!AI56</f>
        <v>-1.8532572972116887E-8</v>
      </c>
      <c r="AQ50" s="66">
        <f>$O50*'[1]Results SimaPro (GF)'!AJ56</f>
        <v>0.21855111306237129</v>
      </c>
      <c r="AR50" s="51">
        <f>$P50*'[2]Results Flue gas - MEA (GF)'!AF56</f>
        <v>4.6759460458792583E-2</v>
      </c>
      <c r="AS50" s="8">
        <f>$P50*'[2]Results Flue gas - MEA (GF)'!AG56</f>
        <v>0.10879660864993142</v>
      </c>
      <c r="AT50" s="8">
        <f>$P50*'[2]Results Flue gas - MEA (GF)'!AH56</f>
        <v>3.9137236654751993E-3</v>
      </c>
      <c r="AU50" s="8">
        <f>$P50*'[2]Results Flue gas - MEA (GF)'!AI56</f>
        <v>1.1982135815848343E-2</v>
      </c>
      <c r="AV50" s="106">
        <f>$P50*'[2]Results Flue gas - MEA (GF)'!AJ56</f>
        <v>0.66528608764507391</v>
      </c>
      <c r="AW50" s="50">
        <f>$Q50*'[2]Results Flue gas - MEA (GF)'!AF56</f>
        <v>5.5883035731046887E-2</v>
      </c>
      <c r="AX50" s="8">
        <f>$Q50*'[2]Results Flue gas - MEA (GF)'!AG56</f>
        <v>0.13002469893678145</v>
      </c>
      <c r="AY50" s="8">
        <f>$Q50*'[2]Results Flue gas - MEA (GF)'!AH56</f>
        <v>4.6773584915920114E-3</v>
      </c>
      <c r="AZ50" s="8">
        <f>$Q50*'[2]Results Flue gas - MEA (GF)'!AI56</f>
        <v>1.4320056676475174E-2</v>
      </c>
      <c r="BA50" s="106">
        <f>$Q50*'[2]Results Flue gas - MEA (GF)'!AJ56</f>
        <v>0.79509485016410442</v>
      </c>
      <c r="BB50" s="50">
        <f>$R50*'[2]Results SimaPro (GF)'!AF56</f>
        <v>4.6881935667061614E-2</v>
      </c>
      <c r="BC50" s="8">
        <f>$R50*'[2]Results SimaPro (GF)'!AG56</f>
        <v>0.10954163074782751</v>
      </c>
      <c r="BD50" s="8">
        <f>$R50*'[2]Results SimaPro (GF)'!AH56</f>
        <v>5.7602118598201824E-3</v>
      </c>
      <c r="BE50" s="8">
        <f>$R50*'[2]Results SimaPro (GF)'!AI56</f>
        <v>2.0699500020128936E-2</v>
      </c>
      <c r="BF50" s="52">
        <f>$R50*'[2]Results SimaPro (GF)'!AJ56</f>
        <v>0.58096992375953393</v>
      </c>
    </row>
    <row r="51" spans="2:58" x14ac:dyDescent="0.25">
      <c r="B51" s="10" t="s">
        <v>30</v>
      </c>
      <c r="C51" s="9" t="s">
        <v>29</v>
      </c>
      <c r="D51" s="1">
        <f>'[1]Comparation CO2 source (MEA)'!D41</f>
        <v>8920.0001140000004</v>
      </c>
      <c r="E51" s="1">
        <f>'[1]Comparation CO2 source (MEA)'!E41</f>
        <v>8510.0001140000004</v>
      </c>
      <c r="F51" s="1">
        <f>'[1]Comparation CO2 source (MEA)'!F41</f>
        <v>8660.0001140000004</v>
      </c>
      <c r="G51" s="1">
        <f>'[2]Comparation CO2 source (MEA)'!D41</f>
        <v>14690.000147000001</v>
      </c>
      <c r="H51" s="1">
        <f>'[2]Comparation CO2 source (MEA)'!E41</f>
        <v>14090.000147000001</v>
      </c>
      <c r="I51" s="1">
        <f>'[2]Comparation CO2 source (MEA)'!F41</f>
        <v>14390.000147000001</v>
      </c>
      <c r="K51" s="1">
        <f t="shared" si="6"/>
        <v>14690.000147000001</v>
      </c>
      <c r="L51" s="9" t="s">
        <v>131</v>
      </c>
      <c r="M51" s="8">
        <f t="shared" si="8"/>
        <v>0.60721579474059073</v>
      </c>
      <c r="N51" s="8">
        <f t="shared" si="7"/>
        <v>0.57930565206549145</v>
      </c>
      <c r="O51" s="8">
        <f t="shared" si="7"/>
        <v>0.58951667987345457</v>
      </c>
      <c r="P51" s="8">
        <f t="shared" si="7"/>
        <v>1</v>
      </c>
      <c r="Q51" s="8">
        <f t="shared" si="7"/>
        <v>0.95915588876814739</v>
      </c>
      <c r="R51" s="8">
        <f t="shared" si="7"/>
        <v>0.97957794438407364</v>
      </c>
      <c r="AA51" s="57" t="s">
        <v>30</v>
      </c>
      <c r="AB51" s="47" t="s">
        <v>29</v>
      </c>
      <c r="AC51" s="8">
        <f>$M51*'[1]Results Flue gas - MEA (GF)'!AF59</f>
        <v>0.28087860133240317</v>
      </c>
      <c r="AD51" s="8">
        <f>$M51*'[1]Results Flue gas - MEA (GF)'!AG59</f>
        <v>8.509795840582815E-2</v>
      </c>
      <c r="AE51" s="8">
        <f>$M51*'[1]Results Flue gas - MEA (GF)'!AH59</f>
        <v>2.5179026554026755E-3</v>
      </c>
      <c r="AF51" s="8">
        <f>$M51*'[1]Results Flue gas - MEA (GF)'!AI59</f>
        <v>-7.6363844592871607E-5</v>
      </c>
      <c r="AG51" s="106">
        <f>$M51*'[1]Results Flue gas - MEA (GF)'!AJ59</f>
        <v>0.23879769619154959</v>
      </c>
      <c r="AH51" s="50">
        <f>$N51*'[1]Results Biogas - MEA (GF)'!AF59</f>
        <v>0.2808665162887436</v>
      </c>
      <c r="AI51" s="8">
        <f>$N51*'[1]Results Biogas - MEA (GF)'!AG59</f>
        <v>8.5097958405828192E-2</v>
      </c>
      <c r="AJ51" s="8">
        <f>$N51*'[1]Results Biogas - MEA (GF)'!AH59</f>
        <v>2.5179026554027063E-3</v>
      </c>
      <c r="AK51" s="8">
        <f>$N51*'[1]Results Biogas - MEA (GF)'!AI59</f>
        <v>-7.6363844592902574E-5</v>
      </c>
      <c r="AL51" s="106">
        <f>$N51*'[1]Results Biogas - MEA (GF)'!AJ59</f>
        <v>0.21089963856010988</v>
      </c>
      <c r="AM51" s="50">
        <f>$O51*'[1]Results SimaPro (GF)'!AF59</f>
        <v>0.28099541216696267</v>
      </c>
      <c r="AN51" s="8">
        <f>$O51*'[1]Results SimaPro (GF)'!AG59</f>
        <v>8.5097958633145634E-2</v>
      </c>
      <c r="AO51" s="8">
        <f>$O51*'[1]Results SimaPro (GF)'!AH59</f>
        <v>2.5179026140722399E-3</v>
      </c>
      <c r="AP51" s="8">
        <f>$O51*'[1]Results SimaPro (GF)'!AI59</f>
        <v>-7.6363844592902561E-5</v>
      </c>
      <c r="AQ51" s="66">
        <f>$O51*'[1]Results SimaPro (GF)'!AJ59</f>
        <v>0.2209817703038669</v>
      </c>
      <c r="AR51" s="51">
        <f>$P51*'[2]Results Flue gas - MEA (GF)'!AF59</f>
        <v>8.0280119833476105E-2</v>
      </c>
      <c r="AS51" s="8">
        <f>$P51*'[2]Results Flue gas - MEA (GF)'!AG59</f>
        <v>8.1185413236713827E-2</v>
      </c>
      <c r="AT51" s="8">
        <f>$P51*'[2]Results Flue gas - MEA (GF)'!AH59</f>
        <v>2.1842378490672175E-3</v>
      </c>
      <c r="AU51" s="8">
        <f>$P51*'[2]Results Flue gas - MEA (GF)'!AI59</f>
        <v>6.5719209249380127E-3</v>
      </c>
      <c r="AV51" s="106">
        <f>$P51*'[2]Results Flue gas - MEA (GF)'!AJ59</f>
        <v>0.82977830815580489</v>
      </c>
      <c r="AW51" s="50">
        <f>$Q51*'[2]Results Flue gas - MEA (GF)'!AF59</f>
        <v>7.7001149689291143E-2</v>
      </c>
      <c r="AX51" s="8">
        <f>$Q51*'[2]Results Flue gas - MEA (GF)'!AG59</f>
        <v>7.7869467188069572E-2</v>
      </c>
      <c r="AY51" s="8">
        <f>$Q51*'[2]Results Flue gas - MEA (GF)'!AH59</f>
        <v>2.0950245954030936E-3</v>
      </c>
      <c r="AZ51" s="8">
        <f>$Q51*'[2]Results Flue gas - MEA (GF)'!AI59</f>
        <v>6.3034966556729044E-3</v>
      </c>
      <c r="BA51" s="106">
        <f>$Q51*'[2]Results Flue gas - MEA (GF)'!AJ59</f>
        <v>0.79588675063971071</v>
      </c>
      <c r="BB51" s="50">
        <f>$R51*'[2]Results SimaPro (GF)'!AF59</f>
        <v>7.9031608316894833E-2</v>
      </c>
      <c r="BC51" s="8">
        <f>$R51*'[2]Results SimaPro (GF)'!AG59</f>
        <v>8.1601207915985075E-2</v>
      </c>
      <c r="BD51" s="8">
        <f>$R51*'[2]Results SimaPro (GF)'!AH59</f>
        <v>3.2147575660314981E-3</v>
      </c>
      <c r="BE51" s="8">
        <f>$R51*'[2]Results SimaPro (GF)'!AI59</f>
        <v>1.1437056582630034E-2</v>
      </c>
      <c r="BF51" s="52">
        <f>$R51*'[2]Results SimaPro (GF)'!AJ59</f>
        <v>0.80429331400253223</v>
      </c>
    </row>
    <row r="52" spans="2:58" ht="18" x14ac:dyDescent="0.35">
      <c r="B52" s="10" t="s">
        <v>28</v>
      </c>
      <c r="C52" s="9" t="s">
        <v>24</v>
      </c>
      <c r="D52" s="1">
        <f>'[1]Comparation CO2 source (MEA)'!D42</f>
        <v>3.6170007329999998</v>
      </c>
      <c r="E52" s="1">
        <f>'[1]Comparation CO2 source (MEA)'!E42</f>
        <v>3.5870007329999996</v>
      </c>
      <c r="F52" s="1">
        <f>'[1]Comparation CO2 source (MEA)'!F42</f>
        <v>3.3470007329999998</v>
      </c>
      <c r="G52" s="1">
        <f>'[2]Comparation CO2 source (MEA)'!D42</f>
        <v>4.7600009500000002</v>
      </c>
      <c r="H52" s="1">
        <f>'[2]Comparation CO2 source (MEA)'!E42</f>
        <v>4.7300009500000009</v>
      </c>
      <c r="I52" s="1">
        <f>'[2]Comparation CO2 source (MEA)'!F42</f>
        <v>4.5300009500000007</v>
      </c>
      <c r="K52" s="1">
        <f t="shared" si="6"/>
        <v>4.7600009500000002</v>
      </c>
      <c r="L52" s="9" t="s">
        <v>131</v>
      </c>
      <c r="M52" s="8">
        <f t="shared" si="8"/>
        <v>0.75987395191591289</v>
      </c>
      <c r="N52" s="8">
        <f t="shared" si="7"/>
        <v>0.75357143216536526</v>
      </c>
      <c r="O52" s="8">
        <f t="shared" si="7"/>
        <v>0.70315127416098511</v>
      </c>
      <c r="P52" s="8">
        <f t="shared" si="7"/>
        <v>1</v>
      </c>
      <c r="Q52" s="8">
        <f t="shared" si="7"/>
        <v>0.99369748024945259</v>
      </c>
      <c r="R52" s="8">
        <f t="shared" si="7"/>
        <v>0.95168068191246902</v>
      </c>
      <c r="AA52" s="57" t="s">
        <v>28</v>
      </c>
      <c r="AB52" s="47" t="s">
        <v>24</v>
      </c>
      <c r="AC52" s="8">
        <f>$M52*'[1]Results Flue gas - MEA (GF)'!AF62</f>
        <v>0.11626991232640348</v>
      </c>
      <c r="AD52" s="8">
        <f>$M52*'[1]Results Flue gas - MEA (GF)'!AG62</f>
        <v>0.24629100396788176</v>
      </c>
      <c r="AE52" s="8">
        <f>$M52*'[1]Results Flue gas - MEA (GF)'!AH62</f>
        <v>1.2217082199906555E-2</v>
      </c>
      <c r="AF52" s="8">
        <f>$M52*'[1]Results Flue gas - MEA (GF)'!AI62</f>
        <v>-2.1794375050688624E-3</v>
      </c>
      <c r="AG52" s="106">
        <f>$M52*'[1]Results Flue gas - MEA (GF)'!AJ62</f>
        <v>0.38727539092678992</v>
      </c>
      <c r="AH52" s="50">
        <f>$N52*'[1]Results Biogas - MEA (GF)'!AF62</f>
        <v>0.11634495854091316</v>
      </c>
      <c r="AI52" s="8">
        <f>$N52*'[1]Results Biogas - MEA (GF)'!AG62</f>
        <v>0.24629100396788178</v>
      </c>
      <c r="AJ52" s="8">
        <f>$N52*'[1]Results Biogas - MEA (GF)'!AH62</f>
        <v>1.2217082199906555E-2</v>
      </c>
      <c r="AK52" s="8">
        <f>$N52*'[1]Results Biogas - MEA (GF)'!AI62</f>
        <v>-2.1794375050688619E-3</v>
      </c>
      <c r="AL52" s="106">
        <f>$N52*'[1]Results Biogas - MEA (GF)'!AJ62</f>
        <v>0.38089782496173263</v>
      </c>
      <c r="AM52" s="50">
        <f>$O52*'[1]Results SimaPro (GF)'!AF62</f>
        <v>0.11637547360531546</v>
      </c>
      <c r="AN52" s="8">
        <f>$O52*'[1]Results SimaPro (GF)'!AG62</f>
        <v>0.24629100396788184</v>
      </c>
      <c r="AO52" s="8">
        <f>$O52*'[1]Results SimaPro (GF)'!AH62</f>
        <v>1.2217082199906509E-2</v>
      </c>
      <c r="AP52" s="8">
        <f>$O52*'[1]Results SimaPro (GF)'!AI62</f>
        <v>-2.1794375050688155E-3</v>
      </c>
      <c r="AQ52" s="66">
        <f>$O52*'[1]Results SimaPro (GF)'!AJ62</f>
        <v>0.3304471518929501</v>
      </c>
      <c r="AR52" s="51">
        <f>$P52*'[2]Results Flue gas - MEA (GF)'!AF62</f>
        <v>3.2995976480749846E-2</v>
      </c>
      <c r="AS52" s="8">
        <f>$P52*'[2]Results Flue gas - MEA (GF)'!AG62</f>
        <v>0.2157284549570388</v>
      </c>
      <c r="AT52" s="8">
        <f>$P52*'[2]Results Flue gas - MEA (GF)'!AH62</f>
        <v>1.059811462632659E-2</v>
      </c>
      <c r="AU52" s="8">
        <f>$P52*'[2]Results Flue gas - MEA (GF)'!AI62</f>
        <v>2.9156535167253445E-2</v>
      </c>
      <c r="AV52" s="106">
        <f>$P52*'[2]Results Flue gas - MEA (GF)'!AJ62</f>
        <v>0.71152091876863133</v>
      </c>
      <c r="AW52" s="50">
        <f>$Q52*'[2]Results Flue gas - MEA (GF)'!AF62</f>
        <v>3.2788018687291323E-2</v>
      </c>
      <c r="AX52" s="8">
        <f>$Q52*'[2]Results Flue gas - MEA (GF)'!AG62</f>
        <v>0.21436882210891697</v>
      </c>
      <c r="AY52" s="8">
        <f>$Q52*'[2]Results Flue gas - MEA (GF)'!AH62</f>
        <v>1.0531319799575601E-2</v>
      </c>
      <c r="AZ52" s="8">
        <f>$Q52*'[2]Results Flue gas - MEA (GF)'!AI62</f>
        <v>2.8972775528504299E-2</v>
      </c>
      <c r="BA52" s="106">
        <f>$Q52*'[2]Results Flue gas - MEA (GF)'!AJ62</f>
        <v>0.70703654412516437</v>
      </c>
      <c r="BB52" s="50">
        <f>$R52*'[2]Results SimaPro (GF)'!AF62</f>
        <v>3.4410800495412522E-2</v>
      </c>
      <c r="BC52" s="8">
        <f>$R52*'[2]Results SimaPro (GF)'!AG62</f>
        <v>0.2177459277107511</v>
      </c>
      <c r="BD52" s="8">
        <f>$R52*'[2]Results SimaPro (GF)'!AH62</f>
        <v>1.5598286341201742E-2</v>
      </c>
      <c r="BE52" s="8">
        <f>$R52*'[2]Results SimaPro (GF)'!AI62</f>
        <v>5.2762600385656999E-2</v>
      </c>
      <c r="BF52" s="52">
        <f>$R52*'[2]Results SimaPro (GF)'!AJ62</f>
        <v>0.63116306697944669</v>
      </c>
    </row>
    <row r="53" spans="2:58" x14ac:dyDescent="0.25">
      <c r="B53" s="10" t="s">
        <v>27</v>
      </c>
      <c r="C53" s="9" t="s">
        <v>26</v>
      </c>
      <c r="D53" s="1">
        <f>'[1]Comparation CO2 source (MEA)'!D43</f>
        <v>10.48</v>
      </c>
      <c r="E53" s="1">
        <f>'[1]Comparation CO2 source (MEA)'!E43</f>
        <v>10.42</v>
      </c>
      <c r="F53" s="1">
        <f>'[1]Comparation CO2 source (MEA)'!F43</f>
        <v>10.91</v>
      </c>
      <c r="G53" s="1">
        <f>'[2]Comparation CO2 source (MEA)'!D43</f>
        <v>13.762</v>
      </c>
      <c r="H53" s="1">
        <f>'[2]Comparation CO2 source (MEA)'!E43</f>
        <v>13.662000000000001</v>
      </c>
      <c r="I53" s="1">
        <f>'[2]Comparation CO2 source (MEA)'!F43</f>
        <v>14.362</v>
      </c>
      <c r="K53" s="1">
        <f t="shared" si="6"/>
        <v>14.362</v>
      </c>
      <c r="L53" s="9" t="s">
        <v>132</v>
      </c>
      <c r="M53" s="8">
        <f t="shared" si="8"/>
        <v>0.72970338392981482</v>
      </c>
      <c r="N53" s="8">
        <f t="shared" si="7"/>
        <v>0.72552569280044565</v>
      </c>
      <c r="O53" s="8">
        <f t="shared" si="7"/>
        <v>0.75964350369029388</v>
      </c>
      <c r="P53" s="8">
        <f t="shared" si="7"/>
        <v>0.95822308870630835</v>
      </c>
      <c r="Q53" s="8">
        <f t="shared" si="7"/>
        <v>0.9512602701573597</v>
      </c>
      <c r="R53" s="8">
        <f t="shared" si="7"/>
        <v>1</v>
      </c>
      <c r="AA53" s="57" t="s">
        <v>27</v>
      </c>
      <c r="AB53" s="47" t="s">
        <v>26</v>
      </c>
      <c r="AC53" s="8">
        <f>$M53*'[1]Results Flue gas - MEA (GF)'!AF65</f>
        <v>0.1605716335066244</v>
      </c>
      <c r="AD53" s="8">
        <f>$M53*'[1]Results Flue gas - MEA (GF)'!AG65</f>
        <v>0.42335627615956689</v>
      </c>
      <c r="AE53" s="8">
        <f>$M53*'[1]Results Flue gas - MEA (GF)'!AH65</f>
        <v>2.8258255656287705E-3</v>
      </c>
      <c r="AF53" s="8">
        <f>$M53*'[1]Results Flue gas - MEA (GF)'!AI65</f>
        <v>-6.2319174923253402E-4</v>
      </c>
      <c r="AG53" s="106">
        <f>$M53*'[1]Results Flue gas - MEA (GF)'!AJ65</f>
        <v>0.14357284044722729</v>
      </c>
      <c r="AH53" s="50">
        <f>$N53*'[1]Results Biogas - MEA (GF)'!AF65</f>
        <v>0.16062137867475693</v>
      </c>
      <c r="AI53" s="8">
        <f>$N53*'[1]Results Biogas - MEA (GF)'!AG65</f>
        <v>0.42335627615956695</v>
      </c>
      <c r="AJ53" s="8">
        <f>$N53*'[1]Results Biogas - MEA (GF)'!AH65</f>
        <v>2.8258255656287705E-3</v>
      </c>
      <c r="AK53" s="8">
        <f>$N53*'[1]Results Biogas - MEA (GF)'!AI65</f>
        <v>-6.2319174923253402E-4</v>
      </c>
      <c r="AL53" s="106">
        <f>$N53*'[1]Results Biogas - MEA (GF)'!AJ65</f>
        <v>0.13934540414972554</v>
      </c>
      <c r="AM53" s="50">
        <f>$O53*'[1]Results SimaPro (GF)'!AF65</f>
        <v>0.16067855776330878</v>
      </c>
      <c r="AN53" s="8">
        <f>$O53*'[1]Results SimaPro (GF)'!AG65</f>
        <v>0.42335627615956695</v>
      </c>
      <c r="AO53" s="8">
        <f>$O53*'[1]Results SimaPro (GF)'!AH65</f>
        <v>2.8258255656287705E-3</v>
      </c>
      <c r="AP53" s="8">
        <f>$O53*'[1]Results SimaPro (GF)'!AI65</f>
        <v>-6.2319174923253402E-4</v>
      </c>
      <c r="AQ53" s="66">
        <f>$O53*'[1]Results SimaPro (GF)'!AJ65</f>
        <v>0.17340603595102191</v>
      </c>
      <c r="AR53" s="51">
        <f>$P53*'[2]Results Flue gas - MEA (GF)'!AF65</f>
        <v>4.9431251750417363E-2</v>
      </c>
      <c r="AS53" s="8">
        <f>$P53*'[2]Results Flue gas - MEA (GF)'!AG65</f>
        <v>0.41825788561915872</v>
      </c>
      <c r="AT53" s="8">
        <f>$P53*'[2]Results Flue gas - MEA (GF)'!AH65</f>
        <v>2.4513557118977717E-3</v>
      </c>
      <c r="AU53" s="8">
        <f>$P53*'[2]Results Flue gas - MEA (GF)'!AI65</f>
        <v>6.5641518167658961E-3</v>
      </c>
      <c r="AV53" s="106">
        <f>$P53*'[2]Results Flue gas - MEA (GF)'!AJ65</f>
        <v>0.48151844380806852</v>
      </c>
      <c r="AW53" s="50">
        <f>$Q53*'[2]Results Flue gas - MEA (GF)'!AF65</f>
        <v>4.9072065209577242E-2</v>
      </c>
      <c r="AX53" s="8">
        <f>$Q53*'[2]Results Flue gas - MEA (GF)'!AG65</f>
        <v>0.41521866250028677</v>
      </c>
      <c r="AY53" s="8">
        <f>$Q53*'[2]Results Flue gas - MEA (GF)'!AH65</f>
        <v>2.4335432158078298E-3</v>
      </c>
      <c r="AZ53" s="8">
        <f>$Q53*'[2]Results Flue gas - MEA (GF)'!AI65</f>
        <v>6.5164541578735403E-3</v>
      </c>
      <c r="BA53" s="106">
        <f>$Q53*'[2]Results Flue gas - MEA (GF)'!AJ65</f>
        <v>0.47801954507381428</v>
      </c>
      <c r="BB53" s="50">
        <f>$R53*'[2]Results SimaPro (GF)'!AF65</f>
        <v>4.7320224942902125E-2</v>
      </c>
      <c r="BC53" s="8">
        <f>$R53*'[2]Results SimaPro (GF)'!AG65</f>
        <v>0.41872452812976724</v>
      </c>
      <c r="BD53" s="8">
        <f>$R53*'[2]Results SimaPro (GF)'!AH65</f>
        <v>3.607901771050654E-3</v>
      </c>
      <c r="BE53" s="8">
        <f>$R53*'[2]Results SimaPro (GF)'!AI65</f>
        <v>1.2024261599737589E-2</v>
      </c>
      <c r="BF53" s="52">
        <f>$R53*'[2]Results SimaPro (GF)'!AJ65</f>
        <v>0.51832308355654244</v>
      </c>
    </row>
    <row r="54" spans="2:58" ht="18" x14ac:dyDescent="0.35">
      <c r="B54" s="10" t="s">
        <v>25</v>
      </c>
      <c r="C54" s="9" t="s">
        <v>24</v>
      </c>
      <c r="D54" s="1">
        <f>'[1]Comparation CO2 source (MEA)'!D44</f>
        <v>1.2250026200000002</v>
      </c>
      <c r="E54" s="1">
        <f>'[1]Comparation CO2 source (MEA)'!E44</f>
        <v>1.1850026200000001</v>
      </c>
      <c r="F54" s="1">
        <f>'[1]Comparation CO2 source (MEA)'!F44</f>
        <v>1.12600262</v>
      </c>
      <c r="G54" s="1">
        <f>'[2]Comparation CO2 source (MEA)'!D44</f>
        <v>1.57460339</v>
      </c>
      <c r="H54" s="1">
        <f>'[2]Comparation CO2 source (MEA)'!E44</f>
        <v>1.52460339</v>
      </c>
      <c r="I54" s="1">
        <f>'[2]Comparation CO2 source (MEA)'!F44</f>
        <v>1.49460339</v>
      </c>
      <c r="K54" s="1">
        <f t="shared" si="6"/>
        <v>1.57460339</v>
      </c>
      <c r="L54" s="9" t="s">
        <v>131</v>
      </c>
      <c r="M54" s="8">
        <f t="shared" si="8"/>
        <v>0.77797534781123523</v>
      </c>
      <c r="N54" s="8">
        <f t="shared" si="7"/>
        <v>0.75257212547980101</v>
      </c>
      <c r="O54" s="8">
        <f t="shared" si="7"/>
        <v>0.71510237254093545</v>
      </c>
      <c r="P54" s="8">
        <f t="shared" si="7"/>
        <v>1</v>
      </c>
      <c r="Q54" s="8">
        <f t="shared" si="7"/>
        <v>0.96824597208570717</v>
      </c>
      <c r="R54" s="8">
        <f t="shared" si="7"/>
        <v>0.94919355533713157</v>
      </c>
      <c r="AA54" s="57" t="s">
        <v>25</v>
      </c>
      <c r="AB54" s="47" t="s">
        <v>24</v>
      </c>
      <c r="AC54" s="8">
        <f>$M54*'[1]Results Flue gas - MEA (GF)'!AF68</f>
        <v>-414.36512104933632</v>
      </c>
      <c r="AD54" s="8">
        <f>$M54*'[1]Results Flue gas - MEA (GF)'!AG68</f>
        <v>0.27219157323184251</v>
      </c>
      <c r="AE54" s="8">
        <f>$M54*'[1]Results Flue gas - MEA (GF)'!AH68</f>
        <v>1.2662245688418231E-2</v>
      </c>
      <c r="AF54" s="8">
        <f>$M54*'[1]Results Flue gas - MEA (GF)'!AI68</f>
        <v>-1.9715377577867953E-3</v>
      </c>
      <c r="AG54" s="106">
        <f>$M54*'[1]Results Flue gas - MEA (GF)'!AJ68</f>
        <v>414.86021411598512</v>
      </c>
      <c r="AH54" s="50">
        <f>$N54*'[1]Results Biogas - MEA (GF)'!AF68</f>
        <v>-414.36584679293651</v>
      </c>
      <c r="AI54" s="8">
        <f>$N54*'[1]Results Biogas - MEA (GF)'!AG68</f>
        <v>0.27219157323191473</v>
      </c>
      <c r="AJ54" s="8">
        <f>$N54*'[1]Results Biogas - MEA (GF)'!AH68</f>
        <v>1.2662245688346032E-2</v>
      </c>
      <c r="AK54" s="8">
        <f>$N54*'[1]Results Biogas - MEA (GF)'!AI68</f>
        <v>-1.9715377577867953E-3</v>
      </c>
      <c r="AL54" s="106">
        <f>$N54*'[1]Results Biogas - MEA (GF)'!AJ68</f>
        <v>414.83553663725382</v>
      </c>
      <c r="AM54" s="50">
        <f>$O54*'[1]Results SimaPro (GF)'!AF68</f>
        <v>-414.36460789616086</v>
      </c>
      <c r="AN54" s="8">
        <f>$O54*'[1]Results SimaPro (GF)'!AG68</f>
        <v>0.27219157323184251</v>
      </c>
      <c r="AO54" s="8">
        <f>$O54*'[1]Results SimaPro (GF)'!AH68</f>
        <v>1.2662245688418231E-2</v>
      </c>
      <c r="AP54" s="8">
        <f>$O54*'[1]Results SimaPro (GF)'!AI68</f>
        <v>-1.9715377577867953E-3</v>
      </c>
      <c r="AQ54" s="66">
        <f>$O54*'[1]Results SimaPro (GF)'!AJ68</f>
        <v>414.7968279875393</v>
      </c>
      <c r="AR54" s="51">
        <f>$P54*'[2]Results Flue gas - MEA (GF)'!AF68</f>
        <v>2.5772949763840602E-2</v>
      </c>
      <c r="AS54" s="8">
        <f>$P54*'[2]Results Flue gas - MEA (GF)'!AG68</f>
        <v>0.24287623908026162</v>
      </c>
      <c r="AT54" s="8">
        <f>$P54*'[2]Results Flue gas - MEA (GF)'!AH68</f>
        <v>1.098427714010373E-2</v>
      </c>
      <c r="AU54" s="8">
        <f>$P54*'[2]Results Flue gas - MEA (GF)'!AI68</f>
        <v>3.0652664282267584E-2</v>
      </c>
      <c r="AV54" s="106">
        <f>$P54*'[2]Results Flue gas - MEA (GF)'!AJ68</f>
        <v>0.68971386973352644</v>
      </c>
      <c r="AW54" s="50">
        <f>$Q54*'[2]Results Flue gas - MEA (GF)'!AF68</f>
        <v>2.495455479760594E-2</v>
      </c>
      <c r="AX54" s="8">
        <f>$Q54*'[2]Results Flue gas - MEA (GF)'!AG68</f>
        <v>0.23516394020478854</v>
      </c>
      <c r="AY54" s="8">
        <f>$Q54*'[2]Results Flue gas - MEA (GF)'!AH68</f>
        <v>1.0635482097178546E-2</v>
      </c>
      <c r="AZ54" s="8">
        <f>$Q54*'[2]Results Flue gas - MEA (GF)'!AI68</f>
        <v>2.9679318725001014E-2</v>
      </c>
      <c r="BA54" s="106">
        <f>$Q54*'[2]Results Flue gas - MEA (GF)'!AJ68</f>
        <v>0.66781267626113316</v>
      </c>
      <c r="BB54" s="50">
        <f>$R54*'[2]Results SimaPro (GF)'!AF68</f>
        <v>2.8854845649972871E-2</v>
      </c>
      <c r="BC54" s="8">
        <f>$R54*'[2]Results SimaPro (GF)'!AG68</f>
        <v>0.2449672236378935</v>
      </c>
      <c r="BD54" s="8">
        <f>$R54*'[2]Results SimaPro (GF)'!AH68</f>
        <v>1.6166637760351134E-2</v>
      </c>
      <c r="BE54" s="8">
        <f>$R54*'[2]Results SimaPro (GF)'!AI68</f>
        <v>5.5118862778825606E-2</v>
      </c>
      <c r="BF54" s="52">
        <f>$R54*'[2]Results SimaPro (GF)'!AJ68</f>
        <v>0.60408598551008852</v>
      </c>
    </row>
    <row r="55" spans="2:58" ht="18" x14ac:dyDescent="0.35">
      <c r="B55" s="10" t="s">
        <v>23</v>
      </c>
      <c r="C55" s="9" t="s">
        <v>22</v>
      </c>
      <c r="D55" s="1">
        <f>'[1]Comparation CO2 source (MEA)'!D45</f>
        <v>0.10374</v>
      </c>
      <c r="E55" s="1">
        <f>'[1]Comparation CO2 source (MEA)'!E45</f>
        <v>9.9839999999999998E-2</v>
      </c>
      <c r="F55" s="1">
        <f>'[1]Comparation CO2 source (MEA)'!F45</f>
        <v>0.10874</v>
      </c>
      <c r="G55" s="1">
        <f>'[2]Comparation CO2 source (MEA)'!D45</f>
        <v>0.12121999999999999</v>
      </c>
      <c r="H55" s="1">
        <f>'[2]Comparation CO2 source (MEA)'!E45</f>
        <v>0.11622</v>
      </c>
      <c r="I55" s="1">
        <f>'[2]Comparation CO2 source (MEA)'!F45</f>
        <v>0.12822</v>
      </c>
      <c r="K55" s="1">
        <f t="shared" si="6"/>
        <v>0.12822</v>
      </c>
      <c r="L55" s="9" t="s">
        <v>132</v>
      </c>
      <c r="M55" s="8">
        <f t="shared" si="8"/>
        <v>0.8090781469349555</v>
      </c>
      <c r="N55" s="8">
        <f t="shared" si="7"/>
        <v>0.77866167524567154</v>
      </c>
      <c r="O55" s="8">
        <f t="shared" si="7"/>
        <v>0.84807362345967874</v>
      </c>
      <c r="P55" s="8">
        <f t="shared" si="7"/>
        <v>0.94540633286538756</v>
      </c>
      <c r="Q55" s="8">
        <f t="shared" si="7"/>
        <v>0.90641085634066454</v>
      </c>
      <c r="R55" s="8">
        <f t="shared" si="7"/>
        <v>1</v>
      </c>
      <c r="AA55" s="57" t="s">
        <v>23</v>
      </c>
      <c r="AB55" s="47" t="s">
        <v>22</v>
      </c>
      <c r="AC55" s="8">
        <f>$M55*'[1]Results Flue gas - MEA (GF)'!AF71</f>
        <v>6.0522825762532546E-2</v>
      </c>
      <c r="AD55" s="8">
        <f>$M55*'[1]Results Flue gas - MEA (GF)'!AG71</f>
        <v>0.57713980489440608</v>
      </c>
      <c r="AE55" s="8">
        <f>$M55*'[1]Results Flue gas - MEA (GF)'!AH71</f>
        <v>2.9332054221548188E-3</v>
      </c>
      <c r="AF55" s="8">
        <f>$M55*'[1]Results Flue gas - MEA (GF)'!AI71</f>
        <v>-3.3600816329987355E-3</v>
      </c>
      <c r="AG55" s="106">
        <f>$M55*'[1]Results Flue gas - MEA (GF)'!AJ71</f>
        <v>0.17184239248886088</v>
      </c>
      <c r="AH55" s="50">
        <f>$N55*'[1]Results Biogas - MEA (GF)'!AF71</f>
        <v>6.0648246030466396E-2</v>
      </c>
      <c r="AI55" s="8">
        <f>$N55*'[1]Results Biogas - MEA (GF)'!AG71</f>
        <v>0.57713980489440608</v>
      </c>
      <c r="AJ55" s="8">
        <f>$N55*'[1]Results Biogas - MEA (GF)'!AH71</f>
        <v>2.9332054221548188E-3</v>
      </c>
      <c r="AK55" s="8">
        <f>$N55*'[1]Results Biogas - MEA (GF)'!AI71</f>
        <v>-3.3600816329987355E-3</v>
      </c>
      <c r="AL55" s="106">
        <f>$N55*'[1]Results Biogas - MEA (GF)'!AJ71</f>
        <v>0.14130050053164298</v>
      </c>
      <c r="AM55" s="50">
        <f>$O55*'[1]Results SimaPro (GF)'!AF71</f>
        <v>6.0174189716197063E-2</v>
      </c>
      <c r="AN55" s="8">
        <f>$O55*'[1]Results SimaPro (GF)'!AG71</f>
        <v>0.57713980489440619</v>
      </c>
      <c r="AO55" s="8">
        <f>$O55*'[1]Results SimaPro (GF)'!AH71</f>
        <v>2.9332054221548193E-3</v>
      </c>
      <c r="AP55" s="8">
        <f>$O55*'[1]Results SimaPro (GF)'!AI71</f>
        <v>-3.3600816329987359E-3</v>
      </c>
      <c r="AQ55" s="66">
        <f>$O55*'[1]Results SimaPro (GF)'!AJ71</f>
        <v>0.21118650505991945</v>
      </c>
      <c r="AR55" s="51">
        <f>$P55*'[2]Results Flue gas - MEA (GF)'!AF71</f>
        <v>1.9060666544417099E-2</v>
      </c>
      <c r="AS55" s="8">
        <f>$P55*'[2]Results Flue gas - MEA (GF)'!AG71</f>
        <v>0.58905585783196823</v>
      </c>
      <c r="AT55" s="8">
        <f>$P55*'[2]Results Flue gas - MEA (GF)'!AH71</f>
        <v>2.5445988433088749E-3</v>
      </c>
      <c r="AU55" s="8">
        <f>$P55*'[2]Results Flue gas - MEA (GF)'!AI71</f>
        <v>2.7175056906439377E-3</v>
      </c>
      <c r="AV55" s="106">
        <f>$P55*'[2]Results Flue gas - MEA (GF)'!AJ71</f>
        <v>0.33202770395504932</v>
      </c>
      <c r="AW55" s="50">
        <f>$Q55*'[2]Results Flue gas - MEA (GF)'!AF71</f>
        <v>1.8274465152550368E-2</v>
      </c>
      <c r="AX55" s="8">
        <f>$Q55*'[2]Results Flue gas - MEA (GF)'!AG71</f>
        <v>0.56475888299976373</v>
      </c>
      <c r="AY55" s="8">
        <f>$Q55*'[2]Results Flue gas - MEA (GF)'!AH71</f>
        <v>2.4396409632845856E-3</v>
      </c>
      <c r="AZ55" s="8">
        <f>$Q55*'[2]Results Flue gas - MEA (GF)'!AI71</f>
        <v>2.605415866743429E-3</v>
      </c>
      <c r="BA55" s="106">
        <f>$Q55*'[2]Results Flue gas - MEA (GF)'!AJ71</f>
        <v>0.31833245135832239</v>
      </c>
      <c r="BB55" s="50">
        <f>$R55*'[2]Results SimaPro (GF)'!AF71</f>
        <v>1.8598684486177058E-2</v>
      </c>
      <c r="BC55" s="8">
        <f>$R55*'[2]Results SimaPro (GF)'!AG71</f>
        <v>0.58954025527731291</v>
      </c>
      <c r="BD55" s="8">
        <f>$R55*'[2]Results SimaPro (GF)'!AH71</f>
        <v>3.7450916280885368E-3</v>
      </c>
      <c r="BE55" s="8">
        <f>$R55*'[2]Results SimaPro (GF)'!AI71</f>
        <v>8.3852344639425928E-3</v>
      </c>
      <c r="BF55" s="52">
        <f>$R55*'[2]Results SimaPro (GF)'!AJ71</f>
        <v>0.37973073414447883</v>
      </c>
    </row>
    <row r="56" spans="2:58" ht="18" x14ac:dyDescent="0.35">
      <c r="B56" s="13" t="s">
        <v>21</v>
      </c>
      <c r="C56" s="12" t="s">
        <v>12</v>
      </c>
      <c r="D56" s="11">
        <f>'[1]Comparation CO2 source (MEA)'!D46</f>
        <v>237.90000001830001</v>
      </c>
      <c r="E56" s="11">
        <f>'[1]Comparation CO2 source (MEA)'!E46</f>
        <v>257.90000001829998</v>
      </c>
      <c r="F56" s="11">
        <f>'[1]Comparation CO2 source (MEA)'!F46</f>
        <v>251.90000001830001</v>
      </c>
      <c r="G56" s="11">
        <f>'[2]Comparation CO2 source (MEA)'!D46</f>
        <v>327.10000002370003</v>
      </c>
      <c r="H56" s="11">
        <f>'[2]Comparation CO2 source (MEA)'!E46</f>
        <v>353.10000002370003</v>
      </c>
      <c r="I56" s="11">
        <f>'[2]Comparation CO2 source (MEA)'!F46</f>
        <v>350.10000002370003</v>
      </c>
      <c r="K56" s="1">
        <f t="shared" si="6"/>
        <v>353.10000002370003</v>
      </c>
      <c r="L56" s="9" t="s">
        <v>132</v>
      </c>
      <c r="M56" s="8">
        <f t="shared" si="8"/>
        <v>0.67374681394033475</v>
      </c>
      <c r="N56" s="8">
        <f t="shared" si="7"/>
        <v>0.73038799207303806</v>
      </c>
      <c r="O56" s="8">
        <f t="shared" si="7"/>
        <v>0.71339563863322719</v>
      </c>
      <c r="P56" s="8">
        <f t="shared" si="7"/>
        <v>0.92636646842748549</v>
      </c>
      <c r="Q56" s="8">
        <f t="shared" si="7"/>
        <v>1</v>
      </c>
      <c r="R56" s="8">
        <f t="shared" si="7"/>
        <v>0.99150382328009445</v>
      </c>
      <c r="AA56" s="58" t="s">
        <v>21</v>
      </c>
      <c r="AB56" s="49" t="s">
        <v>12</v>
      </c>
      <c r="AC56" s="8">
        <f>$M56*'[1]Results Flue gas - MEA (GF)'!AF74</f>
        <v>0.17781442787822696</v>
      </c>
      <c r="AD56" s="8">
        <f>$M56*'[1]Results Flue gas - MEA (GF)'!AG74</f>
        <v>0.19685800954917285</v>
      </c>
      <c r="AE56" s="8">
        <f>$M56*'[1]Results Flue gas - MEA (GF)'!AH74</f>
        <v>8.2438632473861313E-3</v>
      </c>
      <c r="AF56" s="8">
        <f>$M56*'[1]Results Flue gas - MEA (GF)'!AI74</f>
        <v>-3.6822739636633429E-3</v>
      </c>
      <c r="AG56" s="106">
        <f>$M56*'[1]Results Flue gas - MEA (GF)'!AJ74</f>
        <v>0.29451278722921215</v>
      </c>
      <c r="AH56" s="50">
        <f>$N56*'[1]Results Biogas - MEA (GF)'!AF74</f>
        <v>0.17685340427284976</v>
      </c>
      <c r="AI56" s="8">
        <f>$N56*'[1]Results Biogas - MEA (GF)'!AG74</f>
        <v>0.19685800954917285</v>
      </c>
      <c r="AJ56" s="8">
        <f>$N56*'[1]Results Biogas - MEA (GF)'!AH74</f>
        <v>8.2438632473861313E-3</v>
      </c>
      <c r="AK56" s="8">
        <f>$N56*'[1]Results Biogas - MEA (GF)'!AI74</f>
        <v>-3.6822739636633429E-3</v>
      </c>
      <c r="AL56" s="106">
        <f>$N56*'[1]Results Biogas - MEA (GF)'!AJ74</f>
        <v>0.35211498896729265</v>
      </c>
      <c r="AM56" s="50">
        <f>$O56*'[1]Results SimaPro (GF)'!AF74</f>
        <v>0.17898129363567508</v>
      </c>
      <c r="AN56" s="8">
        <f>$O56*'[1]Results SimaPro (GF)'!AG74</f>
        <v>0.19685800954917285</v>
      </c>
      <c r="AO56" s="8">
        <f>$O56*'[1]Results SimaPro (GF)'!AH74</f>
        <v>8.2438631614127553E-3</v>
      </c>
      <c r="AP56" s="8">
        <f>$O56*'[1]Results SimaPro (GF)'!AI74</f>
        <v>-3.6822739636633434E-3</v>
      </c>
      <c r="AQ56" s="66">
        <f>$O56*'[1]Results SimaPro (GF)'!AJ74</f>
        <v>0.33299474625062986</v>
      </c>
      <c r="AR56" s="51">
        <f>$P56*'[2]Results Flue gas - MEA (GF)'!AF74</f>
        <v>5.1333252770318701E-2</v>
      </c>
      <c r="AS56" s="8">
        <f>$P56*'[2]Results Flue gas - MEA (GF)'!AG74</f>
        <v>0.14416647934144666</v>
      </c>
      <c r="AT56" s="8">
        <f>$P56*'[2]Results Flue gas - MEA (GF)'!AH74</f>
        <v>7.151411565732845E-3</v>
      </c>
      <c r="AU56" s="8">
        <f>$P56*'[2]Results Flue gas - MEA (GF)'!AI74</f>
        <v>1.6335293570019442E-2</v>
      </c>
      <c r="AV56" s="106">
        <f>$P56*'[2]Results Flue gas - MEA (GF)'!AJ74</f>
        <v>0.70738003117996784</v>
      </c>
      <c r="AW56" s="50">
        <f>$Q56*'[2]Results Flue gas - MEA (GF)'!AF74</f>
        <v>5.5413548007040139E-2</v>
      </c>
      <c r="AX56" s="8">
        <f>$Q56*'[2]Results Flue gas - MEA (GF)'!AG74</f>
        <v>0.15562575314947488</v>
      </c>
      <c r="AY56" s="8">
        <f>$Q56*'[2]Results Flue gas - MEA (GF)'!AH74</f>
        <v>7.719851494487299E-3</v>
      </c>
      <c r="AZ56" s="8">
        <f>$Q56*'[2]Results Flue gas - MEA (GF)'!AI74</f>
        <v>1.763372717683611E-2</v>
      </c>
      <c r="BA56" s="106">
        <f>$Q56*'[2]Results Flue gas - MEA (GF)'!AJ74</f>
        <v>0.76360712017216159</v>
      </c>
      <c r="BB56" s="50">
        <f>$R56*'[2]Results SimaPro (GF)'!AF74</f>
        <v>4.9563504259598282E-2</v>
      </c>
      <c r="BC56" s="8">
        <f>$R56*'[2]Results SimaPro (GF)'!AG74</f>
        <v>0.14552783263704094</v>
      </c>
      <c r="BD56" s="8">
        <f>$R56*'[2]Results SimaPro (GF)'!AH74</f>
        <v>1.0525435405847168E-2</v>
      </c>
      <c r="BE56" s="8">
        <f>$R56*'[2]Results SimaPro (GF)'!AI74</f>
        <v>3.2264230749515913E-2</v>
      </c>
      <c r="BF56" s="52">
        <f>$R56*'[2]Results SimaPro (GF)'!AJ74</f>
        <v>0.75362282022809213</v>
      </c>
    </row>
    <row r="57" spans="2:58" x14ac:dyDescent="0.25">
      <c r="B57" s="10" t="s">
        <v>20</v>
      </c>
      <c r="C57" s="9" t="s">
        <v>11</v>
      </c>
      <c r="D57" s="1">
        <f>'[1]Comparation CO2 source (MEA)'!D47</f>
        <v>5471.57</v>
      </c>
      <c r="E57" s="1">
        <f>'[1]Comparation CO2 source (MEA)'!E47</f>
        <v>4451.57</v>
      </c>
      <c r="F57" s="1">
        <f>'[1]Comparation CO2 source (MEA)'!F47</f>
        <v>4031.57</v>
      </c>
      <c r="G57" s="1">
        <f>'[2]Comparation CO2 source (MEA)'!D47</f>
        <v>7418.03</v>
      </c>
      <c r="H57" s="1">
        <f>'[2]Comparation CO2 source (MEA)'!E47</f>
        <v>6118.03</v>
      </c>
      <c r="I57" s="1">
        <f>'[2]Comparation CO2 source (MEA)'!F47</f>
        <v>5738.03</v>
      </c>
      <c r="K57" s="1">
        <f t="shared" si="6"/>
        <v>7418.03</v>
      </c>
      <c r="L57" s="9" t="s">
        <v>131</v>
      </c>
      <c r="M57" s="8">
        <f t="shared" si="8"/>
        <v>0.7376041887131759</v>
      </c>
      <c r="N57" s="8">
        <f t="shared" si="7"/>
        <v>0.60010137462372082</v>
      </c>
      <c r="O57" s="8">
        <f t="shared" si="7"/>
        <v>0.5434825688221806</v>
      </c>
      <c r="P57" s="8">
        <f t="shared" si="7"/>
        <v>1</v>
      </c>
      <c r="Q57" s="8">
        <f t="shared" si="7"/>
        <v>0.82475131537618473</v>
      </c>
      <c r="R57" s="8">
        <f t="shared" si="7"/>
        <v>0.7735247767938388</v>
      </c>
      <c r="AA57" s="57" t="s">
        <v>20</v>
      </c>
      <c r="AB57" s="47" t="s">
        <v>11</v>
      </c>
      <c r="AC57" s="8">
        <f>$M57*'[1]Results Flue gas - MEA (GF)'!AF77</f>
        <v>0.13932352382625038</v>
      </c>
      <c r="AD57" s="8">
        <f>$M57*'[1]Results Flue gas - MEA (GF)'!AG77</f>
        <v>0.12908387297609741</v>
      </c>
      <c r="AE57" s="8">
        <f>$M57*'[1]Results Flue gas - MEA (GF)'!AH77</f>
        <v>7.9913456845855588E-3</v>
      </c>
      <c r="AF57" s="8">
        <f>$M57*'[1]Results Flue gas - MEA (GF)'!AI77</f>
        <v>4.1062594343466656E-4</v>
      </c>
      <c r="AG57" s="106">
        <f>$M57*'[1]Results Flue gas - MEA (GF)'!AJ77</f>
        <v>0.46079482028280783</v>
      </c>
      <c r="AH57" s="50">
        <f>$N57*'[1]Results Biogas - MEA (GF)'!AF77</f>
        <v>0.13932387348233252</v>
      </c>
      <c r="AI57" s="8">
        <f>$N57*'[1]Results Biogas - MEA (GF)'!AG77</f>
        <v>0.12908387297609736</v>
      </c>
      <c r="AJ57" s="8">
        <f>$N57*'[1]Results Biogas - MEA (GF)'!AH77</f>
        <v>7.9913456845854963E-3</v>
      </c>
      <c r="AK57" s="8">
        <f>$N57*'[1]Results Biogas - MEA (GF)'!AI77</f>
        <v>4.1062594343466651E-4</v>
      </c>
      <c r="AL57" s="106">
        <f>$N57*'[1]Results Biogas - MEA (GF)'!AJ77</f>
        <v>0.32329165653727077</v>
      </c>
      <c r="AM57" s="50">
        <f>$O57*'[1]Results SimaPro (GF)'!AF77</f>
        <v>0.13904947492312472</v>
      </c>
      <c r="AN57" s="8">
        <f>$O57*'[1]Results SimaPro (GF)'!AG77</f>
        <v>0.12908387289425027</v>
      </c>
      <c r="AO57" s="8">
        <f>$O57*'[1]Results SimaPro (GF)'!AH77</f>
        <v>7.9913456027383874E-3</v>
      </c>
      <c r="AP57" s="8">
        <f>$O57*'[1]Results SimaPro (GF)'!AI77</f>
        <v>4.1062590251112602E-4</v>
      </c>
      <c r="AQ57" s="66">
        <f>$O57*'[1]Results SimaPro (GF)'!AJ77</f>
        <v>0.26694724949955606</v>
      </c>
      <c r="AR57" s="51">
        <f>$P57*'[2]Results Flue gas - MEA (GF)'!AF77</f>
        <v>3.98853833948715E-2</v>
      </c>
      <c r="AS57" s="8">
        <f>$P57*'[2]Results Flue gas - MEA (GF)'!AG77</f>
        <v>8.4401164789767169E-2</v>
      </c>
      <c r="AT57" s="8">
        <f>$P57*'[2]Results Flue gas - MEA (GF)'!AH77</f>
        <v>6.9323568567960956E-3</v>
      </c>
      <c r="AU57" s="8">
        <f>$P57*'[2]Results Flue gas - MEA (GF)'!AI77</f>
        <v>2.1843880613424873E-2</v>
      </c>
      <c r="AV57" s="106">
        <f>$P57*'[2]Results Flue gas - MEA (GF)'!AJ77</f>
        <v>0.84693721434514035</v>
      </c>
      <c r="AW57" s="50">
        <f>$Q57*'[2]Results Flue gas - MEA (GF)'!AF77</f>
        <v>3.2895522419203703E-2</v>
      </c>
      <c r="AX57" s="8">
        <f>$Q57*'[2]Results Flue gas - MEA (GF)'!AG77</f>
        <v>6.9609971679642599E-2</v>
      </c>
      <c r="AY57" s="8">
        <f>$Q57*'[2]Results Flue gas - MEA (GF)'!AH77</f>
        <v>5.7174704362996931E-3</v>
      </c>
      <c r="AZ57" s="8">
        <f>$Q57*'[2]Results Flue gas - MEA (GF)'!AI77</f>
        <v>1.8015769268842505E-2</v>
      </c>
      <c r="BA57" s="106">
        <f>$Q57*'[2]Results Flue gas - MEA (GF)'!AJ77</f>
        <v>0.6985125815721962</v>
      </c>
      <c r="BB57" s="50">
        <f>$R57*'[2]Results SimaPro (GF)'!AF77</f>
        <v>3.9473613271365796E-2</v>
      </c>
      <c r="BC57" s="8">
        <f>$R57*'[2]Results SimaPro (GF)'!AG77</f>
        <v>8.5720818255247327E-2</v>
      </c>
      <c r="BD57" s="8">
        <f>$R57*'[2]Results SimaPro (GF)'!AH77</f>
        <v>1.0203031052639488E-2</v>
      </c>
      <c r="BE57" s="8">
        <f>$R57*'[2]Results SimaPro (GF)'!AI77</f>
        <v>3.7284898973389886E-2</v>
      </c>
      <c r="BF57" s="52">
        <f>$R57*'[2]Results SimaPro (GF)'!AJ77</f>
        <v>0.6008424152411963</v>
      </c>
    </row>
    <row r="58" spans="2:58" ht="15.75" thickBot="1" x14ac:dyDescent="0.3">
      <c r="B58" s="10" t="s">
        <v>19</v>
      </c>
      <c r="C58" s="9" t="s">
        <v>18</v>
      </c>
      <c r="D58" s="1">
        <f>'[1]Comparation CO2 source (MEA)'!D48</f>
        <v>8.3330000000000002</v>
      </c>
      <c r="E58" s="1">
        <f>'[1]Comparation CO2 source (MEA)'!E48</f>
        <v>9.1829999999999998</v>
      </c>
      <c r="F58" s="1">
        <f>'[1]Comparation CO2 source (MEA)'!F48</f>
        <v>12.972999999999999</v>
      </c>
      <c r="G58" s="1">
        <f>'[2]Comparation CO2 source (MEA)'!D48</f>
        <v>10.286999999999999</v>
      </c>
      <c r="H58" s="1">
        <f>'[2]Comparation CO2 source (MEA)'!E48</f>
        <v>11.387</v>
      </c>
      <c r="I58" s="1">
        <f>'[2]Comparation CO2 source (MEA)'!F48</f>
        <v>16.286999999999999</v>
      </c>
      <c r="K58" s="1">
        <f t="shared" si="6"/>
        <v>16.286999999999999</v>
      </c>
      <c r="L58" s="9" t="s">
        <v>132</v>
      </c>
      <c r="M58" s="8">
        <f t="shared" si="8"/>
        <v>0.51163504635598944</v>
      </c>
      <c r="N58" s="8">
        <f t="shared" si="7"/>
        <v>0.56382390863879173</v>
      </c>
      <c r="O58" s="8">
        <f t="shared" si="7"/>
        <v>0.79652483575858046</v>
      </c>
      <c r="P58" s="8">
        <f t="shared" si="7"/>
        <v>0.63160803094492535</v>
      </c>
      <c r="Q58" s="8">
        <f t="shared" si="7"/>
        <v>0.69914655860502251</v>
      </c>
      <c r="R58" s="8">
        <f t="shared" si="7"/>
        <v>1</v>
      </c>
      <c r="AA58" s="59" t="s">
        <v>19</v>
      </c>
      <c r="AB58" s="64" t="s">
        <v>18</v>
      </c>
      <c r="AC58" s="61">
        <f>$M58*'[1]Results Flue gas - MEA (GF)'!AF80</f>
        <v>8.4135318701298839E-2</v>
      </c>
      <c r="AD58" s="61">
        <f>$M58*'[1]Results Flue gas - MEA (GF)'!AG80</f>
        <v>0.30720626376476651</v>
      </c>
      <c r="AE58" s="61">
        <f>$M58*'[1]Results Flue gas - MEA (GF)'!AH80</f>
        <v>2.0305302754774577E-3</v>
      </c>
      <c r="AF58" s="61">
        <f>$M58*'[1]Results Flue gas - MEA (GF)'!AI80</f>
        <v>-4.3987494430630967E-4</v>
      </c>
      <c r="AG58" s="124">
        <f>$M58*'[1]Results Flue gas - MEA (GF)'!AJ80</f>
        <v>0.11870280855875294</v>
      </c>
      <c r="AH58" s="50">
        <f>$N58*'[1]Results Biogas - MEA (GF)'!AF80</f>
        <v>8.4135185990174055E-2</v>
      </c>
      <c r="AI58" s="8">
        <f>$N58*'[1]Results Biogas - MEA (GF)'!AG80</f>
        <v>0.30720626376476656</v>
      </c>
      <c r="AJ58" s="8">
        <f>$N58*'[1]Results Biogas - MEA (GF)'!AH80</f>
        <v>2.0305302754774581E-3</v>
      </c>
      <c r="AK58" s="8">
        <f>$N58*'[1]Results Biogas - MEA (GF)'!AI80</f>
        <v>-4.3987494430630973E-4</v>
      </c>
      <c r="AL58" s="106">
        <f>$N58*'[1]Results Biogas - MEA (GF)'!AJ80</f>
        <v>0.17089180355267997</v>
      </c>
      <c r="AM58" s="76">
        <f>$O58*'[1]Results SimaPro (GF)'!AF80</f>
        <v>8.1724946015618596E-2</v>
      </c>
      <c r="AN58" s="61">
        <f>$O58*'[1]Results SimaPro (GF)'!AG80</f>
        <v>0.30720626376476662</v>
      </c>
      <c r="AO58" s="61">
        <f>$O58*'[1]Results SimaPro (GF)'!AH80</f>
        <v>2.030530275477485E-3</v>
      </c>
      <c r="AP58" s="61">
        <f>$O58*'[1]Results SimaPro (GF)'!AI80</f>
        <v>-4.3987494430633699E-4</v>
      </c>
      <c r="AQ58" s="109">
        <f>$O58*'[1]Results SimaPro (GF)'!AJ80</f>
        <v>0.40600297064702412</v>
      </c>
      <c r="AR58" s="114">
        <f>$P58*'[2]Results Flue gas - MEA (GF)'!AF80</f>
        <v>2.8196378057014165E-2</v>
      </c>
      <c r="AS58" s="61">
        <f>$P58*'[2]Results Flue gas - MEA (GF)'!AG80</f>
        <v>0.29965502588820925</v>
      </c>
      <c r="AT58" s="61">
        <f>$P58*'[2]Results Flue gas - MEA (GF)'!AH80</f>
        <v>1.7614513117955931E-3</v>
      </c>
      <c r="AU58" s="61">
        <f>$P58*'[2]Results Flue gas - MEA (GF)'!AI80</f>
        <v>4.7287185250635628E-3</v>
      </c>
      <c r="AV58" s="124">
        <f>$P58*'[2]Results Flue gas - MEA (GF)'!AJ80</f>
        <v>0.29726645716284272</v>
      </c>
      <c r="AW58" s="50">
        <f>$Q58*'[2]Results Flue gas - MEA (GF)'!AF80</f>
        <v>3.1211447160029198E-2</v>
      </c>
      <c r="AX58" s="8">
        <f>$Q58*'[2]Results Flue gas - MEA (GF)'!AG80</f>
        <v>0.33169746085243895</v>
      </c>
      <c r="AY58" s="8">
        <f>$Q58*'[2]Results Flue gas - MEA (GF)'!AH80</f>
        <v>1.949805199515546E-3</v>
      </c>
      <c r="AZ58" s="8">
        <f>$Q58*'[2]Results Flue gas - MEA (GF)'!AI80</f>
        <v>5.2343654947894233E-3</v>
      </c>
      <c r="BA58" s="106">
        <f>$Q58*'[2]Results Flue gas - MEA (GF)'!AJ80</f>
        <v>0.32905347989824935</v>
      </c>
      <c r="BB58" s="76">
        <f>$R58*'[2]Results SimaPro (GF)'!AF80</f>
        <v>3.155235355772068E-2</v>
      </c>
      <c r="BC58" s="61">
        <f>$R58*'[2]Results SimaPro (GF)'!AG80</f>
        <v>0.29999034023155846</v>
      </c>
      <c r="BD58" s="61">
        <f>$R58*'[2]Results SimaPro (GF)'!AH80</f>
        <v>2.5925011650260094E-3</v>
      </c>
      <c r="BE58" s="61">
        <f>$R58*'[2]Results SimaPro (GF)'!AI80</f>
        <v>8.6521464869871809E-3</v>
      </c>
      <c r="BF58" s="115">
        <f>$R58*'[2]Results SimaPro (GF)'!AJ80</f>
        <v>0.6572126585587077</v>
      </c>
    </row>
    <row r="59" spans="2:58" ht="15.75" thickBot="1" x14ac:dyDescent="0.3">
      <c r="AC59" s="165" t="s">
        <v>2</v>
      </c>
      <c r="AD59" s="166"/>
      <c r="AE59" s="166"/>
      <c r="AF59" s="166"/>
      <c r="AG59" s="166"/>
      <c r="AH59" s="166"/>
      <c r="AI59" s="166"/>
      <c r="AJ59" s="166"/>
      <c r="AK59" s="166"/>
      <c r="AL59" s="166"/>
      <c r="AM59" s="166"/>
      <c r="AN59" s="166"/>
      <c r="AO59" s="166"/>
      <c r="AP59" s="166"/>
      <c r="AQ59" s="167"/>
      <c r="AR59" s="165" t="s">
        <v>1</v>
      </c>
      <c r="AS59" s="166"/>
      <c r="AT59" s="166"/>
      <c r="AU59" s="166"/>
      <c r="AV59" s="166"/>
      <c r="AW59" s="166"/>
      <c r="AX59" s="166"/>
      <c r="AY59" s="166"/>
      <c r="AZ59" s="166"/>
      <c r="BA59" s="166"/>
      <c r="BB59" s="166"/>
      <c r="BC59" s="166"/>
      <c r="BD59" s="166"/>
      <c r="BE59" s="166"/>
      <c r="BF59" s="167"/>
    </row>
    <row r="60" spans="2:58" ht="15.75" thickBot="1" x14ac:dyDescent="0.3">
      <c r="D60" s="164" t="s">
        <v>2</v>
      </c>
      <c r="E60" s="164"/>
      <c r="F60" s="164"/>
      <c r="G60" s="164" t="s">
        <v>1</v>
      </c>
      <c r="H60" s="164"/>
      <c r="I60" s="164"/>
      <c r="M60" s="161" t="s">
        <v>2</v>
      </c>
      <c r="N60" s="162"/>
      <c r="O60" s="163"/>
      <c r="P60" s="164" t="s">
        <v>1</v>
      </c>
      <c r="Q60" s="164"/>
      <c r="R60" s="164"/>
      <c r="AC60" s="110" t="s">
        <v>113</v>
      </c>
      <c r="AD60" s="111" t="s">
        <v>70</v>
      </c>
      <c r="AE60" s="111" t="s">
        <v>109</v>
      </c>
      <c r="AF60" s="111" t="s">
        <v>110</v>
      </c>
      <c r="AG60" s="118" t="s">
        <v>108</v>
      </c>
      <c r="AH60" s="112" t="s">
        <v>113</v>
      </c>
      <c r="AI60" s="111" t="s">
        <v>70</v>
      </c>
      <c r="AJ60" s="111" t="s">
        <v>109</v>
      </c>
      <c r="AK60" s="111" t="s">
        <v>110</v>
      </c>
      <c r="AL60" s="118" t="s">
        <v>108</v>
      </c>
      <c r="AM60" s="112" t="s">
        <v>113</v>
      </c>
      <c r="AN60" s="111" t="s">
        <v>70</v>
      </c>
      <c r="AO60" s="111" t="s">
        <v>109</v>
      </c>
      <c r="AP60" s="111" t="s">
        <v>110</v>
      </c>
      <c r="AQ60" s="113" t="s">
        <v>108</v>
      </c>
      <c r="AR60" s="117" t="s">
        <v>113</v>
      </c>
      <c r="AS60" s="111" t="s">
        <v>70</v>
      </c>
      <c r="AT60" s="111" t="s">
        <v>109</v>
      </c>
      <c r="AU60" s="111" t="s">
        <v>110</v>
      </c>
      <c r="AV60" s="118" t="s">
        <v>108</v>
      </c>
      <c r="AW60" s="112" t="s">
        <v>113</v>
      </c>
      <c r="AX60" s="111" t="s">
        <v>70</v>
      </c>
      <c r="AY60" s="111" t="s">
        <v>109</v>
      </c>
      <c r="AZ60" s="111" t="s">
        <v>110</v>
      </c>
      <c r="BA60" s="118" t="s">
        <v>108</v>
      </c>
      <c r="BB60" s="119" t="s">
        <v>113</v>
      </c>
      <c r="BC60" s="111" t="s">
        <v>70</v>
      </c>
      <c r="BD60" s="111" t="s">
        <v>109</v>
      </c>
      <c r="BE60" s="111" t="s">
        <v>110</v>
      </c>
      <c r="BF60" s="120" t="s">
        <v>108</v>
      </c>
    </row>
    <row r="61" spans="2:58" ht="28.5" customHeight="1" x14ac:dyDescent="0.25">
      <c r="B61" s="16" t="s">
        <v>100</v>
      </c>
      <c r="C61" s="16" t="s">
        <v>16</v>
      </c>
      <c r="D61" s="16" t="s">
        <v>133</v>
      </c>
      <c r="E61" s="16" t="s">
        <v>134</v>
      </c>
      <c r="F61" s="16" t="s">
        <v>273</v>
      </c>
      <c r="G61" s="16" t="s">
        <v>133</v>
      </c>
      <c r="H61" s="16" t="s">
        <v>134</v>
      </c>
      <c r="I61" s="16" t="s">
        <v>273</v>
      </c>
      <c r="K61" s="160" t="s">
        <v>15</v>
      </c>
      <c r="L61" s="160"/>
      <c r="M61" s="16" t="s">
        <v>133</v>
      </c>
      <c r="N61" s="16" t="s">
        <v>134</v>
      </c>
      <c r="O61" s="16" t="s">
        <v>273</v>
      </c>
      <c r="P61" s="16" t="s">
        <v>133</v>
      </c>
      <c r="Q61" s="16" t="s">
        <v>134</v>
      </c>
      <c r="R61" s="16" t="s">
        <v>273</v>
      </c>
      <c r="AA61" s="56" t="s">
        <v>99</v>
      </c>
      <c r="AB61" s="63" t="s">
        <v>16</v>
      </c>
      <c r="AC61" s="173" t="s">
        <v>133</v>
      </c>
      <c r="AD61" s="160"/>
      <c r="AE61" s="160"/>
      <c r="AF61" s="160"/>
      <c r="AG61" s="174"/>
      <c r="AH61" s="175" t="s">
        <v>134</v>
      </c>
      <c r="AI61" s="160"/>
      <c r="AJ61" s="160"/>
      <c r="AK61" s="160"/>
      <c r="AL61" s="174"/>
      <c r="AM61" s="175" t="s">
        <v>96</v>
      </c>
      <c r="AN61" s="160"/>
      <c r="AO61" s="160"/>
      <c r="AP61" s="160"/>
      <c r="AQ61" s="176"/>
      <c r="AR61" s="173" t="s">
        <v>137</v>
      </c>
      <c r="AS61" s="160"/>
      <c r="AT61" s="160"/>
      <c r="AU61" s="160"/>
      <c r="AV61" s="174"/>
      <c r="AW61" s="175" t="s">
        <v>134</v>
      </c>
      <c r="AX61" s="160"/>
      <c r="AY61" s="160"/>
      <c r="AZ61" s="160"/>
      <c r="BA61" s="174"/>
      <c r="BB61" s="104" t="s">
        <v>96</v>
      </c>
      <c r="BC61" s="16"/>
      <c r="BD61" s="16"/>
      <c r="BE61" s="16"/>
      <c r="BF61" s="103"/>
    </row>
    <row r="62" spans="2:58" x14ac:dyDescent="0.25">
      <c r="B62" s="10" t="s">
        <v>9</v>
      </c>
      <c r="C62" s="14" t="s">
        <v>14</v>
      </c>
      <c r="D62" s="20">
        <f>'[1]Comparation CO2 source (MEA)'!D52</f>
        <v>1.8950001869999999E-4</v>
      </c>
      <c r="E62" s="20">
        <f>'[1]Comparation CO2 source (MEA)'!E52</f>
        <v>1.9250001870000001E-4</v>
      </c>
      <c r="F62" s="20">
        <f>'[1]Comparation CO2 source (MEA)'!F52</f>
        <v>1.8250001869999998E-4</v>
      </c>
      <c r="G62" s="20">
        <f>'[2]Comparation CO2 source (MEA)'!D52</f>
        <v>2.5134002419999998E-4</v>
      </c>
      <c r="H62" s="20">
        <f>'[2]Comparation CO2 source (MEA)'!E52</f>
        <v>2.5534002420000003E-4</v>
      </c>
      <c r="I62" s="20">
        <f>'[2]Comparation CO2 source (MEA)'!F52</f>
        <v>2.473400242E-4</v>
      </c>
      <c r="K62" s="105">
        <f>MAX(D62:I62)</f>
        <v>2.5534002420000003E-4</v>
      </c>
      <c r="L62" s="9" t="s">
        <v>130</v>
      </c>
      <c r="M62" s="8">
        <f>D62/$K62</f>
        <v>0.74214772750068525</v>
      </c>
      <c r="N62" s="8">
        <f t="shared" ref="N62:R65" si="9">E62/$K62</f>
        <v>0.75389676688218932</v>
      </c>
      <c r="O62" s="8">
        <f t="shared" si="9"/>
        <v>0.71473330227717569</v>
      </c>
      <c r="P62" s="8">
        <f t="shared" si="9"/>
        <v>0.98433461415799439</v>
      </c>
      <c r="Q62" s="8">
        <f t="shared" si="9"/>
        <v>1</v>
      </c>
      <c r="R62" s="8">
        <f t="shared" si="9"/>
        <v>0.96866922831598901</v>
      </c>
      <c r="AA62" s="57" t="s">
        <v>9</v>
      </c>
      <c r="AB62" s="48" t="s">
        <v>14</v>
      </c>
      <c r="AC62" s="51">
        <f>$M$62*'[1]Results Flue gas - MEA (GF)'!AF10</f>
        <v>0.12690974394087734</v>
      </c>
      <c r="AD62" s="8">
        <f>$M$62*'[1]Results Flue gas - MEA (GF)'!AG10</f>
        <v>0.2538504952638802</v>
      </c>
      <c r="AE62" s="8">
        <f>$M$62*'[1]Results Flue gas - MEA (GF)'!AH10</f>
        <v>1.1007493183153808E-2</v>
      </c>
      <c r="AF62" s="8">
        <f>$M$62*'[1]Results Flue gas - MEA (GF)'!AI10</f>
        <v>-1.9188866645650639E-2</v>
      </c>
      <c r="AG62" s="106">
        <f>$M$62*'[1]Results Flue gas - MEA (GF)'!AJ10</f>
        <v>0.36956886175842452</v>
      </c>
      <c r="AH62" s="50">
        <f>$N62*'[1]Results Biogas - MEA (GF)'!AF10</f>
        <v>0.12795873810513653</v>
      </c>
      <c r="AI62" s="8">
        <f>$N62*'[1]Results Biogas - MEA (GF)'!AG10</f>
        <v>0.25385049526388015</v>
      </c>
      <c r="AJ62" s="8">
        <f>$N62*'[1]Results Biogas - MEA (GF)'!AH10</f>
        <v>1.100749318315386E-2</v>
      </c>
      <c r="AK62" s="8">
        <f>$N62*'[1]Results Biogas - MEA (GF)'!AI10</f>
        <v>-1.9188866645650692E-2</v>
      </c>
      <c r="AL62" s="106">
        <f>$N62*'[1]Results Biogas - MEA (GF)'!AJ10</f>
        <v>0.38026890697566945</v>
      </c>
      <c r="AM62" s="50">
        <f>$O$62*'[1]Results SimaPro (GF)'!AF10</f>
        <v>0.1268731677465586</v>
      </c>
      <c r="AN62" s="50">
        <f>$O$62*'[1]Results SimaPro (GF)'!AG10</f>
        <v>0.2538504952638802</v>
      </c>
      <c r="AO62" s="50">
        <f>$O$62*'[1]Results SimaPro (GF)'!AH10</f>
        <v>1.100749318315386E-2</v>
      </c>
      <c r="AP62" s="50">
        <f>$O$62*'[1]Results SimaPro (GF)'!AI10</f>
        <v>-1.9188866645650639E-2</v>
      </c>
      <c r="AQ62" s="72">
        <f>$O$62*'[1]Results SimaPro (GF)'!AJ10</f>
        <v>0.34219101272923369</v>
      </c>
      <c r="AR62" s="51">
        <f>$P$62*'[2]Results Flue gas - MEA (GF)'!AF10</f>
        <v>3.5302711062483484E-2</v>
      </c>
      <c r="AS62" s="8">
        <f>$P$62*'[2]Results Flue gas - MEA (GF)'!AG10</f>
        <v>0.23129095410088943</v>
      </c>
      <c r="AT62" s="8">
        <f>$P$62*'[2]Results Flue gas - MEA (GF)'!AH10</f>
        <v>9.5487962912545968E-3</v>
      </c>
      <c r="AU62" s="8">
        <f>$P$62*'[2]Results Flue gas - MEA (GF)'!AI10</f>
        <v>2.627983824529266E-4</v>
      </c>
      <c r="AV62" s="106">
        <f>$P$62*'[2]Results Flue gas - MEA (GF)'!AJ10</f>
        <v>0.70792935432091397</v>
      </c>
      <c r="AW62" s="128">
        <f>$Q62*'[2]Results Flue gas - MEA (GF)'!AF10</f>
        <v>3.5864542966094544E-2</v>
      </c>
      <c r="AX62" s="122">
        <f>$Q62*'[2]Results Flue gas - MEA (GF)'!AG10</f>
        <v>0.23497187925138349</v>
      </c>
      <c r="AY62" s="122">
        <f>$Q62*'[2]Results Flue gas - MEA (GF)'!AH10</f>
        <v>9.7007624784410263E-3</v>
      </c>
      <c r="AZ62" s="122">
        <f>$Q62*'[2]Results Flue gas - MEA (GF)'!AI10</f>
        <v>2.6698073873763535E-4</v>
      </c>
      <c r="BA62" s="126">
        <f>$Q62*'[2]Results Flue gas - MEA (GF)'!AJ10</f>
        <v>0.71919583456534331</v>
      </c>
      <c r="BB62" s="50">
        <f>$R$62*'[2]Results SimaPro (GF)'!AF10</f>
        <v>3.7179560934787304E-2</v>
      </c>
      <c r="BC62" s="8">
        <f>$R$62*'[2]Results SimaPro (GF)'!AG10</f>
        <v>0.2331086997956216</v>
      </c>
      <c r="BD62" s="8">
        <f>$R$62*'[2]Results SimaPro (GF)'!AH10</f>
        <v>1.4053911419017883E-2</v>
      </c>
      <c r="BE62" s="8">
        <f>$R$62*'[2]Results SimaPro (GF)'!AI10</f>
        <v>2.1532402531104888E-2</v>
      </c>
      <c r="BF62" s="52">
        <f>$R$62*'[2]Results SimaPro (GF)'!AJ10</f>
        <v>0.66279465363545742</v>
      </c>
    </row>
    <row r="63" spans="2:58" ht="17.25" x14ac:dyDescent="0.25">
      <c r="B63" s="10" t="s">
        <v>8</v>
      </c>
      <c r="C63" s="14" t="s">
        <v>13</v>
      </c>
      <c r="D63" s="1">
        <f>'[1]Comparation CO2 source (MEA)'!D53</f>
        <v>86.800028700000013</v>
      </c>
      <c r="E63" s="1">
        <f>'[1]Comparation CO2 source (MEA)'!E53</f>
        <v>83.700028700000004</v>
      </c>
      <c r="F63" s="1">
        <f>'[1]Comparation CO2 source (MEA)'!F53</f>
        <v>84.800028700000013</v>
      </c>
      <c r="G63" s="1">
        <f>'[2]Comparation CO2 source (MEA)'!D53</f>
        <v>137.40003719999999</v>
      </c>
      <c r="H63" s="1">
        <f>'[2]Comparation CO2 source (MEA)'!E53</f>
        <v>133.40003719999999</v>
      </c>
      <c r="I63" s="1">
        <f>'[2]Comparation CO2 source (MEA)'!F53</f>
        <v>135.40003719999999</v>
      </c>
      <c r="K63" s="1">
        <f>MAX(D63:I63)</f>
        <v>137.40003719999999</v>
      </c>
      <c r="L63" s="9" t="s">
        <v>131</v>
      </c>
      <c r="M63" s="8">
        <f>D63/$K63</f>
        <v>0.63173220669259045</v>
      </c>
      <c r="N63" s="8">
        <f t="shared" si="9"/>
        <v>0.6091703496278239</v>
      </c>
      <c r="O63" s="8">
        <f t="shared" si="9"/>
        <v>0.61717616987661206</v>
      </c>
      <c r="P63" s="8">
        <f t="shared" si="9"/>
        <v>1</v>
      </c>
      <c r="Q63" s="8">
        <f t="shared" si="9"/>
        <v>0.97088792636804322</v>
      </c>
      <c r="R63" s="8">
        <f t="shared" si="9"/>
        <v>0.98544396318402161</v>
      </c>
      <c r="AA63" s="57" t="s">
        <v>8</v>
      </c>
      <c r="AB63" s="48" t="s">
        <v>13</v>
      </c>
      <c r="AC63" s="51">
        <f>$M$63*'[1]Results Flue gas - MEA (GF)'!AF13</f>
        <v>0.26272018961060278</v>
      </c>
      <c r="AD63" s="8">
        <f>$M$63*'[1]Results Flue gas - MEA (GF)'!AG13</f>
        <v>0.13052348390714849</v>
      </c>
      <c r="AE63" s="8">
        <f>$M$63*'[1]Results Flue gas - MEA (GF)'!AH13</f>
        <v>2.9480345758033663E-3</v>
      </c>
      <c r="AF63" s="8">
        <f>$M$63*'[1]Results Flue gas - MEA (GF)'!AI13</f>
        <v>-2.1410671958783901E-4</v>
      </c>
      <c r="AG63" s="106">
        <f>$M$63*'[1]Results Flue gas - MEA (GF)'!AJ13</f>
        <v>0.23575460531862366</v>
      </c>
      <c r="AH63" s="50">
        <f>$N63*'[1]Results Biogas - MEA (GF)'!AF13</f>
        <v>0.26269425399419472</v>
      </c>
      <c r="AI63" s="8">
        <f>$N63*'[1]Results Biogas - MEA (GF)'!AG13</f>
        <v>0.13052348390714863</v>
      </c>
      <c r="AJ63" s="8">
        <f>$N63*'[1]Results Biogas - MEA (GF)'!AH13</f>
        <v>2.9480345758033663E-3</v>
      </c>
      <c r="AK63" s="8">
        <f>$N63*'[1]Results Biogas - MEA (GF)'!AI13</f>
        <v>-2.1410671958786489E-4</v>
      </c>
      <c r="AL63" s="106">
        <f>$N63*'[1]Results Biogas - MEA (GF)'!AJ13</f>
        <v>0.21321868387026507</v>
      </c>
      <c r="AM63" s="50">
        <f>$O$63*'[1]Results SimaPro (GF)'!AF13</f>
        <v>0.26260174292644706</v>
      </c>
      <c r="AN63" s="50">
        <f>$O$63*'[1]Results SimaPro (GF)'!AG13</f>
        <v>0.13052348412808898</v>
      </c>
      <c r="AO63" s="50">
        <f>$O$63*'[1]Results SimaPro (GF)'!AH13</f>
        <v>2.9480345758033659E-3</v>
      </c>
      <c r="AP63" s="50">
        <f>$O$63*'[1]Results SimaPro (GF)'!AI13</f>
        <v>-2.1410671958786487E-4</v>
      </c>
      <c r="AQ63" s="72">
        <f>$O$63*'[1]Results SimaPro (GF)'!AJ13</f>
        <v>0.22131701496586054</v>
      </c>
      <c r="AR63" s="51">
        <f>$P$63*'[2]Results Flue gas - MEA (GF)'!AF13</f>
        <v>7.6212274489354484E-2</v>
      </c>
      <c r="AS63" s="8">
        <f>$P$63*'[2]Results Flue gas - MEA (GF)'!AG13</f>
        <v>0.12544759911491141</v>
      </c>
      <c r="AT63" s="8">
        <f>$P$63*'[2]Results Flue gas - MEA (GF)'!AH13</f>
        <v>2.5573700095981823E-3</v>
      </c>
      <c r="AU63" s="8">
        <f>$P$63*'[2]Results Flue gas - MEA (GF)'!AI13</f>
        <v>7.5063369781362271E-3</v>
      </c>
      <c r="AV63" s="106">
        <f>$P$63*'[2]Results Flue gas - MEA (GF)'!AJ13</f>
        <v>0.78827641940799964</v>
      </c>
      <c r="AW63" s="128">
        <f>$Q63*'[2]Results Flue gas - MEA (GF)'!AF13</f>
        <v>7.3993577142761488E-2</v>
      </c>
      <c r="AX63" s="122">
        <f>$Q63*'[2]Results Flue gas - MEA (GF)'!AG13</f>
        <v>0.12179555937252591</v>
      </c>
      <c r="AY63" s="122">
        <f>$Q63*'[2]Results Flue gas - MEA (GF)'!AH13</f>
        <v>2.482919665574602E-3</v>
      </c>
      <c r="AZ63" s="122">
        <f>$Q63*'[2]Results Flue gas - MEA (GF)'!AI13</f>
        <v>7.2878119433224453E-3</v>
      </c>
      <c r="BA63" s="126">
        <f>$Q63*'[2]Results Flue gas - MEA (GF)'!AJ13</f>
        <v>0.76532805824385874</v>
      </c>
      <c r="BB63" s="50">
        <f>$R$63*'[2]Results SimaPro (GF)'!AF13</f>
        <v>7.5465051513422865E-2</v>
      </c>
      <c r="BC63" s="8">
        <f>$R$63*'[2]Results SimaPro (GF)'!AG13</f>
        <v>0.12593442438845262</v>
      </c>
      <c r="BD63" s="8">
        <f>$R$63*'[2]Results SimaPro (GF)'!AH13</f>
        <v>3.7639328773269661E-3</v>
      </c>
      <c r="BE63" s="8">
        <f>$R$63*'[2]Results SimaPro (GF)'!AI13</f>
        <v>1.3202581090082875E-2</v>
      </c>
      <c r="BF63" s="52">
        <f>$R$63*'[2]Results SimaPro (GF)'!AJ13</f>
        <v>0.76707797331473626</v>
      </c>
    </row>
    <row r="64" spans="2:58" ht="18" x14ac:dyDescent="0.35">
      <c r="B64" s="13" t="s">
        <v>10</v>
      </c>
      <c r="C64" s="12" t="s">
        <v>12</v>
      </c>
      <c r="D64" s="11">
        <f>'[1]Comparation CO2 source (MEA)'!D54</f>
        <v>237.90000001830001</v>
      </c>
      <c r="E64" s="11">
        <f>'[1]Comparation CO2 source (MEA)'!E54</f>
        <v>257.89999999999998</v>
      </c>
      <c r="F64" s="11">
        <f>'[1]Comparation CO2 source (MEA)'!F54</f>
        <v>251.90000001830001</v>
      </c>
      <c r="G64" s="11">
        <f>'[2]Comparation CO2 source (MEA)'!D54</f>
        <v>327.10000002370003</v>
      </c>
      <c r="H64" s="11">
        <f>'[2]Comparation CO2 source (MEA)'!E54</f>
        <v>353.10000002370003</v>
      </c>
      <c r="I64" s="11">
        <f>'[2]Comparation CO2 source (MEA)'!F54</f>
        <v>350.10000002370003</v>
      </c>
      <c r="K64" s="1">
        <f>MAX(D64:I64)</f>
        <v>353.10000002370003</v>
      </c>
      <c r="L64" s="9" t="s">
        <v>132</v>
      </c>
      <c r="M64" s="8">
        <f>D64/$K64</f>
        <v>0.67374681394033475</v>
      </c>
      <c r="N64" s="8">
        <f t="shared" si="9"/>
        <v>0.73038799202121141</v>
      </c>
      <c r="O64" s="8">
        <f t="shared" si="9"/>
        <v>0.71339563863322719</v>
      </c>
      <c r="P64" s="8">
        <f t="shared" si="9"/>
        <v>0.92636646842748549</v>
      </c>
      <c r="Q64" s="8">
        <f t="shared" si="9"/>
        <v>1</v>
      </c>
      <c r="R64" s="8">
        <f t="shared" si="9"/>
        <v>0.99150382328009445</v>
      </c>
      <c r="AA64" s="58" t="s">
        <v>10</v>
      </c>
      <c r="AB64" s="49" t="s">
        <v>12</v>
      </c>
      <c r="AC64" s="116">
        <f>$M$64*'[1]Results Flue gas - MEA (GF)'!AF7</f>
        <v>0.17781442787822696</v>
      </c>
      <c r="AD64" s="8">
        <f>$M$64*'[1]Results Flue gas - MEA (GF)'!AG7</f>
        <v>0.19685800954917285</v>
      </c>
      <c r="AE64" s="8">
        <f>$M$64*'[1]Results Flue gas - MEA (GF)'!AH7</f>
        <v>8.2438632473861313E-3</v>
      </c>
      <c r="AF64" s="8">
        <f>$M$64*'[1]Results Flue gas - MEA (GF)'!AI7</f>
        <v>-3.6822739636633429E-3</v>
      </c>
      <c r="AG64" s="108">
        <f>$M$64*'[1]Results Flue gas - MEA (GF)'!AJ7</f>
        <v>0.29451278722921215</v>
      </c>
      <c r="AH64" s="72">
        <f>$N64*'[1]Results Biogas - MEA (GF)'!AF7</f>
        <v>0.17685340422102308</v>
      </c>
      <c r="AI64" s="8">
        <f>$N64*'[1]Results Biogas - MEA (GF)'!AG7</f>
        <v>0.19685800954917287</v>
      </c>
      <c r="AJ64" s="8">
        <f>$N64*'[1]Results Biogas - MEA (GF)'!AH7</f>
        <v>8.2438632473861313E-3</v>
      </c>
      <c r="AK64" s="8">
        <f>$N64*'[1]Results Biogas - MEA (GF)'!AI7</f>
        <v>-3.6822739636633429E-3</v>
      </c>
      <c r="AL64" s="108">
        <f>$N64*'[1]Results Biogas - MEA (GF)'!AJ7</f>
        <v>0.35211498896729265</v>
      </c>
      <c r="AM64" s="50">
        <f>$O$64*'[1]Results SimaPro (GF)'!AF7</f>
        <v>0.17898129363567508</v>
      </c>
      <c r="AN64" s="50">
        <f>$O$64*'[1]Results SimaPro (GF)'!AG7</f>
        <v>0.19685800954917285</v>
      </c>
      <c r="AO64" s="50">
        <f>$O$64*'[1]Results SimaPro (GF)'!AH7</f>
        <v>8.2438631614127553E-3</v>
      </c>
      <c r="AP64" s="50">
        <f>$O$64*'[1]Results SimaPro (GF)'!AI7</f>
        <v>-3.6822739636633434E-3</v>
      </c>
      <c r="AQ64" s="72">
        <f>$O$64*'[1]Results SimaPro (GF)'!AJ7</f>
        <v>0.33299474625062986</v>
      </c>
      <c r="AR64" s="51">
        <f>$P$64*'[2]Results Flue gas - MEA (GF)'!AF7</f>
        <v>5.1333252770318701E-2</v>
      </c>
      <c r="AS64" s="8">
        <f>$P$64*'[2]Results Flue gas - MEA (GF)'!AG7</f>
        <v>0.14416647934144666</v>
      </c>
      <c r="AT64" s="8">
        <f>$P$64*'[2]Results Flue gas - MEA (GF)'!AH7</f>
        <v>7.151411565732845E-3</v>
      </c>
      <c r="AU64" s="8">
        <f>$P$64*'[2]Results Flue gas - MEA (GF)'!AI7</f>
        <v>1.6335293570019442E-2</v>
      </c>
      <c r="AV64" s="106">
        <f>$P$64*'[2]Results Flue gas - MEA (GF)'!AJ7</f>
        <v>0.70738003117996784</v>
      </c>
      <c r="AW64" s="128">
        <f>$Q64*'[2]Results Flue gas - MEA (GF)'!AF7</f>
        <v>5.5413548007040139E-2</v>
      </c>
      <c r="AX64" s="122">
        <f>$Q64*'[2]Results Flue gas - MEA (GF)'!AG7</f>
        <v>0.15562575314947488</v>
      </c>
      <c r="AY64" s="122">
        <f>$Q64*'[2]Results Flue gas - MEA (GF)'!AH7</f>
        <v>7.719851494487299E-3</v>
      </c>
      <c r="AZ64" s="122">
        <f>$Q64*'[2]Results Flue gas - MEA (GF)'!AI7</f>
        <v>1.763372717683611E-2</v>
      </c>
      <c r="BA64" s="126">
        <f>$Q64*'[2]Results Flue gas - MEA (GF)'!AJ7</f>
        <v>0.76360712017216159</v>
      </c>
      <c r="BB64" s="50">
        <f>$R$64*'[2]Results SimaPro (GF)'!AF7</f>
        <v>4.9563504259598282E-2</v>
      </c>
      <c r="BC64" s="8">
        <f>$R$64*'[2]Results SimaPro (GF)'!AG7</f>
        <v>0.14552783263704094</v>
      </c>
      <c r="BD64" s="8">
        <f>$R$64*'[2]Results SimaPro (GF)'!AH7</f>
        <v>1.0525435405847168E-2</v>
      </c>
      <c r="BE64" s="8">
        <f>$R$64*'[2]Results SimaPro (GF)'!AI7</f>
        <v>3.2264230749515913E-2</v>
      </c>
      <c r="BF64" s="52">
        <f>$R$64*'[2]Results SimaPro (GF)'!AJ7</f>
        <v>0.75362282022809213</v>
      </c>
    </row>
    <row r="65" spans="2:58" ht="15.75" thickBot="1" x14ac:dyDescent="0.3">
      <c r="B65" s="10" t="s">
        <v>7</v>
      </c>
      <c r="C65" s="9" t="s">
        <v>11</v>
      </c>
      <c r="D65" s="1">
        <f>'[1]Comparation CO2 source (MEA)'!D55</f>
        <v>5481.66</v>
      </c>
      <c r="E65" s="1">
        <f>'[1]Comparation CO2 source (MEA)'!E55</f>
        <v>4461.66</v>
      </c>
      <c r="F65" s="1">
        <f>'[1]Comparation CO2 source (MEA)'!F55</f>
        <v>4041.66</v>
      </c>
      <c r="G65" s="1">
        <f>'[2]Comparation CO2 source (MEA)'!D55</f>
        <v>7429.15</v>
      </c>
      <c r="H65" s="1">
        <f>'[2]Comparation CO2 source (MEA)'!E55</f>
        <v>6129.15</v>
      </c>
      <c r="I65" s="1">
        <f>'[2]Comparation CO2 source (MEA)'!F55</f>
        <v>5759.15</v>
      </c>
      <c r="K65" s="1">
        <f>MAX(D65:I65)</f>
        <v>7429.15</v>
      </c>
      <c r="L65" s="9" t="s">
        <v>131</v>
      </c>
      <c r="M65" s="8">
        <f>D65/$K65</f>
        <v>0.7378583014207547</v>
      </c>
      <c r="N65" s="8">
        <f t="shared" si="9"/>
        <v>0.60056130243702177</v>
      </c>
      <c r="O65" s="8">
        <f t="shared" si="9"/>
        <v>0.54402724403195524</v>
      </c>
      <c r="P65" s="8">
        <f t="shared" si="9"/>
        <v>1</v>
      </c>
      <c r="Q65" s="8">
        <f t="shared" si="9"/>
        <v>0.82501362874622264</v>
      </c>
      <c r="R65" s="8">
        <f t="shared" si="9"/>
        <v>0.77520981538937828</v>
      </c>
      <c r="AA65" s="59" t="s">
        <v>7</v>
      </c>
      <c r="AB65" s="64" t="s">
        <v>11</v>
      </c>
      <c r="AC65" s="53">
        <f>$M$65*'[1]Results Flue gas - MEA (GF)'!AF16</f>
        <v>0.13927114686502104</v>
      </c>
      <c r="AD65" s="54">
        <f>$M$65*'[1]Results Flue gas - MEA (GF)'!AG16</f>
        <v>0.12956415099993648</v>
      </c>
      <c r="AE65" s="54">
        <f>$M$65*'[1]Results Flue gas - MEA (GF)'!AH16</f>
        <v>7.9838357260455101E-3</v>
      </c>
      <c r="AF65" s="54">
        <f>$M$65*'[1]Results Flue gas - MEA (GF)'!AI16</f>
        <v>4.0904696543276155E-4</v>
      </c>
      <c r="AG65" s="107">
        <f>$M$65*'[1]Results Flue gas - MEA (GF)'!AJ16</f>
        <v>0.46063012086431893</v>
      </c>
      <c r="AH65" s="94">
        <f>$N65*'[1]Results Biogas - MEA (GF)'!AF16</f>
        <v>0.13886287293786523</v>
      </c>
      <c r="AI65" s="54">
        <f>$N65*'[1]Results Biogas - MEA (GF)'!AG16</f>
        <v>0.12956415099993662</v>
      </c>
      <c r="AJ65" s="54">
        <f>$N65*'[1]Results Biogas - MEA (GF)'!AH16</f>
        <v>7.9838357260454511E-3</v>
      </c>
      <c r="AK65" s="54">
        <f>$N65*'[1]Results Biogas - MEA (GF)'!AI16</f>
        <v>4.090469654327004E-4</v>
      </c>
      <c r="AL65" s="107">
        <f>$N65*'[1]Results Biogas - MEA (GF)'!AJ16</f>
        <v>0.32374139580774181</v>
      </c>
      <c r="AM65" s="94">
        <f>$O$65*'[1]Results SimaPro (GF)'!AF16</f>
        <v>0.1382961482756345</v>
      </c>
      <c r="AN65" s="94">
        <f>$O$65*'[1]Results SimaPro (GF)'!AG16</f>
        <v>0.1295641509590742</v>
      </c>
      <c r="AO65" s="94">
        <f>$O$65*'[1]Results SimaPro (GF)'!AH16</f>
        <v>7.9838356443208795E-3</v>
      </c>
      <c r="AP65" s="94">
        <f>$O$65*'[1]Results SimaPro (GF)'!AI16</f>
        <v>4.0904696543266983E-4</v>
      </c>
      <c r="AQ65" s="73">
        <f>$O$65*'[1]Results SimaPro (GF)'!AJ16</f>
        <v>0.267774062187493</v>
      </c>
      <c r="AR65" s="53">
        <f>$P$65*'[2]Results Flue gas - MEA (GF)'!AF16</f>
        <v>4.0502739475112688E-2</v>
      </c>
      <c r="AS65" s="54">
        <f>$P$65*'[2]Results Flue gas - MEA (GF)'!AG16</f>
        <v>8.493176931532441E-2</v>
      </c>
      <c r="AT65" s="54">
        <f>$P$65*'[2]Results Flue gas - MEA (GF)'!AH16</f>
        <v>6.9258421097114229E-3</v>
      </c>
      <c r="AU65" s="54">
        <f>$P$65*'[2]Results Flue gas - MEA (GF)'!AI16</f>
        <v>2.1821551324576732E-2</v>
      </c>
      <c r="AV65" s="107">
        <f>$P$65*'[2]Results Flue gas - MEA (GF)'!AJ16</f>
        <v>0.84581809777527472</v>
      </c>
      <c r="AW65" s="129">
        <f>$Q65*'[2]Results Flue gas - MEA (GF)'!AF16</f>
        <v>3.3415312068525597E-2</v>
      </c>
      <c r="AX65" s="123">
        <f>$Q65*'[2]Results Flue gas - MEA (GF)'!AG16</f>
        <v>7.0069867198672878E-2</v>
      </c>
      <c r="AY65" s="123">
        <f>$Q65*'[2]Results Flue gas - MEA (GF)'!AH16</f>
        <v>5.7139141310564153E-3</v>
      </c>
      <c r="AZ65" s="123">
        <f>$Q65*'[2]Results Flue gas - MEA (GF)'!AI16</f>
        <v>1.8003077243160991E-2</v>
      </c>
      <c r="BA65" s="127">
        <f>$Q65*'[2]Results Flue gas - MEA (GF)'!AJ16</f>
        <v>0.69781145810480671</v>
      </c>
      <c r="BB65" s="94">
        <f>$R$65*'[2]Results SimaPro (GF)'!AF16</f>
        <v>4.0545982503635419E-2</v>
      </c>
      <c r="BC65" s="54">
        <f>$R$65*'[2]Results SimaPro (GF)'!AG16</f>
        <v>8.6250182739355238E-2</v>
      </c>
      <c r="BD65" s="54">
        <f>$R$65*'[2]Results SimaPro (GF)'!AH16</f>
        <v>1.0193442653393257E-2</v>
      </c>
      <c r="BE65" s="54">
        <f>$R$65*'[2]Results SimaPro (GF)'!AI16</f>
        <v>3.7248058891141786E-2</v>
      </c>
      <c r="BF65" s="55">
        <f>$R$65*'[2]Results SimaPro (GF)'!AJ16</f>
        <v>0.60097214860185255</v>
      </c>
    </row>
    <row r="67" spans="2:58" x14ac:dyDescent="0.25">
      <c r="AC67" s="65"/>
      <c r="AH67" s="65"/>
    </row>
    <row r="68" spans="2:58" ht="33" customHeight="1" x14ac:dyDescent="0.25">
      <c r="B68" s="6" t="s">
        <v>96</v>
      </c>
      <c r="C68" s="5" t="s">
        <v>10</v>
      </c>
      <c r="D68" s="5" t="s">
        <v>9</v>
      </c>
      <c r="E68" s="5" t="s">
        <v>8</v>
      </c>
      <c r="F68" s="4" t="s">
        <v>7</v>
      </c>
      <c r="G68" s="3" t="s">
        <v>6</v>
      </c>
      <c r="H68" s="3" t="s">
        <v>97</v>
      </c>
      <c r="I68" s="3" t="s">
        <v>4</v>
      </c>
      <c r="J68" s="3" t="s">
        <v>3</v>
      </c>
    </row>
    <row r="69" spans="2:58" x14ac:dyDescent="0.25">
      <c r="B69" s="2" t="s">
        <v>2</v>
      </c>
      <c r="C69" s="7">
        <f>F56</f>
        <v>251.90000001830001</v>
      </c>
      <c r="D69" s="1">
        <f>F62</f>
        <v>1.8250001869999998E-4</v>
      </c>
      <c r="E69" s="1">
        <f>F63</f>
        <v>84.800028700000013</v>
      </c>
      <c r="F69" s="1">
        <f>F65</f>
        <v>4041.66</v>
      </c>
      <c r="G69" s="1">
        <f>C69*H69</f>
        <v>251.90000001830001</v>
      </c>
      <c r="H69" s="1">
        <v>1</v>
      </c>
      <c r="I69" s="1">
        <f>I29</f>
        <v>0.23713812582161542</v>
      </c>
      <c r="J69" s="1">
        <f>J29</f>
        <v>65.488963502830316</v>
      </c>
    </row>
    <row r="70" spans="2:58" x14ac:dyDescent="0.25">
      <c r="B70" s="2" t="s">
        <v>1</v>
      </c>
      <c r="C70" s="1">
        <f>I56</f>
        <v>350.10000002370003</v>
      </c>
      <c r="D70" s="1">
        <f>I62</f>
        <v>2.473400242E-4</v>
      </c>
      <c r="E70" s="1">
        <f>I63</f>
        <v>135.40003719999999</v>
      </c>
      <c r="F70" s="1">
        <f>I65</f>
        <v>5759.15</v>
      </c>
      <c r="G70" s="1">
        <f>C70*H70</f>
        <v>350.10000002370003</v>
      </c>
      <c r="H70" s="1">
        <v>1</v>
      </c>
      <c r="I70" s="1">
        <f>I30</f>
        <v>0.82820767099518766</v>
      </c>
      <c r="J70" s="1">
        <f>J30</f>
        <v>342.56130727919367</v>
      </c>
    </row>
    <row r="71" spans="2:58" ht="18" x14ac:dyDescent="0.35">
      <c r="B71" s="2" t="s">
        <v>0</v>
      </c>
      <c r="C71" s="1">
        <f>C70/C69</f>
        <v>1.3898372369919254</v>
      </c>
      <c r="D71" s="1">
        <f>D70/D69</f>
        <v>1.3552876649650449</v>
      </c>
      <c r="E71" s="1">
        <f>E70/E69</f>
        <v>1.5966980114948943</v>
      </c>
      <c r="F71" s="1">
        <f>F70/F69</f>
        <v>1.4249466803244211</v>
      </c>
      <c r="G71" s="1">
        <f>G69/G70</f>
        <v>0.71950871180019316</v>
      </c>
      <c r="H71" s="1">
        <f>H69/H70</f>
        <v>1</v>
      </c>
      <c r="I71" s="1">
        <f>I70/I69</f>
        <v>3.4925116664631055</v>
      </c>
      <c r="J71" s="1">
        <f>J70/J69</f>
        <v>5.2308249964039941</v>
      </c>
      <c r="T71" s="74" t="s">
        <v>119</v>
      </c>
      <c r="U71" s="164" t="s">
        <v>126</v>
      </c>
      <c r="V71" s="164"/>
      <c r="W71" s="164"/>
      <c r="X71" s="164"/>
    </row>
    <row r="72" spans="2:58" ht="18" x14ac:dyDescent="0.35">
      <c r="T72" s="74" t="s">
        <v>120</v>
      </c>
      <c r="U72" s="164" t="s">
        <v>128</v>
      </c>
      <c r="V72" s="164"/>
      <c r="W72" s="164"/>
      <c r="X72" s="164"/>
    </row>
    <row r="73" spans="2:58" ht="18" x14ac:dyDescent="0.35">
      <c r="T73" s="74" t="s">
        <v>127</v>
      </c>
      <c r="U73" s="164" t="s">
        <v>121</v>
      </c>
      <c r="V73" s="164"/>
      <c r="W73" s="164"/>
      <c r="X73" s="164"/>
    </row>
    <row r="74" spans="2:58" ht="32.450000000000003" customHeight="1" x14ac:dyDescent="0.25">
      <c r="B74" s="6" t="s">
        <v>133</v>
      </c>
      <c r="C74" s="5" t="s">
        <v>10</v>
      </c>
      <c r="D74" s="5" t="s">
        <v>9</v>
      </c>
      <c r="E74" s="5" t="s">
        <v>8</v>
      </c>
      <c r="F74" s="4" t="s">
        <v>7</v>
      </c>
      <c r="G74" s="3" t="s">
        <v>6</v>
      </c>
      <c r="H74" s="3" t="s">
        <v>97</v>
      </c>
      <c r="I74" s="3" t="s">
        <v>4</v>
      </c>
      <c r="J74" s="3" t="s">
        <v>3</v>
      </c>
    </row>
    <row r="75" spans="2:58" x14ac:dyDescent="0.25">
      <c r="B75" s="2" t="s">
        <v>2</v>
      </c>
      <c r="C75" s="1">
        <f>D56</f>
        <v>237.90000001830001</v>
      </c>
      <c r="D75" s="1">
        <f>D62</f>
        <v>1.8950001869999999E-4</v>
      </c>
      <c r="E75" s="1">
        <f>D63</f>
        <v>86.800028700000013</v>
      </c>
      <c r="F75" s="1">
        <f>D65</f>
        <v>5481.66</v>
      </c>
      <c r="G75" s="1">
        <f>C75*H75</f>
        <v>237.90000001830001</v>
      </c>
      <c r="H75" s="1">
        <v>1</v>
      </c>
      <c r="I75" s="1">
        <f>I35</f>
        <v>0.23713812582161542</v>
      </c>
      <c r="J75" s="1">
        <f>J35</f>
        <v>65.488963502830316</v>
      </c>
    </row>
    <row r="76" spans="2:58" x14ac:dyDescent="0.25">
      <c r="B76" s="2" t="s">
        <v>1</v>
      </c>
      <c r="C76" s="1">
        <f>G56</f>
        <v>327.10000002370003</v>
      </c>
      <c r="D76" s="1">
        <f>G62</f>
        <v>2.5134002419999998E-4</v>
      </c>
      <c r="E76" s="1">
        <f>G63</f>
        <v>137.40003719999999</v>
      </c>
      <c r="F76" s="1">
        <f>G65</f>
        <v>7429.15</v>
      </c>
      <c r="G76" s="1">
        <f>C76*H76</f>
        <v>327.10000002370003</v>
      </c>
      <c r="H76" s="1">
        <v>1</v>
      </c>
      <c r="I76" s="1">
        <f>I36</f>
        <v>0.82820767099518766</v>
      </c>
      <c r="J76" s="1">
        <f>J36</f>
        <v>342.56130727919367</v>
      </c>
    </row>
    <row r="77" spans="2:58" x14ac:dyDescent="0.25">
      <c r="B77" s="2" t="s">
        <v>0</v>
      </c>
      <c r="C77" s="1">
        <f>C76/C75</f>
        <v>1.3749474569085267</v>
      </c>
      <c r="D77" s="1">
        <f>D76/D75</f>
        <v>1.326332450646877</v>
      </c>
      <c r="E77" s="1">
        <f>E76/E75</f>
        <v>1.5829492139326904</v>
      </c>
      <c r="F77" s="1">
        <f>F76/F75</f>
        <v>1.3552737674354118</v>
      </c>
      <c r="G77" s="1">
        <f>G75/G76</f>
        <v>0.72730051972199006</v>
      </c>
      <c r="H77" s="1">
        <f>H71</f>
        <v>1</v>
      </c>
      <c r="I77" s="1">
        <f>I71</f>
        <v>3.4925116664631055</v>
      </c>
      <c r="J77" s="1">
        <f>J71</f>
        <v>5.2308249964039941</v>
      </c>
    </row>
  </sheetData>
  <mergeCells count="57">
    <mergeCell ref="U73:X73"/>
    <mergeCell ref="AC1:AN1"/>
    <mergeCell ref="AG3:AJ3"/>
    <mergeCell ref="AG21:AJ21"/>
    <mergeCell ref="AC19:AN19"/>
    <mergeCell ref="AC41:AQ41"/>
    <mergeCell ref="AH43:AL43"/>
    <mergeCell ref="AC59:AQ59"/>
    <mergeCell ref="AH61:AL61"/>
    <mergeCell ref="U72:X72"/>
    <mergeCell ref="U71:X71"/>
    <mergeCell ref="AC61:AG61"/>
    <mergeCell ref="AM61:AQ61"/>
    <mergeCell ref="AC43:AG43"/>
    <mergeCell ref="AM43:AQ43"/>
    <mergeCell ref="U31:X31"/>
    <mergeCell ref="AR61:AV61"/>
    <mergeCell ref="AR41:BF41"/>
    <mergeCell ref="AR43:AV43"/>
    <mergeCell ref="BB43:BF43"/>
    <mergeCell ref="AW43:BA43"/>
    <mergeCell ref="AR59:BF59"/>
    <mergeCell ref="AW61:BA61"/>
    <mergeCell ref="AK21:AN21"/>
    <mergeCell ref="AK3:AN3"/>
    <mergeCell ref="AC3:AF3"/>
    <mergeCell ref="AC21:AF21"/>
    <mergeCell ref="U33:X33"/>
    <mergeCell ref="U32:X32"/>
    <mergeCell ref="AO1:AZ1"/>
    <mergeCell ref="AS3:AV3"/>
    <mergeCell ref="AO19:AZ19"/>
    <mergeCell ref="AS21:AV21"/>
    <mergeCell ref="AO21:AR21"/>
    <mergeCell ref="AW21:AZ21"/>
    <mergeCell ref="AW3:AZ3"/>
    <mergeCell ref="AO3:AR3"/>
    <mergeCell ref="K61:L61"/>
    <mergeCell ref="D42:F42"/>
    <mergeCell ref="G42:I42"/>
    <mergeCell ref="M42:O42"/>
    <mergeCell ref="P42:R42"/>
    <mergeCell ref="K43:L43"/>
    <mergeCell ref="D60:F60"/>
    <mergeCell ref="G60:I60"/>
    <mergeCell ref="M60:O60"/>
    <mergeCell ref="P60:R60"/>
    <mergeCell ref="K21:L21"/>
    <mergeCell ref="M2:O2"/>
    <mergeCell ref="M20:O20"/>
    <mergeCell ref="P20:R20"/>
    <mergeCell ref="D2:F2"/>
    <mergeCell ref="G2:I2"/>
    <mergeCell ref="D20:F20"/>
    <mergeCell ref="G20:I20"/>
    <mergeCell ref="P2:R2"/>
    <mergeCell ref="K3:L3"/>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K76"/>
  <sheetViews>
    <sheetView topLeftCell="A39" zoomScale="90" zoomScaleNormal="90" workbookViewId="0">
      <selection activeCell="B20" sqref="B20"/>
    </sheetView>
  </sheetViews>
  <sheetFormatPr defaultColWidth="11.42578125" defaultRowHeight="15" x14ac:dyDescent="0.25"/>
  <cols>
    <col min="11" max="11" width="13" bestFit="1" customWidth="1"/>
  </cols>
  <sheetData>
    <row r="2" spans="2:3" ht="20.25" thickBot="1" x14ac:dyDescent="0.35">
      <c r="B2" s="194" t="s">
        <v>90</v>
      </c>
      <c r="C2" s="194"/>
    </row>
    <row r="3" spans="2:3" ht="15.75" thickTop="1" x14ac:dyDescent="0.25"/>
    <row r="4" spans="2:3" ht="18" x14ac:dyDescent="0.35">
      <c r="B4" s="43" t="s">
        <v>101</v>
      </c>
    </row>
    <row r="5" spans="2:3" hidden="1" x14ac:dyDescent="0.25"/>
    <row r="6" spans="2:3" hidden="1" x14ac:dyDescent="0.25">
      <c r="B6" s="43" t="s">
        <v>91</v>
      </c>
    </row>
    <row r="8" spans="2:3" ht="17.25" x14ac:dyDescent="0.25">
      <c r="B8" s="43" t="s">
        <v>102</v>
      </c>
    </row>
    <row r="10" spans="2:3" x14ac:dyDescent="0.25">
      <c r="B10" s="43" t="s">
        <v>92</v>
      </c>
    </row>
    <row r="11" spans="2:3" x14ac:dyDescent="0.25">
      <c r="B11" s="43"/>
    </row>
    <row r="12" spans="2:3" ht="18" x14ac:dyDescent="0.35">
      <c r="B12" s="43" t="s">
        <v>103</v>
      </c>
    </row>
    <row r="13" spans="2:3" ht="18" x14ac:dyDescent="0.35">
      <c r="B13" s="43" t="s">
        <v>104</v>
      </c>
    </row>
    <row r="15" spans="2:3" ht="18" x14ac:dyDescent="0.35">
      <c r="B15" s="43" t="s">
        <v>105</v>
      </c>
    </row>
    <row r="16" spans="2:3" ht="18" x14ac:dyDescent="0.35">
      <c r="B16" s="43" t="s">
        <v>106</v>
      </c>
    </row>
    <row r="18" spans="2:4" ht="18" x14ac:dyDescent="0.35">
      <c r="B18" s="43" t="s">
        <v>107</v>
      </c>
    </row>
    <row r="20" spans="2:4" x14ac:dyDescent="0.25">
      <c r="B20" s="43" t="s">
        <v>221</v>
      </c>
    </row>
    <row r="22" spans="2:4" ht="18" x14ac:dyDescent="0.35">
      <c r="B22" s="43" t="s">
        <v>146</v>
      </c>
    </row>
    <row r="23" spans="2:4" x14ac:dyDescent="0.25">
      <c r="B23" s="43"/>
    </row>
    <row r="24" spans="2:4" x14ac:dyDescent="0.25">
      <c r="B24" s="43" t="s">
        <v>227</v>
      </c>
    </row>
    <row r="26" spans="2:4" x14ac:dyDescent="0.25">
      <c r="B26" s="46" t="s">
        <v>112</v>
      </c>
    </row>
    <row r="27" spans="2:4" x14ac:dyDescent="0.25">
      <c r="B27" s="46" t="s">
        <v>140</v>
      </c>
    </row>
    <row r="28" spans="2:4" x14ac:dyDescent="0.25">
      <c r="B28" s="46" t="s">
        <v>111</v>
      </c>
    </row>
    <row r="29" spans="2:4" x14ac:dyDescent="0.25">
      <c r="B29" s="46" t="s">
        <v>141</v>
      </c>
    </row>
    <row r="30" spans="2:4" x14ac:dyDescent="0.25">
      <c r="B30" s="46" t="s">
        <v>142</v>
      </c>
    </row>
    <row r="32" spans="2:4" ht="20.25" thickBot="1" x14ac:dyDescent="0.35">
      <c r="B32" s="198" t="s">
        <v>153</v>
      </c>
      <c r="C32" s="198"/>
      <c r="D32" s="198"/>
    </row>
    <row r="33" spans="2:11" ht="15.75" thickTop="1" x14ac:dyDescent="0.25"/>
    <row r="34" spans="2:11" ht="17.25" x14ac:dyDescent="0.25">
      <c r="C34" s="195" t="s">
        <v>151</v>
      </c>
      <c r="D34" s="195"/>
      <c r="E34" s="195"/>
      <c r="F34" s="195"/>
      <c r="G34" s="199" t="s">
        <v>152</v>
      </c>
      <c r="H34" s="200"/>
      <c r="I34" s="200"/>
      <c r="J34" s="200"/>
      <c r="K34" s="201"/>
    </row>
    <row r="35" spans="2:11" x14ac:dyDescent="0.25">
      <c r="C35" s="195" t="s">
        <v>147</v>
      </c>
      <c r="D35" s="195"/>
      <c r="E35" s="195" t="s">
        <v>150</v>
      </c>
      <c r="F35" s="195"/>
      <c r="G35" s="195" t="s">
        <v>147</v>
      </c>
      <c r="H35" s="195"/>
      <c r="I35" s="195" t="s">
        <v>150</v>
      </c>
      <c r="J35" s="195"/>
      <c r="K35" s="195" t="s">
        <v>155</v>
      </c>
    </row>
    <row r="36" spans="2:11" x14ac:dyDescent="0.25">
      <c r="C36" s="30" t="s">
        <v>148</v>
      </c>
      <c r="D36" s="30" t="s">
        <v>149</v>
      </c>
      <c r="E36" s="30" t="s">
        <v>148</v>
      </c>
      <c r="F36" s="30" t="s">
        <v>149</v>
      </c>
      <c r="G36" s="30" t="s">
        <v>148</v>
      </c>
      <c r="H36" s="30" t="s">
        <v>149</v>
      </c>
      <c r="I36" s="30" t="s">
        <v>148</v>
      </c>
      <c r="J36" s="30" t="s">
        <v>149</v>
      </c>
      <c r="K36" s="195"/>
    </row>
    <row r="37" spans="2:11" x14ac:dyDescent="0.25">
      <c r="B37" s="77" t="s">
        <v>2</v>
      </c>
      <c r="C37" s="40">
        <f>'[1]Results Flue gas - MEA (GF)'!$AN$5</f>
        <v>57.684374665482096</v>
      </c>
      <c r="D37" s="40">
        <f>'[1]Results Biogas - MEA (GF)'!$AN$5</f>
        <v>64.384374665482099</v>
      </c>
      <c r="E37" s="40">
        <f>'[1]Results Flue gas - membran (GF)'!$AN$5</f>
        <v>50.784374665482098</v>
      </c>
      <c r="F37" s="40">
        <f>'[1]Results Biogas - membrane (GF)'!$AN$5</f>
        <v>51.224374665482095</v>
      </c>
      <c r="G37" s="40">
        <f>'[1]Results Flue gas - MEA (GF)'!$AF$5</f>
        <v>237.90000001830001</v>
      </c>
      <c r="H37" s="40">
        <f>'[1]Results Biogas - MEA (GF)'!$AF$5</f>
        <v>257.89999999999998</v>
      </c>
      <c r="I37" s="40">
        <f>'[1]Results Flue gas - membran (GF)'!$AF$5</f>
        <v>216.90000001830001</v>
      </c>
      <c r="J37" s="40">
        <f>'[1]Results Biogas - membrane (GF)'!$AF$5</f>
        <v>217.9</v>
      </c>
      <c r="K37" s="196">
        <v>52.7</v>
      </c>
    </row>
    <row r="38" spans="2:11" x14ac:dyDescent="0.25">
      <c r="B38" s="77" t="s">
        <v>1</v>
      </c>
      <c r="C38" s="1">
        <f>'[2]Results Flue gas - MEA (GF)'!$AN$5</f>
        <v>354.54502739454205</v>
      </c>
      <c r="D38" s="1">
        <f>'[2]Results Biogas - MEA (GF)'!$AN$5</f>
        <v>384.24502739454198</v>
      </c>
      <c r="E38" s="1">
        <f>'[2]Results Flue gas - membran (GF)'!$AN$5</f>
        <v>323.74502739454198</v>
      </c>
      <c r="F38" s="1">
        <f>'[2]Results Flue gas - membran (GF)'!$AF$5</f>
        <v>300.10000002370003</v>
      </c>
      <c r="G38" s="1">
        <f>'[2]Results Flue gas - MEA (GF)'!$AF$5</f>
        <v>327.10000002370003</v>
      </c>
      <c r="H38" s="1">
        <f>'[2]Results Biogas - MEA (GF)'!$AF$5</f>
        <v>353.10000002370003</v>
      </c>
      <c r="I38" s="1">
        <f>'[2]Results Biogas - membrane (GF)'!$AN$5</f>
        <v>325.74502739454198</v>
      </c>
      <c r="J38" s="1">
        <f>'[2]Results Biogas - membrane (GF)'!$AF$5</f>
        <v>302.10000002370003</v>
      </c>
      <c r="K38" s="197"/>
    </row>
    <row r="39" spans="2:11" x14ac:dyDescent="0.25">
      <c r="B39" s="9" t="s">
        <v>155</v>
      </c>
      <c r="C39" s="9">
        <f>$K$37</f>
        <v>52.7</v>
      </c>
      <c r="D39" s="9">
        <f t="shared" ref="D39:J39" si="0">$K$37</f>
        <v>52.7</v>
      </c>
      <c r="E39" s="9">
        <f t="shared" si="0"/>
        <v>52.7</v>
      </c>
      <c r="F39" s="9">
        <f t="shared" si="0"/>
        <v>52.7</v>
      </c>
      <c r="G39" s="9">
        <f t="shared" si="0"/>
        <v>52.7</v>
      </c>
      <c r="H39" s="9">
        <f t="shared" si="0"/>
        <v>52.7</v>
      </c>
      <c r="I39" s="9">
        <f t="shared" si="0"/>
        <v>52.7</v>
      </c>
      <c r="J39" s="9">
        <f t="shared" si="0"/>
        <v>52.7</v>
      </c>
    </row>
    <row r="41" spans="2:11" x14ac:dyDescent="0.25">
      <c r="F41" s="9" t="s">
        <v>154</v>
      </c>
      <c r="G41" s="8">
        <f>(G38-G37)/G38</f>
        <v>0.27269948027800989</v>
      </c>
      <c r="H41" s="8">
        <f>(H38-H37)/H38</f>
        <v>0.26961200797878859</v>
      </c>
      <c r="I41" s="8">
        <f>(I38-I37)/I38</f>
        <v>0.33414179257572829</v>
      </c>
      <c r="J41" s="8">
        <f>(J38-J37)/J38</f>
        <v>0.27871565712378171</v>
      </c>
    </row>
    <row r="43" spans="2:11" x14ac:dyDescent="0.25">
      <c r="G43" s="19"/>
    </row>
    <row r="44" spans="2:11" ht="20.25" thickBot="1" x14ac:dyDescent="0.35">
      <c r="B44" s="198" t="s">
        <v>156</v>
      </c>
      <c r="C44" s="198"/>
      <c r="D44" s="198"/>
    </row>
    <row r="45" spans="2:11" ht="15.75" thickTop="1" x14ac:dyDescent="0.25"/>
    <row r="46" spans="2:11" ht="17.25" x14ac:dyDescent="0.25">
      <c r="C46" s="195" t="s">
        <v>151</v>
      </c>
      <c r="D46" s="195"/>
      <c r="E46" s="195"/>
      <c r="F46" s="195"/>
      <c r="G46" s="199" t="s">
        <v>152</v>
      </c>
      <c r="H46" s="200"/>
      <c r="I46" s="200"/>
      <c r="J46" s="200"/>
      <c r="K46" s="201"/>
    </row>
    <row r="47" spans="2:11" x14ac:dyDescent="0.25">
      <c r="C47" s="195" t="s">
        <v>147</v>
      </c>
      <c r="D47" s="195"/>
      <c r="E47" s="195" t="s">
        <v>150</v>
      </c>
      <c r="F47" s="195"/>
      <c r="G47" s="195" t="s">
        <v>147</v>
      </c>
      <c r="H47" s="195"/>
      <c r="I47" s="195" t="s">
        <v>150</v>
      </c>
      <c r="J47" s="195"/>
      <c r="K47" s="195" t="s">
        <v>155</v>
      </c>
    </row>
    <row r="48" spans="2:11" x14ac:dyDescent="0.25">
      <c r="C48" s="30" t="s">
        <v>148</v>
      </c>
      <c r="D48" s="30" t="s">
        <v>149</v>
      </c>
      <c r="E48" s="30" t="s">
        <v>148</v>
      </c>
      <c r="F48" s="30" t="s">
        <v>149</v>
      </c>
      <c r="G48" s="30" t="s">
        <v>148</v>
      </c>
      <c r="H48" s="30" t="s">
        <v>149</v>
      </c>
      <c r="I48" s="30" t="s">
        <v>148</v>
      </c>
      <c r="J48" s="30" t="s">
        <v>149</v>
      </c>
      <c r="K48" s="195"/>
    </row>
    <row r="49" spans="2:11" x14ac:dyDescent="0.25">
      <c r="B49" s="77" t="s">
        <v>2</v>
      </c>
      <c r="C49" s="132">
        <f>'[1]Results Flue gas - MEA (GF)'!$AN$8</f>
        <v>5.1748770585699993E-5</v>
      </c>
      <c r="D49" s="132">
        <f>'[1]Results Biogas - MEA (GF)'!$AN$8</f>
        <v>5.2648770585699987E-5</v>
      </c>
      <c r="E49" s="132">
        <f>'[1]Results Flue gas - membran (GF)'!$AN$8</f>
        <v>4.3988770585699999E-5</v>
      </c>
      <c r="F49" s="132">
        <f>'[1]Results Biogas - membrane (GF)'!$AN$8</f>
        <v>4.4408770585699998E-5</v>
      </c>
      <c r="G49" s="132">
        <f>'[1]Results Flue gas - MEA (GF)'!$AF$8</f>
        <v>1.8950001869999999E-4</v>
      </c>
      <c r="H49" s="132">
        <f>'[1]Results Biogas - MEA (GF)'!$AF$8</f>
        <v>1.9250001870000001E-4</v>
      </c>
      <c r="I49" s="132">
        <f>'[1]Results Flue gas - membran (GF)'!$AF$8</f>
        <v>1.665000187E-4</v>
      </c>
      <c r="J49" s="132">
        <f>'[1]Results Biogas - membrane (GF)'!$AF$8</f>
        <v>1.675000187E-4</v>
      </c>
      <c r="K49" s="202">
        <v>2.58E-5</v>
      </c>
    </row>
    <row r="50" spans="2:11" x14ac:dyDescent="0.25">
      <c r="B50" s="77" t="s">
        <v>1</v>
      </c>
      <c r="C50" s="20">
        <f>'[2]Results Flue gas - MEA (GF)'!$AN$8</f>
        <v>2.7806661462790005E-4</v>
      </c>
      <c r="D50" s="20">
        <f>'[2]Results Biogas - MEA (GF)'!$AN$8</f>
        <v>2.8226661462790005E-4</v>
      </c>
      <c r="E50" s="20">
        <f>'[2]Results Flue gas - membran (GF)'!$AN$8</f>
        <v>2.4366661462789997E-4</v>
      </c>
      <c r="F50" s="20">
        <f>'[2]Results Biogas - membrane (GF)'!$AN$8</f>
        <v>2.4556661462789997E-4</v>
      </c>
      <c r="G50" s="20">
        <f>'[2]Results Flue gas - MEA (GF)'!$AF$8</f>
        <v>2.5134002419999998E-4</v>
      </c>
      <c r="H50" s="20">
        <f>'[2]Results Biogas - MEA (GF)'!$AF$8</f>
        <v>2.5534002420000003E-4</v>
      </c>
      <c r="I50" s="20">
        <f>'[2]Results Flue gas - membran (GF)'!$AF$8</f>
        <v>2.2134002419999999E-4</v>
      </c>
      <c r="J50" s="20">
        <f>'[2]Results Flue gas - membran (GF)'!$AF$8</f>
        <v>2.2134002419999999E-4</v>
      </c>
      <c r="K50" s="203"/>
    </row>
    <row r="51" spans="2:11" x14ac:dyDescent="0.25">
      <c r="B51" s="9" t="s">
        <v>155</v>
      </c>
      <c r="C51" s="20">
        <f>$K$49</f>
        <v>2.58E-5</v>
      </c>
      <c r="D51" s="20">
        <f t="shared" ref="D51:J51" si="1">$K$49</f>
        <v>2.58E-5</v>
      </c>
      <c r="E51" s="20">
        <f t="shared" si="1"/>
        <v>2.58E-5</v>
      </c>
      <c r="F51" s="20">
        <f t="shared" si="1"/>
        <v>2.58E-5</v>
      </c>
      <c r="G51" s="20">
        <f t="shared" si="1"/>
        <v>2.58E-5</v>
      </c>
      <c r="H51" s="20">
        <f t="shared" si="1"/>
        <v>2.58E-5</v>
      </c>
      <c r="I51" s="20">
        <f t="shared" si="1"/>
        <v>2.58E-5</v>
      </c>
      <c r="J51" s="20">
        <f t="shared" si="1"/>
        <v>2.58E-5</v>
      </c>
      <c r="K51" s="26"/>
    </row>
    <row r="53" spans="2:11" x14ac:dyDescent="0.25">
      <c r="F53" s="9" t="s">
        <v>154</v>
      </c>
      <c r="G53" s="8">
        <f>(G50-G49)/G50</f>
        <v>0.24604121725870351</v>
      </c>
      <c r="H53" s="8">
        <f>(H50-H49)/H50</f>
        <v>0.24610323311781065</v>
      </c>
      <c r="I53" s="8">
        <f>(I50-I49)/I50</f>
        <v>0.24776361933731095</v>
      </c>
      <c r="J53" s="8">
        <f>(J50-J49)/J50</f>
        <v>0.24324568362453444</v>
      </c>
    </row>
    <row r="56" spans="2:11" ht="20.25" thickBot="1" x14ac:dyDescent="0.35">
      <c r="B56" s="198" t="s">
        <v>157</v>
      </c>
      <c r="C56" s="198"/>
      <c r="D56" s="198"/>
    </row>
    <row r="57" spans="2:11" ht="15.75" thickTop="1" x14ac:dyDescent="0.25"/>
    <row r="58" spans="2:11" ht="17.25" x14ac:dyDescent="0.25">
      <c r="C58" s="195" t="s">
        <v>151</v>
      </c>
      <c r="D58" s="195"/>
      <c r="E58" s="195"/>
      <c r="F58" s="195"/>
      <c r="G58" s="199" t="s">
        <v>152</v>
      </c>
      <c r="H58" s="200"/>
      <c r="I58" s="200"/>
      <c r="J58" s="200"/>
      <c r="K58" s="201"/>
    </row>
    <row r="59" spans="2:11" x14ac:dyDescent="0.25">
      <c r="C59" s="195" t="s">
        <v>147</v>
      </c>
      <c r="D59" s="195"/>
      <c r="E59" s="195" t="s">
        <v>150</v>
      </c>
      <c r="F59" s="195"/>
      <c r="G59" s="195" t="s">
        <v>147</v>
      </c>
      <c r="H59" s="195"/>
      <c r="I59" s="195" t="s">
        <v>150</v>
      </c>
      <c r="J59" s="195"/>
      <c r="K59" s="195" t="s">
        <v>155</v>
      </c>
    </row>
    <row r="60" spans="2:11" x14ac:dyDescent="0.25">
      <c r="C60" s="30" t="s">
        <v>148</v>
      </c>
      <c r="D60" s="30" t="s">
        <v>149</v>
      </c>
      <c r="E60" s="30" t="s">
        <v>148</v>
      </c>
      <c r="F60" s="30" t="s">
        <v>149</v>
      </c>
      <c r="G60" s="30" t="s">
        <v>148</v>
      </c>
      <c r="H60" s="30" t="s">
        <v>149</v>
      </c>
      <c r="I60" s="30" t="s">
        <v>148</v>
      </c>
      <c r="J60" s="30" t="s">
        <v>149</v>
      </c>
      <c r="K60" s="195"/>
    </row>
    <row r="61" spans="2:11" x14ac:dyDescent="0.25">
      <c r="B61" s="77" t="s">
        <v>2</v>
      </c>
      <c r="C61" s="40">
        <f>'[1]Results Flue gas - MEA (GF)'!$AN$11</f>
        <v>16.701880075599995</v>
      </c>
      <c r="D61" s="40">
        <f>'[1]Results Biogas - MEA (GF)'!$AN$11</f>
        <v>15.681880075599999</v>
      </c>
      <c r="E61" s="40">
        <f>'[1]Results Flue gas - membran (GF)'!$AN$11</f>
        <v>13.895880075600001</v>
      </c>
      <c r="F61" s="40">
        <f>'[1]Results Biogas - membrane (GF)'!$AN$11</f>
        <v>13.956880075599999</v>
      </c>
      <c r="G61" s="40">
        <f>'[1]Results Flue gas - MEA (GF)'!$AF$11</f>
        <v>86.800028700000013</v>
      </c>
      <c r="H61" s="40">
        <f>'[1]Results Biogas - MEA (GF)'!$AF$11</f>
        <v>83.700028700000004</v>
      </c>
      <c r="I61" s="40">
        <f>'[1]Results Flue gas - membran (GF)'!$AF$11</f>
        <v>78.300028700000013</v>
      </c>
      <c r="J61" s="40">
        <f>'[1]Results Biogas - membrane (GF)'!$AF$11</f>
        <v>78.300028700000013</v>
      </c>
      <c r="K61" s="196">
        <v>4.2699999999999996</v>
      </c>
    </row>
    <row r="62" spans="2:11" x14ac:dyDescent="0.25">
      <c r="B62" s="77" t="s">
        <v>1</v>
      </c>
      <c r="C62" s="1">
        <f>'[2]Results Flue gas - MEA (GF)'!$AN$11</f>
        <v>145.64922561340001</v>
      </c>
      <c r="D62" s="1">
        <f>'[2]Results Biogas - MEA (GF)'!$AN$11</f>
        <v>141.04922561340001</v>
      </c>
      <c r="E62" s="1">
        <f>'[2]Results Flue gas - membran (GF)'!$AN$11</f>
        <v>133.1592256134</v>
      </c>
      <c r="F62" s="1">
        <f>'[2]Results Biogas - membrane (GF)'!$AN$11</f>
        <v>133.42922561340001</v>
      </c>
      <c r="G62" s="1">
        <f>'[2]Results Flue gas - MEA (GF)'!$AF$11</f>
        <v>137.40003719999999</v>
      </c>
      <c r="H62" s="1">
        <f>'[2]Results Biogas - MEA (GF)'!$AF$11</f>
        <v>133.40003719999999</v>
      </c>
      <c r="I62" s="1">
        <f>'[2]Results Flue gas - membran (GF)'!$AF$11</f>
        <v>126.4000372</v>
      </c>
      <c r="J62" s="1">
        <f>'[2]Results Biogas - membrane (GF)'!$AF$11</f>
        <v>126.4000372</v>
      </c>
      <c r="K62" s="197"/>
    </row>
    <row r="63" spans="2:11" x14ac:dyDescent="0.25">
      <c r="B63" s="9" t="s">
        <v>155</v>
      </c>
      <c r="C63" s="1">
        <f>$K$61</f>
        <v>4.2699999999999996</v>
      </c>
      <c r="D63" s="1">
        <f t="shared" ref="D63:J63" si="2">$K$61</f>
        <v>4.2699999999999996</v>
      </c>
      <c r="E63" s="1">
        <f t="shared" si="2"/>
        <v>4.2699999999999996</v>
      </c>
      <c r="F63" s="1">
        <f t="shared" si="2"/>
        <v>4.2699999999999996</v>
      </c>
      <c r="G63" s="1">
        <f t="shared" si="2"/>
        <v>4.2699999999999996</v>
      </c>
      <c r="H63" s="1">
        <f t="shared" si="2"/>
        <v>4.2699999999999996</v>
      </c>
      <c r="I63" s="1">
        <f t="shared" si="2"/>
        <v>4.2699999999999996</v>
      </c>
      <c r="J63" s="1">
        <f t="shared" si="2"/>
        <v>4.2699999999999996</v>
      </c>
      <c r="K63" s="26"/>
    </row>
    <row r="65" spans="2:11" x14ac:dyDescent="0.25">
      <c r="F65" s="9" t="s">
        <v>154</v>
      </c>
      <c r="G65" s="8">
        <f>(G62-G61)/G62</f>
        <v>0.3682677933074095</v>
      </c>
      <c r="H65" s="8">
        <f>(H62-H61)/H62</f>
        <v>0.37256367796575085</v>
      </c>
      <c r="I65" s="8">
        <f>(I62-I61)/I62</f>
        <v>0.38053792993662178</v>
      </c>
      <c r="J65" s="8">
        <f>(J62-J61)/J62</f>
        <v>0.38053792993662178</v>
      </c>
    </row>
    <row r="67" spans="2:11" ht="20.25" thickBot="1" x14ac:dyDescent="0.35">
      <c r="B67" s="198" t="s">
        <v>158</v>
      </c>
      <c r="C67" s="198"/>
      <c r="D67" s="198"/>
    </row>
    <row r="68" spans="2:11" ht="15.75" thickTop="1" x14ac:dyDescent="0.25"/>
    <row r="69" spans="2:11" ht="17.25" x14ac:dyDescent="0.25">
      <c r="C69" s="195" t="s">
        <v>151</v>
      </c>
      <c r="D69" s="195"/>
      <c r="E69" s="195"/>
      <c r="F69" s="195"/>
      <c r="G69" s="199" t="s">
        <v>152</v>
      </c>
      <c r="H69" s="200"/>
      <c r="I69" s="200"/>
      <c r="J69" s="200"/>
      <c r="K69" s="201"/>
    </row>
    <row r="70" spans="2:11" x14ac:dyDescent="0.25">
      <c r="C70" s="195" t="s">
        <v>147</v>
      </c>
      <c r="D70" s="195"/>
      <c r="E70" s="195" t="s">
        <v>150</v>
      </c>
      <c r="F70" s="195"/>
      <c r="G70" s="195" t="s">
        <v>147</v>
      </c>
      <c r="H70" s="195"/>
      <c r="I70" s="195" t="s">
        <v>150</v>
      </c>
      <c r="J70" s="195"/>
      <c r="K70" s="195" t="s">
        <v>155</v>
      </c>
    </row>
    <row r="71" spans="2:11" x14ac:dyDescent="0.25">
      <c r="C71" s="30" t="s">
        <v>148</v>
      </c>
      <c r="D71" s="30" t="s">
        <v>149</v>
      </c>
      <c r="E71" s="30" t="s">
        <v>148</v>
      </c>
      <c r="F71" s="30" t="s">
        <v>149</v>
      </c>
      <c r="G71" s="30" t="s">
        <v>148</v>
      </c>
      <c r="H71" s="30" t="s">
        <v>149</v>
      </c>
      <c r="I71" s="30" t="s">
        <v>148</v>
      </c>
      <c r="J71" s="30" t="s">
        <v>149</v>
      </c>
      <c r="K71" s="195"/>
    </row>
    <row r="72" spans="2:11" x14ac:dyDescent="0.25">
      <c r="B72" s="77" t="s">
        <v>2</v>
      </c>
      <c r="C72" s="40">
        <f>'[1]Results Flue gas - MEA (GF)'!$AN$14</f>
        <v>1464.8883368100001</v>
      </c>
      <c r="D72" s="40">
        <f>'[1]Results Biogas - MEA (GF)'!$AN$14</f>
        <v>1129.8883368100001</v>
      </c>
      <c r="E72" s="40">
        <f>'[1]Results Flue gas - membran (GF)'!$AN$14</f>
        <v>849.68833681000001</v>
      </c>
      <c r="F72" s="40">
        <f>'[1]Results Biogas - membrane (GF)'!$AN$14</f>
        <v>858.88833680999994</v>
      </c>
      <c r="G72" s="40">
        <f>'[1]Results Flue gas - MEA (GF)'!$AF$14</f>
        <v>5481.66</v>
      </c>
      <c r="H72" s="40">
        <f>'[1]Results Biogas - MEA (GF)'!$AF$14</f>
        <v>4461.66</v>
      </c>
      <c r="I72" s="40">
        <f>'[1]Results Flue gas - membran (GF)'!$AF$14</f>
        <v>3611.66</v>
      </c>
      <c r="J72" s="40">
        <f>'[1]Results Biogas - membrane (GF)'!$AG$14</f>
        <v>2607.3462240946933</v>
      </c>
      <c r="K72" s="196">
        <v>889</v>
      </c>
    </row>
    <row r="73" spans="2:11" x14ac:dyDescent="0.25">
      <c r="B73" s="77" t="s">
        <v>1</v>
      </c>
      <c r="C73" s="1">
        <f>'[2]Results Flue gas - MEA (GF)'!$AN$14</f>
        <v>8179.5989115100001</v>
      </c>
      <c r="D73" s="1">
        <f>'[2]Results Biogas - MEA (GF)'!$AN$14</f>
        <v>6689.5989115100001</v>
      </c>
      <c r="E73" s="1">
        <f>'[2]Results Flue gas - membran (GF)'!$AN$14</f>
        <v>5445.5989115099992</v>
      </c>
      <c r="F73" s="1">
        <f>'[2]Results Biogas - membrane (GF)'!$AN$14</f>
        <v>5485.5989115099992</v>
      </c>
      <c r="G73" s="1">
        <f>'[2]Results Flue gas - MEA (GF)'!$AG$14</f>
        <v>7128.2490730284662</v>
      </c>
      <c r="H73" s="1">
        <f>'[2]Results Biogas - MEA (GF)'!$AF$14</f>
        <v>6129.15</v>
      </c>
      <c r="I73" s="1">
        <f>'[2]Results Flue gas - membran (GF)'!$AF$14</f>
        <v>5049.1499999999996</v>
      </c>
      <c r="J73" s="1">
        <f>'[2]Results Biogas - membrane (GF)'!$AF$14</f>
        <v>5079.1499999999996</v>
      </c>
      <c r="K73" s="197"/>
    </row>
    <row r="74" spans="2:11" x14ac:dyDescent="0.25">
      <c r="B74" s="9" t="s">
        <v>155</v>
      </c>
      <c r="C74" s="1">
        <f>$K$72</f>
        <v>889</v>
      </c>
      <c r="D74" s="1">
        <f t="shared" ref="D74:J74" si="3">$K$72</f>
        <v>889</v>
      </c>
      <c r="E74" s="1">
        <f t="shared" si="3"/>
        <v>889</v>
      </c>
      <c r="F74" s="1">
        <f t="shared" si="3"/>
        <v>889</v>
      </c>
      <c r="G74" s="1">
        <f t="shared" si="3"/>
        <v>889</v>
      </c>
      <c r="H74" s="1">
        <f t="shared" si="3"/>
        <v>889</v>
      </c>
      <c r="I74" s="1">
        <f t="shared" si="3"/>
        <v>889</v>
      </c>
      <c r="J74" s="1">
        <f t="shared" si="3"/>
        <v>889</v>
      </c>
      <c r="K74" s="26"/>
    </row>
    <row r="76" spans="2:11" x14ac:dyDescent="0.25">
      <c r="F76" s="9" t="s">
        <v>154</v>
      </c>
      <c r="G76" s="8">
        <f>(G73-G72)/G73</f>
        <v>0.23099488474087596</v>
      </c>
      <c r="H76" s="8">
        <f>(H73-H72)/H73</f>
        <v>0.2720589314994738</v>
      </c>
      <c r="I76" s="8">
        <f>(I73-I72)/I73</f>
        <v>0.2846994048503213</v>
      </c>
      <c r="J76" s="8">
        <f>(J73-J72)/J73</f>
        <v>0.4866569752626535</v>
      </c>
    </row>
  </sheetData>
  <mergeCells count="37">
    <mergeCell ref="K61:K62"/>
    <mergeCell ref="K72:K73"/>
    <mergeCell ref="B67:D67"/>
    <mergeCell ref="C69:F69"/>
    <mergeCell ref="G69:K69"/>
    <mergeCell ref="C70:D70"/>
    <mergeCell ref="E70:F70"/>
    <mergeCell ref="G70:H70"/>
    <mergeCell ref="I70:J70"/>
    <mergeCell ref="K70:K71"/>
    <mergeCell ref="K49:K50"/>
    <mergeCell ref="B44:D44"/>
    <mergeCell ref="C46:F46"/>
    <mergeCell ref="G46:K46"/>
    <mergeCell ref="C47:D47"/>
    <mergeCell ref="E47:F47"/>
    <mergeCell ref="G47:H47"/>
    <mergeCell ref="I47:J47"/>
    <mergeCell ref="K47:K48"/>
    <mergeCell ref="B56:D56"/>
    <mergeCell ref="C58:F58"/>
    <mergeCell ref="G58:K58"/>
    <mergeCell ref="C59:D59"/>
    <mergeCell ref="E59:F59"/>
    <mergeCell ref="G59:H59"/>
    <mergeCell ref="I59:J59"/>
    <mergeCell ref="K59:K60"/>
    <mergeCell ref="B2:C2"/>
    <mergeCell ref="C35:D35"/>
    <mergeCell ref="E35:F35"/>
    <mergeCell ref="C34:F34"/>
    <mergeCell ref="K37:K38"/>
    <mergeCell ref="G35:H35"/>
    <mergeCell ref="I35:J35"/>
    <mergeCell ref="B32:D32"/>
    <mergeCell ref="K35:K36"/>
    <mergeCell ref="G34:K34"/>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B71"/>
  <sheetViews>
    <sheetView zoomScale="90" zoomScaleNormal="90" workbookViewId="0">
      <selection activeCell="F8" activeCellId="1" sqref="F26 F8"/>
    </sheetView>
  </sheetViews>
  <sheetFormatPr defaultColWidth="11.42578125" defaultRowHeight="15" x14ac:dyDescent="0.25"/>
  <cols>
    <col min="2" max="2" width="17" bestFit="1" customWidth="1"/>
    <col min="11" max="11" width="16.140625" bestFit="1" customWidth="1"/>
  </cols>
  <sheetData>
    <row r="2" spans="2:28" ht="18" x14ac:dyDescent="0.35">
      <c r="B2" s="204" t="s">
        <v>195</v>
      </c>
      <c r="C2" s="204"/>
      <c r="D2" s="204"/>
      <c r="K2" s="204" t="s">
        <v>198</v>
      </c>
      <c r="L2" s="204"/>
      <c r="M2" s="204"/>
      <c r="Z2" s="142"/>
      <c r="AA2" s="142"/>
    </row>
    <row r="3" spans="2:28" x14ac:dyDescent="0.25">
      <c r="Z3" s="142"/>
      <c r="AA3" s="142"/>
    </row>
    <row r="4" spans="2:28" x14ac:dyDescent="0.25">
      <c r="B4" s="9"/>
      <c r="C4" s="38" t="s">
        <v>159</v>
      </c>
      <c r="D4" s="38" t="s">
        <v>205</v>
      </c>
      <c r="E4" s="38" t="s">
        <v>161</v>
      </c>
      <c r="F4" s="38" t="s">
        <v>162</v>
      </c>
      <c r="G4" s="135">
        <v>2.5000000000000001E-2</v>
      </c>
      <c r="H4" s="135">
        <v>0.97499999999999998</v>
      </c>
      <c r="I4" s="38" t="s">
        <v>163</v>
      </c>
      <c r="K4" s="9"/>
      <c r="L4" s="38" t="s">
        <v>159</v>
      </c>
      <c r="M4" s="38" t="s">
        <v>160</v>
      </c>
      <c r="N4" s="38" t="s">
        <v>161</v>
      </c>
      <c r="O4" s="38" t="s">
        <v>209</v>
      </c>
      <c r="P4" s="135">
        <v>2.5000000000000001E-2</v>
      </c>
      <c r="Q4" s="135">
        <v>0.97499999999999998</v>
      </c>
      <c r="R4" s="38" t="s">
        <v>163</v>
      </c>
    </row>
    <row r="5" spans="2:28" x14ac:dyDescent="0.25">
      <c r="B5" s="35" t="s">
        <v>10</v>
      </c>
      <c r="C5" s="20">
        <v>251.71055999999999</v>
      </c>
      <c r="D5" s="20">
        <v>250.36464000000001</v>
      </c>
      <c r="E5" s="20">
        <v>14.630112</v>
      </c>
      <c r="F5" s="1">
        <v>5.8122756999999998</v>
      </c>
      <c r="G5" s="20">
        <v>226.44331</v>
      </c>
      <c r="H5" s="20">
        <v>281.31214999999997</v>
      </c>
      <c r="I5" s="20">
        <v>0.46264474999999999</v>
      </c>
      <c r="K5" s="35" t="s">
        <v>10</v>
      </c>
      <c r="L5" s="20">
        <v>349.6798</v>
      </c>
      <c r="M5" s="20">
        <v>348.56614000000002</v>
      </c>
      <c r="N5" s="20">
        <v>20.265974</v>
      </c>
      <c r="O5" s="1">
        <v>5.7955804000000004</v>
      </c>
      <c r="P5" s="20">
        <v>315.36484000000002</v>
      </c>
      <c r="Q5" s="20">
        <v>393.85714000000002</v>
      </c>
      <c r="R5" s="20">
        <v>0.64086635999999997</v>
      </c>
      <c r="X5" s="26"/>
      <c r="AB5" s="26"/>
    </row>
    <row r="6" spans="2:28" x14ac:dyDescent="0.25">
      <c r="B6" s="143" t="s">
        <v>8</v>
      </c>
      <c r="C6" s="20">
        <v>85.004883000000007</v>
      </c>
      <c r="D6" s="20">
        <v>82.956001999999998</v>
      </c>
      <c r="E6" s="20">
        <v>12.952349999999999</v>
      </c>
      <c r="F6" s="1">
        <v>15.237183999999999</v>
      </c>
      <c r="G6" s="20">
        <v>68.282668999999999</v>
      </c>
      <c r="H6" s="20">
        <v>116.49108</v>
      </c>
      <c r="I6" s="20">
        <v>0.40958928</v>
      </c>
      <c r="K6" s="35" t="s">
        <v>8</v>
      </c>
      <c r="L6" s="20">
        <v>134.43342999999999</v>
      </c>
      <c r="M6" s="20">
        <v>130.30679000000001</v>
      </c>
      <c r="N6" s="20">
        <v>19.324669</v>
      </c>
      <c r="O6" s="1">
        <v>14.374898</v>
      </c>
      <c r="P6" s="20">
        <v>110.95757</v>
      </c>
      <c r="Q6" s="20">
        <v>186.66607999999999</v>
      </c>
      <c r="R6" s="20">
        <v>0.61109968999999997</v>
      </c>
      <c r="X6" s="26"/>
      <c r="AB6" s="26"/>
    </row>
    <row r="7" spans="2:28" x14ac:dyDescent="0.25">
      <c r="B7" s="35" t="s">
        <v>9</v>
      </c>
      <c r="C7" s="20">
        <v>1.8298713000000001E-4</v>
      </c>
      <c r="D7" s="20">
        <v>1.7975956E-4</v>
      </c>
      <c r="E7" s="20">
        <v>2.5922495000000001E-5</v>
      </c>
      <c r="F7" s="1">
        <v>14.166294000000001</v>
      </c>
      <c r="G7" s="20">
        <v>1.4562601999999999E-4</v>
      </c>
      <c r="H7" s="20">
        <v>2.4618261000000001E-4</v>
      </c>
      <c r="I7" s="20">
        <v>8.1974126999999996E-7</v>
      </c>
      <c r="K7" s="35" t="s">
        <v>9</v>
      </c>
      <c r="L7" s="20">
        <v>2.4556757999999999E-4</v>
      </c>
      <c r="M7" s="20">
        <v>2.4119275E-4</v>
      </c>
      <c r="N7" s="20">
        <v>3.1613804999999999E-5</v>
      </c>
      <c r="O7" s="1">
        <v>12.87377</v>
      </c>
      <c r="P7" s="20">
        <v>1.9476402E-4</v>
      </c>
      <c r="Q7" s="20">
        <v>3.2013731000000002E-4</v>
      </c>
      <c r="R7" s="20">
        <v>9.9971628999999994E-7</v>
      </c>
    </row>
    <row r="8" spans="2:28" x14ac:dyDescent="0.25">
      <c r="B8" s="143" t="s">
        <v>7</v>
      </c>
      <c r="C8" s="20">
        <v>4064.2646</v>
      </c>
      <c r="D8" s="20">
        <v>3935.3152</v>
      </c>
      <c r="E8" s="20">
        <v>718.93322999999998</v>
      </c>
      <c r="F8" s="1">
        <v>17.689135</v>
      </c>
      <c r="G8" s="20">
        <v>3009.3647000000001</v>
      </c>
      <c r="H8" s="20">
        <v>5909.2444999999998</v>
      </c>
      <c r="I8" s="20">
        <v>22.734665</v>
      </c>
      <c r="K8" s="35" t="s">
        <v>7</v>
      </c>
      <c r="L8" s="20">
        <v>5726.6217999999999</v>
      </c>
      <c r="M8" s="20">
        <v>5508.2564000000002</v>
      </c>
      <c r="N8" s="20">
        <v>1242.0319</v>
      </c>
      <c r="O8" s="1">
        <v>21.688735999999999</v>
      </c>
      <c r="P8" s="20">
        <v>3990.3483000000001</v>
      </c>
      <c r="Q8" s="20">
        <v>8817.5851999999995</v>
      </c>
      <c r="R8" s="20">
        <v>39.276496000000002</v>
      </c>
    </row>
    <row r="11" spans="2:28" ht="18" x14ac:dyDescent="0.35">
      <c r="B11" s="204" t="s">
        <v>196</v>
      </c>
      <c r="C11" s="204"/>
      <c r="D11" s="204"/>
      <c r="K11" s="204" t="s">
        <v>197</v>
      </c>
      <c r="L11" s="204"/>
      <c r="M11" s="204"/>
    </row>
    <row r="13" spans="2:28" x14ac:dyDescent="0.25">
      <c r="B13" s="9"/>
      <c r="C13" s="38" t="s">
        <v>159</v>
      </c>
      <c r="D13" s="38" t="s">
        <v>160</v>
      </c>
      <c r="E13" s="38" t="s">
        <v>161</v>
      </c>
      <c r="F13" s="38" t="s">
        <v>162</v>
      </c>
      <c r="G13" s="135">
        <v>2.5000000000000001E-2</v>
      </c>
      <c r="H13" s="135">
        <v>0.97499999999999998</v>
      </c>
      <c r="I13" s="38" t="s">
        <v>163</v>
      </c>
      <c r="K13" s="9"/>
      <c r="L13" s="38" t="s">
        <v>159</v>
      </c>
      <c r="M13" s="38" t="s">
        <v>160</v>
      </c>
      <c r="N13" s="38" t="s">
        <v>161</v>
      </c>
      <c r="O13" s="38" t="s">
        <v>162</v>
      </c>
      <c r="P13" s="135">
        <v>2.5000000000000001E-2</v>
      </c>
      <c r="Q13" s="135">
        <v>0.97499999999999998</v>
      </c>
      <c r="R13" s="38" t="s">
        <v>163</v>
      </c>
    </row>
    <row r="14" spans="2:28" x14ac:dyDescent="0.25">
      <c r="B14" s="35" t="s">
        <v>10</v>
      </c>
      <c r="C14" s="20">
        <v>237.17552000000001</v>
      </c>
      <c r="D14" s="20">
        <v>236.09354999999999</v>
      </c>
      <c r="E14" s="20">
        <v>11.616320999999999</v>
      </c>
      <c r="F14" s="1">
        <v>4.8977740000000001</v>
      </c>
      <c r="G14" s="20">
        <v>216.78691000000001</v>
      </c>
      <c r="H14" s="20">
        <v>262.76031</v>
      </c>
      <c r="I14" s="20">
        <v>0.36734032</v>
      </c>
      <c r="K14" s="35" t="s">
        <v>10</v>
      </c>
      <c r="L14" s="20">
        <v>327.61894999999998</v>
      </c>
      <c r="M14" s="20">
        <v>326.05067000000003</v>
      </c>
      <c r="N14" s="20">
        <v>18.452366000000001</v>
      </c>
      <c r="O14" s="1">
        <v>5.6322644999999998</v>
      </c>
      <c r="P14" s="20">
        <v>296.61779999999999</v>
      </c>
      <c r="Q14" s="20">
        <v>372.43428999999998</v>
      </c>
      <c r="R14" s="20">
        <v>0.58351503999999998</v>
      </c>
    </row>
    <row r="15" spans="2:28" x14ac:dyDescent="0.25">
      <c r="B15" s="35" t="s">
        <v>8</v>
      </c>
      <c r="C15" s="20">
        <v>86.124604000000005</v>
      </c>
      <c r="D15" s="20">
        <v>81.587462000000002</v>
      </c>
      <c r="E15" s="20">
        <v>20.136244999999999</v>
      </c>
      <c r="F15" s="1">
        <v>23.380362999999999</v>
      </c>
      <c r="G15" s="20">
        <v>67.442398999999995</v>
      </c>
      <c r="H15" s="20">
        <v>128.18872999999999</v>
      </c>
      <c r="I15" s="20">
        <v>0.63676398999999995</v>
      </c>
      <c r="K15" s="35" t="s">
        <v>8</v>
      </c>
      <c r="L15" s="20">
        <v>137.80521999999999</v>
      </c>
      <c r="M15" s="20">
        <v>129.65859</v>
      </c>
      <c r="N15" s="20">
        <v>32.349266</v>
      </c>
      <c r="O15" s="1">
        <v>23.474630999999999</v>
      </c>
      <c r="P15" s="20">
        <v>108.51725</v>
      </c>
      <c r="Q15" s="20">
        <v>219.64680999999999</v>
      </c>
      <c r="R15" s="20">
        <v>1.0229736</v>
      </c>
    </row>
    <row r="16" spans="2:28" x14ac:dyDescent="0.25">
      <c r="B16" s="35" t="s">
        <v>9</v>
      </c>
      <c r="C16" s="20">
        <v>1.8945354999999999E-4</v>
      </c>
      <c r="D16" s="20">
        <v>1.8627305E-4</v>
      </c>
      <c r="E16" s="20">
        <v>2.2972707E-5</v>
      </c>
      <c r="F16" s="1">
        <v>12.125773000000001</v>
      </c>
      <c r="G16" s="20">
        <v>1.5406600000000001E-4</v>
      </c>
      <c r="H16" s="20">
        <v>2.4253252000000001E-4</v>
      </c>
      <c r="I16" s="20">
        <v>7.2646077999999998E-7</v>
      </c>
      <c r="K16" s="35" t="s">
        <v>9</v>
      </c>
      <c r="L16" s="20">
        <v>2.5114560999999998E-4</v>
      </c>
      <c r="M16" s="20">
        <v>2.467325E-4</v>
      </c>
      <c r="N16" s="20">
        <v>3.0943379999999998E-5</v>
      </c>
      <c r="O16" s="1">
        <v>12.320892000000001</v>
      </c>
      <c r="P16" s="20">
        <v>2.0447858999999999E-4</v>
      </c>
      <c r="Q16" s="20">
        <v>3.2616718000000002E-4</v>
      </c>
      <c r="R16" s="20">
        <v>9.7851559000000005E-7</v>
      </c>
    </row>
    <row r="17" spans="2:18" x14ac:dyDescent="0.25">
      <c r="B17" s="35" t="s">
        <v>7</v>
      </c>
      <c r="C17" s="20">
        <v>5487.1111000000001</v>
      </c>
      <c r="D17" s="20">
        <v>5347.1019999999999</v>
      </c>
      <c r="E17" s="20">
        <v>947.12319000000002</v>
      </c>
      <c r="F17" s="1">
        <v>17.260871000000002</v>
      </c>
      <c r="G17" s="20">
        <v>4077.5952000000002</v>
      </c>
      <c r="H17" s="20">
        <v>7640.8440000000001</v>
      </c>
      <c r="I17" s="20">
        <v>29.950665000000001</v>
      </c>
      <c r="K17" s="35" t="s">
        <v>7</v>
      </c>
      <c r="L17" s="20">
        <v>7448.6054000000004</v>
      </c>
      <c r="M17" s="20">
        <v>7236.1476000000002</v>
      </c>
      <c r="N17" s="20">
        <v>1492.9262000000001</v>
      </c>
      <c r="O17" s="1">
        <v>20.043029000000001</v>
      </c>
      <c r="P17" s="20">
        <v>5224.2071999999998</v>
      </c>
      <c r="Q17" s="20">
        <v>11170.549000000001</v>
      </c>
      <c r="R17" s="20">
        <v>47.210470999999998</v>
      </c>
    </row>
    <row r="20" spans="2:18" ht="18" x14ac:dyDescent="0.35">
      <c r="B20" s="204" t="s">
        <v>199</v>
      </c>
      <c r="C20" s="204"/>
      <c r="D20" s="204"/>
      <c r="K20" s="204" t="s">
        <v>200</v>
      </c>
      <c r="L20" s="204"/>
      <c r="M20" s="204"/>
    </row>
    <row r="22" spans="2:18" x14ac:dyDescent="0.25">
      <c r="B22" s="9"/>
      <c r="C22" s="38" t="s">
        <v>159</v>
      </c>
      <c r="D22" s="38" t="s">
        <v>160</v>
      </c>
      <c r="E22" s="38" t="s">
        <v>161</v>
      </c>
      <c r="F22" s="38" t="s">
        <v>162</v>
      </c>
      <c r="G22" s="135">
        <v>2.5000000000000001E-2</v>
      </c>
      <c r="H22" s="135">
        <v>0.97499999999999998</v>
      </c>
      <c r="I22" s="38" t="s">
        <v>163</v>
      </c>
      <c r="K22" s="9"/>
      <c r="L22" s="38" t="s">
        <v>159</v>
      </c>
      <c r="M22" s="38" t="s">
        <v>160</v>
      </c>
      <c r="N22" s="38" t="s">
        <v>161</v>
      </c>
      <c r="O22" s="38" t="s">
        <v>162</v>
      </c>
      <c r="P22" s="135">
        <v>2.5000000000000001E-2</v>
      </c>
      <c r="Q22" s="135">
        <v>0.97499999999999998</v>
      </c>
      <c r="R22" s="38" t="s">
        <v>163</v>
      </c>
    </row>
    <row r="23" spans="2:18" x14ac:dyDescent="0.25">
      <c r="B23" s="35" t="s">
        <v>10</v>
      </c>
      <c r="C23" s="20">
        <v>216.45525000000001</v>
      </c>
      <c r="D23" s="20">
        <v>215.56661</v>
      </c>
      <c r="E23" s="20">
        <v>10.695557000000001</v>
      </c>
      <c r="F23" s="1">
        <v>4.9412326000000002</v>
      </c>
      <c r="G23" s="20">
        <v>197.66801000000001</v>
      </c>
      <c r="H23" s="20">
        <v>238.97184999999999</v>
      </c>
      <c r="I23" s="20">
        <v>0.33822321</v>
      </c>
      <c r="K23" s="35" t="s">
        <v>10</v>
      </c>
      <c r="L23" s="20">
        <v>300.29413</v>
      </c>
      <c r="M23" s="20">
        <v>298.99626000000001</v>
      </c>
      <c r="N23" s="20">
        <v>17.845216000000001</v>
      </c>
      <c r="O23" s="1">
        <v>5.9425789</v>
      </c>
      <c r="P23" s="20">
        <v>270.87945999999999</v>
      </c>
      <c r="Q23" s="20">
        <v>335.56972000000002</v>
      </c>
      <c r="R23" s="20">
        <v>0.56431527000000004</v>
      </c>
    </row>
    <row r="24" spans="2:18" x14ac:dyDescent="0.25">
      <c r="B24" s="35" t="s">
        <v>8</v>
      </c>
      <c r="C24" s="20">
        <v>77.640446999999995</v>
      </c>
      <c r="D24" s="20">
        <v>75.463970000000003</v>
      </c>
      <c r="E24" s="20">
        <v>11.349149000000001</v>
      </c>
      <c r="F24" s="1">
        <v>14.617573</v>
      </c>
      <c r="G24" s="20">
        <v>63.811532</v>
      </c>
      <c r="H24" s="20">
        <v>109.00529</v>
      </c>
      <c r="I24" s="20">
        <v>0.35889159999999998</v>
      </c>
      <c r="K24" s="35" t="s">
        <v>8</v>
      </c>
      <c r="L24" s="20">
        <v>125.91153</v>
      </c>
      <c r="M24" s="20">
        <v>121.77907999999999</v>
      </c>
      <c r="N24" s="20">
        <v>21.110274</v>
      </c>
      <c r="O24" s="1">
        <v>16.765958000000001</v>
      </c>
      <c r="P24" s="20">
        <v>103.90828999999999</v>
      </c>
      <c r="Q24" s="20">
        <v>168.29822999999999</v>
      </c>
      <c r="R24" s="20">
        <v>0.66756546999999999</v>
      </c>
    </row>
    <row r="25" spans="2:18" x14ac:dyDescent="0.25">
      <c r="B25" s="35" t="s">
        <v>9</v>
      </c>
      <c r="C25" s="20">
        <v>1.6510580999999999E-4</v>
      </c>
      <c r="D25" s="20">
        <v>1.6198067E-4</v>
      </c>
      <c r="E25" s="20">
        <v>2.1951157999999999E-5</v>
      </c>
      <c r="F25" s="1">
        <v>13.295206</v>
      </c>
      <c r="G25" s="20">
        <v>1.3239767999999999E-4</v>
      </c>
      <c r="H25" s="20">
        <v>2.1695301E-4</v>
      </c>
      <c r="I25" s="20">
        <v>6.9415656000000003E-7</v>
      </c>
      <c r="K25" s="35" t="s">
        <v>9</v>
      </c>
      <c r="L25" s="20">
        <v>2.2109971E-4</v>
      </c>
      <c r="M25" s="20">
        <v>2.1854396000000001E-4</v>
      </c>
      <c r="N25" s="20">
        <v>2.709523E-5</v>
      </c>
      <c r="O25" s="1">
        <v>12.254756</v>
      </c>
      <c r="P25" s="20">
        <v>1.7747377E-4</v>
      </c>
      <c r="Q25" s="20">
        <v>2.8146502999999999E-4</v>
      </c>
      <c r="R25" s="20">
        <v>8.5682640999999998E-7</v>
      </c>
    </row>
    <row r="26" spans="2:18" x14ac:dyDescent="0.25">
      <c r="B26" s="35" t="s">
        <v>7</v>
      </c>
      <c r="C26" s="20">
        <v>3589.6765999999998</v>
      </c>
      <c r="D26" s="20">
        <v>3479.0261999999998</v>
      </c>
      <c r="E26" s="20">
        <v>679.76499000000001</v>
      </c>
      <c r="F26" s="1">
        <v>18.936664</v>
      </c>
      <c r="G26" s="20">
        <v>2593.7011000000002</v>
      </c>
      <c r="H26" s="20">
        <v>5320.9309999999996</v>
      </c>
      <c r="I26" s="20">
        <v>21.496057</v>
      </c>
      <c r="K26" s="35" t="s">
        <v>7</v>
      </c>
      <c r="L26" s="20">
        <v>5072.9826999999996</v>
      </c>
      <c r="M26" s="20">
        <v>4834.2960000000003</v>
      </c>
      <c r="N26" s="20">
        <v>1317.3675000000001</v>
      </c>
      <c r="O26" s="1">
        <v>25.968302999999999</v>
      </c>
      <c r="P26" s="20">
        <v>3301.5423000000001</v>
      </c>
      <c r="Q26" s="20">
        <v>8099.6894000000002</v>
      </c>
      <c r="R26" s="20">
        <v>41.658817999999997</v>
      </c>
    </row>
    <row r="29" spans="2:18" ht="18" x14ac:dyDescent="0.35">
      <c r="B29" s="204" t="s">
        <v>201</v>
      </c>
      <c r="C29" s="204"/>
      <c r="D29" s="204"/>
      <c r="K29" s="204" t="s">
        <v>202</v>
      </c>
      <c r="L29" s="204"/>
      <c r="M29" s="204"/>
    </row>
    <row r="31" spans="2:18" x14ac:dyDescent="0.25">
      <c r="B31" s="9"/>
      <c r="C31" s="38" t="s">
        <v>159</v>
      </c>
      <c r="D31" s="38" t="s">
        <v>160</v>
      </c>
      <c r="E31" s="38" t="s">
        <v>161</v>
      </c>
      <c r="F31" s="38" t="s">
        <v>162</v>
      </c>
      <c r="G31" s="135">
        <v>2.5000000000000001E-2</v>
      </c>
      <c r="H31" s="135">
        <v>0.97499999999999998</v>
      </c>
      <c r="I31" s="38" t="s">
        <v>163</v>
      </c>
      <c r="K31" s="9"/>
      <c r="L31" s="38" t="s">
        <v>159</v>
      </c>
      <c r="M31" s="38" t="s">
        <v>160</v>
      </c>
      <c r="N31" s="38" t="s">
        <v>161</v>
      </c>
      <c r="O31" s="38" t="s">
        <v>162</v>
      </c>
      <c r="P31" s="135">
        <v>2.5000000000000001E-2</v>
      </c>
      <c r="Q31" s="135">
        <v>0.97499999999999998</v>
      </c>
      <c r="R31" s="38" t="s">
        <v>163</v>
      </c>
    </row>
    <row r="32" spans="2:18" x14ac:dyDescent="0.25">
      <c r="B32" s="35" t="s">
        <v>10</v>
      </c>
      <c r="C32" s="20">
        <v>258.39497</v>
      </c>
      <c r="D32" s="20">
        <v>257.39458999999999</v>
      </c>
      <c r="E32" s="20">
        <v>12.365703999999999</v>
      </c>
      <c r="F32" s="1">
        <v>4.7855824</v>
      </c>
      <c r="G32" s="20">
        <v>238.20973000000001</v>
      </c>
      <c r="H32" s="20">
        <v>284.60807999999997</v>
      </c>
      <c r="I32" s="20">
        <v>0.39103789999999999</v>
      </c>
      <c r="K32" s="35" t="s">
        <v>10</v>
      </c>
      <c r="L32" s="20">
        <v>353.61052000000001</v>
      </c>
      <c r="M32" s="20">
        <v>351.96386000000001</v>
      </c>
      <c r="N32" s="20">
        <v>18.767271000000001</v>
      </c>
      <c r="O32" s="1">
        <v>5.3073281999999997</v>
      </c>
      <c r="P32" s="20">
        <v>321.66273000000001</v>
      </c>
      <c r="Q32" s="20">
        <v>393.45742999999999</v>
      </c>
      <c r="R32" s="20">
        <v>0.59347320000000003</v>
      </c>
    </row>
    <row r="33" spans="2:18" x14ac:dyDescent="0.25">
      <c r="B33" s="35" t="s">
        <v>8</v>
      </c>
      <c r="C33" s="20">
        <v>83.018130999999997</v>
      </c>
      <c r="D33" s="20">
        <v>80.856178</v>
      </c>
      <c r="E33" s="20">
        <v>11.646864000000001</v>
      </c>
      <c r="F33" s="1">
        <v>14.029301999999999</v>
      </c>
      <c r="G33" s="20">
        <v>67.469092000000003</v>
      </c>
      <c r="H33" s="20">
        <v>114.80661000000001</v>
      </c>
      <c r="I33" s="20">
        <v>0.36830617999999998</v>
      </c>
      <c r="K33" s="35" t="s">
        <v>8</v>
      </c>
      <c r="L33" s="20">
        <v>132.74098000000001</v>
      </c>
      <c r="M33" s="20">
        <v>129.02053000000001</v>
      </c>
      <c r="N33" s="20">
        <v>18.835954999999998</v>
      </c>
      <c r="O33" s="1">
        <v>14.190007</v>
      </c>
      <c r="P33" s="20">
        <v>109.3416</v>
      </c>
      <c r="Q33" s="20">
        <v>176.62825000000001</v>
      </c>
      <c r="R33" s="20">
        <v>0.59564519999999999</v>
      </c>
    </row>
    <row r="34" spans="2:18" x14ac:dyDescent="0.25">
      <c r="B34" s="35" t="s">
        <v>9</v>
      </c>
      <c r="C34" s="20">
        <v>1.9309580000000001E-4</v>
      </c>
      <c r="D34" s="20">
        <v>1.8972720000000001E-4</v>
      </c>
      <c r="E34" s="20">
        <v>2.2001771000000001E-5</v>
      </c>
      <c r="F34" s="1">
        <v>11.394226</v>
      </c>
      <c r="G34" s="20">
        <v>1.5752135E-4</v>
      </c>
      <c r="H34" s="20">
        <v>2.4166690000000001E-4</v>
      </c>
      <c r="I34" s="20">
        <v>6.9575708999999996E-7</v>
      </c>
      <c r="K34" s="35" t="s">
        <v>9</v>
      </c>
      <c r="L34" s="20">
        <v>2.5580920999999999E-4</v>
      </c>
      <c r="M34" s="20">
        <v>2.5239221000000002E-4</v>
      </c>
      <c r="N34" s="20">
        <v>2.9339781000000001E-5</v>
      </c>
      <c r="O34" s="1">
        <v>11.4694</v>
      </c>
      <c r="P34" s="20">
        <v>2.0992602000000001E-4</v>
      </c>
      <c r="Q34" s="20">
        <v>3.2535479000000002E-4</v>
      </c>
      <c r="R34" s="20">
        <v>9.2780532999999999E-7</v>
      </c>
    </row>
    <row r="35" spans="2:18" x14ac:dyDescent="0.25">
      <c r="B35" s="35" t="s">
        <v>7</v>
      </c>
      <c r="C35" s="20">
        <v>4482.6337999999996</v>
      </c>
      <c r="D35" s="20">
        <v>4376.5021999999999</v>
      </c>
      <c r="E35" s="20">
        <v>701.22082</v>
      </c>
      <c r="F35" s="1">
        <v>15.643053999999999</v>
      </c>
      <c r="G35" s="20">
        <v>3380.4151000000002</v>
      </c>
      <c r="H35" s="20">
        <v>6075.0904</v>
      </c>
      <c r="I35" s="20">
        <v>22.174548999999999</v>
      </c>
      <c r="K35" s="35" t="s">
        <v>7</v>
      </c>
      <c r="L35" s="20">
        <v>6151.8784999999998</v>
      </c>
      <c r="M35" s="20">
        <v>5906.6079</v>
      </c>
      <c r="N35" s="20">
        <v>1273.4011</v>
      </c>
      <c r="O35" s="1">
        <v>20.699387000000002</v>
      </c>
      <c r="P35" s="20">
        <v>4318.9982</v>
      </c>
      <c r="Q35" s="20">
        <v>9313.8423000000003</v>
      </c>
      <c r="R35" s="20">
        <v>40.268478999999999</v>
      </c>
    </row>
    <row r="38" spans="2:18" ht="18" x14ac:dyDescent="0.35">
      <c r="B38" s="204" t="s">
        <v>203</v>
      </c>
      <c r="C38" s="204"/>
      <c r="D38" s="204"/>
      <c r="K38" s="204" t="s">
        <v>204</v>
      </c>
      <c r="L38" s="204"/>
      <c r="M38" s="204"/>
    </row>
    <row r="40" spans="2:18" x14ac:dyDescent="0.25">
      <c r="B40" s="9"/>
      <c r="C40" s="38" t="s">
        <v>159</v>
      </c>
      <c r="D40" s="38" t="s">
        <v>160</v>
      </c>
      <c r="E40" s="38" t="s">
        <v>161</v>
      </c>
      <c r="F40" s="38" t="s">
        <v>162</v>
      </c>
      <c r="G40" s="135">
        <v>2.5000000000000001E-2</v>
      </c>
      <c r="H40" s="135">
        <v>0.97499999999999998</v>
      </c>
      <c r="I40" s="38" t="s">
        <v>163</v>
      </c>
      <c r="K40" s="9"/>
      <c r="L40" s="38" t="s">
        <v>159</v>
      </c>
      <c r="M40" s="38" t="s">
        <v>160</v>
      </c>
      <c r="N40" s="38" t="s">
        <v>161</v>
      </c>
      <c r="O40" s="38" t="s">
        <v>162</v>
      </c>
      <c r="P40" s="135">
        <v>2.5000000000000001E-2</v>
      </c>
      <c r="Q40" s="135">
        <v>0.97499999999999998</v>
      </c>
      <c r="R40" s="38" t="s">
        <v>163</v>
      </c>
    </row>
    <row r="41" spans="2:18" x14ac:dyDescent="0.25">
      <c r="B41" s="35" t="s">
        <v>10</v>
      </c>
      <c r="C41" s="20">
        <v>218.93726000000001</v>
      </c>
      <c r="D41" s="20">
        <v>218.24239</v>
      </c>
      <c r="E41" s="20">
        <v>11.323855999999999</v>
      </c>
      <c r="F41" s="1">
        <v>5.1721922999999999</v>
      </c>
      <c r="G41" s="20">
        <v>198.77816000000001</v>
      </c>
      <c r="H41" s="20">
        <v>242.10992999999999</v>
      </c>
      <c r="I41" s="20">
        <v>0.35809176999999998</v>
      </c>
      <c r="K41" s="35" t="s">
        <v>10</v>
      </c>
      <c r="L41" s="20">
        <v>301.80342000000002</v>
      </c>
      <c r="M41" s="20">
        <v>300.58769999999998</v>
      </c>
      <c r="N41" s="20">
        <v>17.701737999999999</v>
      </c>
      <c r="O41" s="1">
        <v>5.8653203999999999</v>
      </c>
      <c r="P41" s="20">
        <v>271.42505999999997</v>
      </c>
      <c r="Q41" s="20">
        <v>339.92523999999997</v>
      </c>
      <c r="R41" s="20">
        <v>0.55977809999999995</v>
      </c>
    </row>
    <row r="42" spans="2:18" x14ac:dyDescent="0.25">
      <c r="B42" s="35" t="s">
        <v>8</v>
      </c>
      <c r="C42" s="20">
        <v>78.651591999999994</v>
      </c>
      <c r="D42" s="20">
        <v>76.159453999999997</v>
      </c>
      <c r="E42" s="20">
        <v>18.286090000000002</v>
      </c>
      <c r="F42" s="1">
        <v>23.249485</v>
      </c>
      <c r="G42" s="20">
        <v>63.659396000000001</v>
      </c>
      <c r="H42" s="20">
        <v>106.75021</v>
      </c>
      <c r="I42" s="20">
        <v>0.57825694999999999</v>
      </c>
      <c r="K42" s="35" t="s">
        <v>8</v>
      </c>
      <c r="L42" s="20">
        <v>126.5108</v>
      </c>
      <c r="M42" s="20">
        <v>122.54718</v>
      </c>
      <c r="N42" s="20">
        <v>19.577176999999999</v>
      </c>
      <c r="O42" s="1">
        <v>15.474708</v>
      </c>
      <c r="P42" s="20">
        <v>104.10912999999999</v>
      </c>
      <c r="Q42" s="20">
        <v>179.49128999999999</v>
      </c>
      <c r="R42" s="20">
        <v>0.61908468999999999</v>
      </c>
    </row>
    <row r="43" spans="2:18" x14ac:dyDescent="0.25">
      <c r="B43" s="35" t="s">
        <v>9</v>
      </c>
      <c r="C43" s="20">
        <v>1.6763948000000001E-4</v>
      </c>
      <c r="D43" s="20">
        <v>1.6528121999999999E-4</v>
      </c>
      <c r="E43" s="20">
        <v>2.0556532999999999E-5</v>
      </c>
      <c r="F43" s="1">
        <v>12.262346000000001</v>
      </c>
      <c r="G43" s="20">
        <v>1.3420728E-4</v>
      </c>
      <c r="H43" s="20">
        <v>2.1712563000000001E-4</v>
      </c>
      <c r="I43" s="20">
        <v>6.5005464999999995E-7</v>
      </c>
      <c r="K43" s="35" t="s">
        <v>9</v>
      </c>
      <c r="L43" s="20">
        <v>2.2344752E-4</v>
      </c>
      <c r="M43" s="20">
        <v>2.2006546999999999E-4</v>
      </c>
      <c r="N43" s="20">
        <v>2.7836445E-5</v>
      </c>
      <c r="O43" s="1">
        <v>12.457711</v>
      </c>
      <c r="P43" s="20">
        <v>1.7808238000000001E-4</v>
      </c>
      <c r="Q43" s="20">
        <v>2.8944989000000002E-4</v>
      </c>
      <c r="R43" s="20">
        <v>8.8026569000000002E-7</v>
      </c>
    </row>
    <row r="44" spans="2:18" x14ac:dyDescent="0.25">
      <c r="B44" s="35" t="s">
        <v>7</v>
      </c>
      <c r="C44" s="20">
        <v>3650.2069000000001</v>
      </c>
      <c r="D44" s="20">
        <v>3538.8876</v>
      </c>
      <c r="E44" s="20">
        <v>718.90314000000001</v>
      </c>
      <c r="F44" s="1">
        <v>19.694859999999998</v>
      </c>
      <c r="G44" s="20">
        <v>2591.4308000000001</v>
      </c>
      <c r="H44" s="20">
        <v>5211.3942999999999</v>
      </c>
      <c r="I44" s="20">
        <v>22.733713000000002</v>
      </c>
      <c r="K44" s="35" t="s">
        <v>7</v>
      </c>
      <c r="L44" s="20">
        <v>5061.1313</v>
      </c>
      <c r="M44" s="20">
        <v>4796.1872999999996</v>
      </c>
      <c r="N44" s="20">
        <v>1265.7916</v>
      </c>
      <c r="O44" s="1">
        <v>25.010052999999999</v>
      </c>
      <c r="P44" s="20">
        <v>3279.1754000000001</v>
      </c>
      <c r="Q44" s="20">
        <v>8169.1776</v>
      </c>
      <c r="R44" s="20">
        <v>40.027845999999997</v>
      </c>
    </row>
    <row r="46" spans="2:18" x14ac:dyDescent="0.25">
      <c r="B46" t="s">
        <v>206</v>
      </c>
      <c r="K46" s="142"/>
      <c r="L46" s="142"/>
    </row>
    <row r="47" spans="2:18" x14ac:dyDescent="0.25">
      <c r="B47" t="s">
        <v>207</v>
      </c>
    </row>
    <row r="49" spans="2:19" x14ac:dyDescent="0.25">
      <c r="B49" t="s">
        <v>208</v>
      </c>
      <c r="I49" s="26"/>
      <c r="M49" s="26"/>
    </row>
    <row r="51" spans="2:19" x14ac:dyDescent="0.25">
      <c r="B51" s="43" t="s">
        <v>210</v>
      </c>
    </row>
    <row r="52" spans="2:19" x14ac:dyDescent="0.25">
      <c r="B52" s="43" t="s">
        <v>211</v>
      </c>
      <c r="Q52" s="142"/>
      <c r="R52" s="142"/>
    </row>
    <row r="55" spans="2:19" x14ac:dyDescent="0.25">
      <c r="O55" s="26"/>
      <c r="S55" s="26"/>
    </row>
    <row r="63" spans="2:19" x14ac:dyDescent="0.25">
      <c r="B63" t="s">
        <v>266</v>
      </c>
      <c r="C63" t="s">
        <v>267</v>
      </c>
      <c r="D63" t="s">
        <v>268</v>
      </c>
      <c r="E63" t="s">
        <v>205</v>
      </c>
      <c r="F63" t="s">
        <v>161</v>
      </c>
      <c r="G63" t="s">
        <v>162</v>
      </c>
      <c r="H63" s="142">
        <v>2.5000000000000001E-2</v>
      </c>
      <c r="I63" s="142">
        <v>0.97499999999999998</v>
      </c>
      <c r="J63" t="s">
        <v>163</v>
      </c>
    </row>
    <row r="64" spans="2:19" x14ac:dyDescent="0.25">
      <c r="B64" t="s">
        <v>10</v>
      </c>
      <c r="C64" t="s">
        <v>269</v>
      </c>
      <c r="D64">
        <v>251.70098999999999</v>
      </c>
      <c r="E64">
        <v>250.50833</v>
      </c>
      <c r="F64">
        <v>14.673183999999999</v>
      </c>
      <c r="G64">
        <v>5.8296089000000002</v>
      </c>
      <c r="H64">
        <v>226.70641000000001</v>
      </c>
      <c r="I64">
        <v>284.26323000000002</v>
      </c>
      <c r="J64">
        <v>0.14673184</v>
      </c>
    </row>
    <row r="65" spans="2:10" x14ac:dyDescent="0.25">
      <c r="B65" t="s">
        <v>8</v>
      </c>
      <c r="C65" t="s">
        <v>270</v>
      </c>
      <c r="D65">
        <v>84.903908000000001</v>
      </c>
      <c r="E65">
        <v>82.083744999999993</v>
      </c>
      <c r="F65">
        <v>14.213716</v>
      </c>
      <c r="G65">
        <v>16.740945</v>
      </c>
      <c r="H65">
        <v>68.518080999999995</v>
      </c>
      <c r="I65">
        <v>118.65456</v>
      </c>
      <c r="J65">
        <v>0.14213716000000001</v>
      </c>
    </row>
    <row r="66" spans="2:10" x14ac:dyDescent="0.25">
      <c r="B66" t="s">
        <v>9</v>
      </c>
      <c r="C66" t="s">
        <v>14</v>
      </c>
      <c r="D66">
        <v>1.827868E-4</v>
      </c>
      <c r="E66">
        <v>1.7904457E-4</v>
      </c>
      <c r="F66" s="26">
        <v>2.5828565E-5</v>
      </c>
      <c r="G66">
        <v>14.130432000000001</v>
      </c>
      <c r="H66">
        <v>1.4472667E-4</v>
      </c>
      <c r="I66">
        <v>2.4346848999999999E-4</v>
      </c>
      <c r="J66" s="26">
        <v>2.5828565000000001E-7</v>
      </c>
    </row>
    <row r="67" spans="2:10" x14ac:dyDescent="0.25">
      <c r="B67" t="s">
        <v>7</v>
      </c>
      <c r="C67" t="s">
        <v>11</v>
      </c>
      <c r="D67">
        <v>4041.5882999999999</v>
      </c>
      <c r="E67">
        <v>3920.0239000000001</v>
      </c>
      <c r="F67">
        <v>724.46498999999994</v>
      </c>
      <c r="G67">
        <v>17.925255</v>
      </c>
      <c r="H67">
        <v>2983.7157999999999</v>
      </c>
      <c r="I67">
        <v>5830.3137999999999</v>
      </c>
      <c r="J67">
        <v>7.2446498999999998</v>
      </c>
    </row>
    <row r="69" spans="2:10" x14ac:dyDescent="0.25">
      <c r="B69" t="s">
        <v>271</v>
      </c>
      <c r="C69">
        <v>95</v>
      </c>
    </row>
    <row r="71" spans="2:10" x14ac:dyDescent="0.25">
      <c r="D71" t="s">
        <v>272</v>
      </c>
    </row>
  </sheetData>
  <mergeCells count="10">
    <mergeCell ref="B29:D29"/>
    <mergeCell ref="K29:M29"/>
    <mergeCell ref="B38:D38"/>
    <mergeCell ref="K38:M38"/>
    <mergeCell ref="B2:D2"/>
    <mergeCell ref="B11:D11"/>
    <mergeCell ref="K2:M2"/>
    <mergeCell ref="K11:M11"/>
    <mergeCell ref="B20:D20"/>
    <mergeCell ref="K20:M20"/>
  </mergeCells>
  <conditionalFormatting sqref="F5:F8">
    <cfRule type="colorScale" priority="10">
      <colorScale>
        <cfvo type="min"/>
        <cfvo type="max"/>
        <color rgb="FFFCFCFF"/>
        <color rgb="FFF8696B"/>
      </colorScale>
    </cfRule>
  </conditionalFormatting>
  <conditionalFormatting sqref="F14:F17">
    <cfRule type="colorScale" priority="8">
      <colorScale>
        <cfvo type="min"/>
        <cfvo type="max"/>
        <color rgb="FFFCFCFF"/>
        <color rgb="FFF8696B"/>
      </colorScale>
    </cfRule>
  </conditionalFormatting>
  <conditionalFormatting sqref="F23:F26">
    <cfRule type="colorScale" priority="6">
      <colorScale>
        <cfvo type="min"/>
        <cfvo type="max"/>
        <color rgb="FFFCFCFF"/>
        <color rgb="FFF8696B"/>
      </colorScale>
    </cfRule>
  </conditionalFormatting>
  <conditionalFormatting sqref="F32:F35">
    <cfRule type="colorScale" priority="4">
      <colorScale>
        <cfvo type="min"/>
        <cfvo type="max"/>
        <color rgb="FFFCFCFF"/>
        <color rgb="FFF8696B"/>
      </colorScale>
    </cfRule>
  </conditionalFormatting>
  <conditionalFormatting sqref="F41:F44">
    <cfRule type="colorScale" priority="2">
      <colorScale>
        <cfvo type="min"/>
        <cfvo type="max"/>
        <color rgb="FFFCFCFF"/>
        <color rgb="FFF8696B"/>
      </colorScale>
    </cfRule>
  </conditionalFormatting>
  <conditionalFormatting sqref="O5:O8">
    <cfRule type="colorScale" priority="9">
      <colorScale>
        <cfvo type="min"/>
        <cfvo type="max"/>
        <color rgb="FFFCFCFF"/>
        <color rgb="FFF8696B"/>
      </colorScale>
    </cfRule>
  </conditionalFormatting>
  <conditionalFormatting sqref="O14:O17">
    <cfRule type="colorScale" priority="7">
      <colorScale>
        <cfvo type="min"/>
        <cfvo type="max"/>
        <color rgb="FFFCFCFF"/>
        <color rgb="FFF8696B"/>
      </colorScale>
    </cfRule>
  </conditionalFormatting>
  <conditionalFormatting sqref="O23:O26">
    <cfRule type="colorScale" priority="5">
      <colorScale>
        <cfvo type="min"/>
        <cfvo type="max"/>
        <color rgb="FFFCFCFF"/>
        <color rgb="FFF8696B"/>
      </colorScale>
    </cfRule>
  </conditionalFormatting>
  <conditionalFormatting sqref="O32:O35">
    <cfRule type="colorScale" priority="3">
      <colorScale>
        <cfvo type="min"/>
        <cfvo type="max"/>
        <color rgb="FFFCFCFF"/>
        <color rgb="FFF8696B"/>
      </colorScale>
    </cfRule>
  </conditionalFormatting>
  <conditionalFormatting sqref="O41:O44">
    <cfRule type="colorScale" priority="1">
      <colorScale>
        <cfvo type="min"/>
        <cfvo type="max"/>
        <color rgb="FFFCFCFF"/>
        <color rgb="FFF8696B"/>
      </colorScale>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9663-FA4C-41BA-995B-94F0FB65DBF9}">
  <dimension ref="B2:AC98"/>
  <sheetViews>
    <sheetView topLeftCell="A16" workbookViewId="0">
      <selection activeCell="J33" sqref="J33"/>
    </sheetView>
  </sheetViews>
  <sheetFormatPr defaultColWidth="11.42578125" defaultRowHeight="15" x14ac:dyDescent="0.25"/>
  <cols>
    <col min="2" max="2" width="21.85546875" bestFit="1" customWidth="1"/>
    <col min="11" max="11" width="21.85546875" bestFit="1" customWidth="1"/>
  </cols>
  <sheetData>
    <row r="2" spans="2:29" ht="18" x14ac:dyDescent="0.35">
      <c r="B2" s="204" t="s">
        <v>195</v>
      </c>
      <c r="C2" s="204"/>
      <c r="D2" s="204"/>
      <c r="K2" s="204" t="s">
        <v>198</v>
      </c>
      <c r="L2" s="204"/>
      <c r="M2" s="204"/>
    </row>
    <row r="3" spans="2:29" x14ac:dyDescent="0.25">
      <c r="AA3" s="142"/>
      <c r="AB3" s="142"/>
    </row>
    <row r="4" spans="2:29" x14ac:dyDescent="0.25">
      <c r="B4" s="9"/>
      <c r="C4" s="38" t="s">
        <v>159</v>
      </c>
      <c r="D4" s="38" t="s">
        <v>205</v>
      </c>
      <c r="E4" s="38" t="s">
        <v>161</v>
      </c>
      <c r="F4" s="38" t="s">
        <v>209</v>
      </c>
      <c r="G4" s="135">
        <v>2.5000000000000001E-2</v>
      </c>
      <c r="H4" s="135">
        <v>0.97499999999999998</v>
      </c>
      <c r="I4" s="38" t="s">
        <v>163</v>
      </c>
      <c r="K4" s="9"/>
      <c r="L4" s="38" t="s">
        <v>159</v>
      </c>
      <c r="M4" s="38" t="s">
        <v>160</v>
      </c>
      <c r="N4" s="38" t="s">
        <v>161</v>
      </c>
      <c r="O4" s="38" t="s">
        <v>162</v>
      </c>
      <c r="P4" s="135">
        <v>2.5000000000000001E-2</v>
      </c>
      <c r="Q4" s="135">
        <v>0.97499999999999998</v>
      </c>
      <c r="R4" s="38" t="s">
        <v>163</v>
      </c>
    </row>
    <row r="5" spans="2:29" x14ac:dyDescent="0.25">
      <c r="B5" s="35" t="s">
        <v>25</v>
      </c>
      <c r="C5" s="20">
        <v>1.1258029000000001</v>
      </c>
      <c r="D5" s="20">
        <v>1.1083769000000001</v>
      </c>
      <c r="E5" s="20">
        <v>0.14203076000000001</v>
      </c>
      <c r="F5" s="1">
        <v>12.615952999999999</v>
      </c>
      <c r="G5" s="20">
        <v>0.90630692000000002</v>
      </c>
      <c r="H5" s="20">
        <v>1.4428527</v>
      </c>
      <c r="I5" s="20">
        <v>4.4914068999999997E-3</v>
      </c>
      <c r="K5" s="35" t="s">
        <v>25</v>
      </c>
      <c r="L5" s="20">
        <v>1.4914191000000001</v>
      </c>
      <c r="M5" s="20">
        <v>1.464513</v>
      </c>
      <c r="N5" s="20">
        <v>0.20525099999999999</v>
      </c>
      <c r="O5" s="1">
        <v>13.762127</v>
      </c>
      <c r="P5" s="20">
        <v>1.1864671</v>
      </c>
      <c r="Q5" s="20">
        <v>1.9530216</v>
      </c>
      <c r="R5" s="20">
        <v>6.4906065000000001E-3</v>
      </c>
    </row>
    <row r="6" spans="2:29" x14ac:dyDescent="0.25">
      <c r="B6" s="143" t="s">
        <v>32</v>
      </c>
      <c r="C6" s="20">
        <v>17256.205999999998</v>
      </c>
      <c r="D6" s="20">
        <v>16002.066999999999</v>
      </c>
      <c r="E6" s="20">
        <v>5557.1071000000002</v>
      </c>
      <c r="F6" s="1">
        <v>32.203529000000003</v>
      </c>
      <c r="G6" s="20">
        <v>11500.234</v>
      </c>
      <c r="H6" s="20">
        <v>30435.552</v>
      </c>
      <c r="I6" s="20">
        <v>175.73115999999999</v>
      </c>
      <c r="K6" s="35" t="s">
        <v>32</v>
      </c>
      <c r="L6" s="20">
        <v>26000.719000000001</v>
      </c>
      <c r="M6" s="20">
        <v>23524.595000000001</v>
      </c>
      <c r="N6" s="20">
        <v>9169.3896000000004</v>
      </c>
      <c r="O6" s="1">
        <v>35.265908000000003</v>
      </c>
      <c r="P6" s="20">
        <v>17611.903999999999</v>
      </c>
      <c r="Q6" s="20">
        <v>52653.991000000002</v>
      </c>
      <c r="R6" s="20">
        <v>289.96156000000002</v>
      </c>
    </row>
    <row r="7" spans="2:29" x14ac:dyDescent="0.25">
      <c r="B7" s="143" t="s">
        <v>23</v>
      </c>
      <c r="C7" s="20">
        <v>0.11194258</v>
      </c>
      <c r="D7" s="20">
        <v>9.7191558999999997E-2</v>
      </c>
      <c r="E7" s="20">
        <v>9.5463599999999996E-2</v>
      </c>
      <c r="F7" s="1">
        <v>85.279077000000001</v>
      </c>
      <c r="G7" s="20">
        <v>5.8366230999999998E-2</v>
      </c>
      <c r="H7" s="20">
        <v>0.25299414999999997</v>
      </c>
      <c r="I7" s="20">
        <v>3.0188240999999998E-3</v>
      </c>
      <c r="K7" s="35" t="s">
        <v>23</v>
      </c>
      <c r="L7" s="20">
        <v>0.12596342999999999</v>
      </c>
      <c r="M7" s="20">
        <v>0.11209355999999999</v>
      </c>
      <c r="N7" s="20">
        <v>7.4109843999999994E-2</v>
      </c>
      <c r="O7" s="1">
        <v>58.834409999999998</v>
      </c>
      <c r="P7" s="20">
        <v>6.9205719999999998E-2</v>
      </c>
      <c r="Q7" s="20">
        <v>0.26529756999999998</v>
      </c>
      <c r="R7" s="20">
        <v>2.3435589999999998E-3</v>
      </c>
    </row>
    <row r="8" spans="2:29" x14ac:dyDescent="0.25">
      <c r="B8" s="35" t="s">
        <v>43</v>
      </c>
      <c r="C8" s="20">
        <v>3.4209038999999999</v>
      </c>
      <c r="D8" s="20">
        <v>3.2771442999999998</v>
      </c>
      <c r="E8" s="20">
        <v>0.86919860000000004</v>
      </c>
      <c r="F8" s="1">
        <v>25.408448</v>
      </c>
      <c r="G8" s="20">
        <v>2.1491568999999999</v>
      </c>
      <c r="H8" s="20">
        <v>5.5134286000000001</v>
      </c>
      <c r="I8" s="20">
        <v>2.7486473000000001E-2</v>
      </c>
      <c r="K8" s="35" t="s">
        <v>43</v>
      </c>
      <c r="L8" s="20">
        <v>4.5960922999999996</v>
      </c>
      <c r="M8" s="20">
        <v>4.3671028999999999</v>
      </c>
      <c r="N8" s="20">
        <v>1.1762764999999999</v>
      </c>
      <c r="O8" s="1">
        <v>25.592970000000001</v>
      </c>
      <c r="P8" s="20">
        <v>2.8399774</v>
      </c>
      <c r="Q8" s="20">
        <v>7.4277829000000004</v>
      </c>
      <c r="R8" s="20">
        <v>3.7197130000000002E-2</v>
      </c>
    </row>
    <row r="9" spans="2:29" x14ac:dyDescent="0.25">
      <c r="B9" s="35" t="s">
        <v>21</v>
      </c>
      <c r="C9" s="20">
        <v>251.71055999999999</v>
      </c>
      <c r="D9" s="20">
        <v>250.36464000000001</v>
      </c>
      <c r="E9" s="20">
        <v>14.630112</v>
      </c>
      <c r="F9" s="1">
        <v>5.8122756999999998</v>
      </c>
      <c r="G9" s="20">
        <v>226.44331</v>
      </c>
      <c r="H9" s="20">
        <v>281.31214999999997</v>
      </c>
      <c r="I9" s="20">
        <v>0.46264474999999999</v>
      </c>
      <c r="K9" s="35" t="s">
        <v>21</v>
      </c>
      <c r="L9" s="20">
        <v>349.6798</v>
      </c>
      <c r="M9" s="20">
        <v>348.56614000000002</v>
      </c>
      <c r="N9" s="20">
        <v>20.265974</v>
      </c>
      <c r="O9" s="1">
        <v>5.7955804000000004</v>
      </c>
      <c r="P9" s="20">
        <v>315.36484000000002</v>
      </c>
      <c r="Q9" s="20">
        <v>393.85714000000002</v>
      </c>
      <c r="R9" s="20">
        <v>0.64086635999999997</v>
      </c>
    </row>
    <row r="10" spans="2:29" x14ac:dyDescent="0.25">
      <c r="B10" s="143" t="s">
        <v>38</v>
      </c>
      <c r="C10" s="20">
        <v>4437.6826000000001</v>
      </c>
      <c r="D10" s="20">
        <v>3318.3971000000001</v>
      </c>
      <c r="E10" s="20">
        <v>4152.8867</v>
      </c>
      <c r="F10" s="1">
        <v>93.582327000000006</v>
      </c>
      <c r="G10" s="20">
        <v>1687.3425999999999</v>
      </c>
      <c r="H10" s="20">
        <v>15854.477999999999</v>
      </c>
      <c r="I10" s="20">
        <v>131.32580999999999</v>
      </c>
      <c r="K10" s="35" t="s">
        <v>38</v>
      </c>
      <c r="L10" s="20">
        <v>6220.2785000000003</v>
      </c>
      <c r="M10" s="20">
        <v>4746.7322000000004</v>
      </c>
      <c r="N10" s="20">
        <v>5708.6198999999997</v>
      </c>
      <c r="O10" s="1">
        <v>91.774345999999994</v>
      </c>
      <c r="P10" s="20">
        <v>2393.6959000000002</v>
      </c>
      <c r="Q10" s="20">
        <v>19494.546999999999</v>
      </c>
      <c r="R10" s="20">
        <v>180.52241000000001</v>
      </c>
    </row>
    <row r="11" spans="2:29" x14ac:dyDescent="0.25">
      <c r="B11" s="35" t="s">
        <v>27</v>
      </c>
      <c r="C11" s="20">
        <v>11.009283</v>
      </c>
      <c r="D11" s="20">
        <v>10.510154</v>
      </c>
      <c r="E11" s="20">
        <v>2.7767683000000001</v>
      </c>
      <c r="F11" s="1">
        <v>25.222062000000001</v>
      </c>
      <c r="G11" s="20">
        <v>7.0092138999999998</v>
      </c>
      <c r="H11" s="20">
        <v>18.464869</v>
      </c>
      <c r="I11" s="20">
        <v>8.7809124000000002E-2</v>
      </c>
      <c r="K11" s="35" t="s">
        <v>27</v>
      </c>
      <c r="L11" s="20">
        <v>14.140426</v>
      </c>
      <c r="M11" s="20">
        <v>13.368747000000001</v>
      </c>
      <c r="N11" s="20">
        <v>4.0956606999999998</v>
      </c>
      <c r="O11" s="1">
        <v>28.964196000000001</v>
      </c>
      <c r="P11" s="20">
        <v>8.4003519000000004</v>
      </c>
      <c r="Q11" s="20">
        <v>24.850073999999999</v>
      </c>
      <c r="R11" s="20">
        <v>0.12951615999999999</v>
      </c>
    </row>
    <row r="12" spans="2:29" x14ac:dyDescent="0.25">
      <c r="B12" s="143" t="s">
        <v>19</v>
      </c>
      <c r="C12" s="20">
        <v>13.068465</v>
      </c>
      <c r="D12" s="20">
        <v>11.384225000000001</v>
      </c>
      <c r="E12" s="20">
        <v>6.4319733000000001</v>
      </c>
      <c r="F12" s="1">
        <v>49.217512999999997</v>
      </c>
      <c r="G12" s="20">
        <v>6.2819319</v>
      </c>
      <c r="H12" s="20">
        <v>28.887405000000001</v>
      </c>
      <c r="I12" s="20">
        <v>0.20339684999999999</v>
      </c>
      <c r="K12" s="35" t="s">
        <v>19</v>
      </c>
      <c r="L12" s="20">
        <v>15.527792</v>
      </c>
      <c r="M12" s="20">
        <v>13.861071000000001</v>
      </c>
      <c r="N12" s="20">
        <v>6.5738656000000004</v>
      </c>
      <c r="O12" s="1">
        <v>42.336126</v>
      </c>
      <c r="P12" s="20">
        <v>7.9916809999999998</v>
      </c>
      <c r="Q12" s="20">
        <v>33.406976999999998</v>
      </c>
      <c r="R12" s="20">
        <v>0.20788387999999999</v>
      </c>
    </row>
    <row r="13" spans="2:29" x14ac:dyDescent="0.25">
      <c r="B13" s="143" t="s">
        <v>42</v>
      </c>
      <c r="C13" s="20">
        <v>6.3972704</v>
      </c>
      <c r="D13" s="20">
        <v>5.3169962999999996</v>
      </c>
      <c r="E13" s="20">
        <v>4.1409757999999997</v>
      </c>
      <c r="F13" s="1">
        <v>64.730354000000005</v>
      </c>
      <c r="G13" s="20">
        <v>3.3602767999999998</v>
      </c>
      <c r="H13" s="20">
        <v>15.277310999999999</v>
      </c>
      <c r="I13" s="20">
        <v>0.13094914999999999</v>
      </c>
      <c r="K13" s="35" t="s">
        <v>42</v>
      </c>
      <c r="L13" s="20">
        <v>7.9395785999999999</v>
      </c>
      <c r="M13" s="20">
        <v>6.9906034000000004</v>
      </c>
      <c r="N13" s="20">
        <v>3.9783550000000001</v>
      </c>
      <c r="O13" s="1">
        <v>50.107886000000001</v>
      </c>
      <c r="P13" s="20">
        <v>4.6140774000000002</v>
      </c>
      <c r="Q13" s="20">
        <v>19.268286</v>
      </c>
      <c r="R13" s="20">
        <v>0.12580663</v>
      </c>
    </row>
    <row r="14" spans="2:29" x14ac:dyDescent="0.25">
      <c r="B14" s="35" t="s">
        <v>20</v>
      </c>
      <c r="C14" s="20">
        <v>4051.1961000000001</v>
      </c>
      <c r="D14" s="20">
        <v>3923.7822000000001</v>
      </c>
      <c r="E14" s="20">
        <v>717.84541999999999</v>
      </c>
      <c r="F14" s="1">
        <v>17.719345000000001</v>
      </c>
      <c r="G14" s="20">
        <v>2996.1142</v>
      </c>
      <c r="H14" s="20">
        <v>5894.3159999999998</v>
      </c>
      <c r="I14" s="20">
        <v>22.700265000000002</v>
      </c>
      <c r="K14" s="35" t="s">
        <v>20</v>
      </c>
      <c r="L14" s="20">
        <v>5711.0940000000001</v>
      </c>
      <c r="M14" s="20">
        <v>5495.9282999999996</v>
      </c>
      <c r="N14" s="20">
        <v>1241.3688</v>
      </c>
      <c r="O14" s="1">
        <v>21.736094999999999</v>
      </c>
      <c r="P14" s="20">
        <v>3982.8980999999999</v>
      </c>
      <c r="Q14" s="20">
        <v>8799.2016999999996</v>
      </c>
      <c r="R14" s="20">
        <v>39.255529000000003</v>
      </c>
      <c r="W14" s="26"/>
      <c r="X14" s="26"/>
      <c r="Y14" s="26"/>
      <c r="AA14" s="26"/>
      <c r="AC14" s="26"/>
    </row>
    <row r="15" spans="2:29" x14ac:dyDescent="0.25">
      <c r="B15" s="143" t="s">
        <v>36</v>
      </c>
      <c r="C15" s="20">
        <v>3.1208516999999998E-5</v>
      </c>
      <c r="D15" s="20">
        <v>2.8131622E-5</v>
      </c>
      <c r="E15" s="20">
        <v>1.2835966000000001E-5</v>
      </c>
      <c r="F15" s="1">
        <v>41.129689999999997</v>
      </c>
      <c r="G15" s="20">
        <v>1.6532395000000001E-5</v>
      </c>
      <c r="H15" s="20">
        <v>6.3463158000000004E-5</v>
      </c>
      <c r="I15" s="20">
        <v>4.0590889999999999E-7</v>
      </c>
      <c r="K15" s="35" t="s">
        <v>36</v>
      </c>
      <c r="L15" s="20">
        <v>5.0729103999999999E-5</v>
      </c>
      <c r="M15" s="20">
        <v>4.4329951999999999E-5</v>
      </c>
      <c r="N15" s="20">
        <v>2.4798999000000002E-5</v>
      </c>
      <c r="O15" s="1">
        <v>48.885151</v>
      </c>
      <c r="P15" s="20">
        <v>2.4434461000000001E-5</v>
      </c>
      <c r="Q15" s="20">
        <v>1.2114868000000001E-4</v>
      </c>
      <c r="R15" s="20">
        <v>7.8421321E-7</v>
      </c>
    </row>
    <row r="16" spans="2:29" x14ac:dyDescent="0.25">
      <c r="B16" s="35" t="s">
        <v>40</v>
      </c>
      <c r="C16" s="20">
        <v>0.22053232</v>
      </c>
      <c r="D16" s="20">
        <v>0.21750406999999999</v>
      </c>
      <c r="E16" s="20">
        <v>2.8145248000000001E-2</v>
      </c>
      <c r="F16" s="1">
        <v>12.762414</v>
      </c>
      <c r="G16" s="20">
        <v>0.17729843000000001</v>
      </c>
      <c r="H16" s="20">
        <v>0.28331641000000002</v>
      </c>
      <c r="I16" s="20">
        <v>8.9003089000000001E-4</v>
      </c>
      <c r="K16" s="35" t="s">
        <v>40</v>
      </c>
      <c r="L16" s="20">
        <v>0.29838531000000001</v>
      </c>
      <c r="M16" s="20">
        <v>0.29435569</v>
      </c>
      <c r="N16" s="20">
        <v>3.7487543999999998E-2</v>
      </c>
      <c r="O16" s="1">
        <v>12.563468</v>
      </c>
      <c r="P16" s="20">
        <v>0.23731790999999999</v>
      </c>
      <c r="Q16" s="20">
        <v>0.38000792999999999</v>
      </c>
      <c r="R16" s="20">
        <v>1.1854602E-3</v>
      </c>
    </row>
    <row r="17" spans="2:18" x14ac:dyDescent="0.25">
      <c r="B17" s="35" t="s">
        <v>34</v>
      </c>
      <c r="C17" s="20">
        <v>7.4616656000000003E-2</v>
      </c>
      <c r="D17" s="20">
        <v>7.1415813999999994E-2</v>
      </c>
      <c r="E17" s="20">
        <v>1.7650174000000001E-2</v>
      </c>
      <c r="F17" s="1">
        <v>23.65447</v>
      </c>
      <c r="G17" s="20">
        <v>4.9481151000000001E-2</v>
      </c>
      <c r="H17" s="20">
        <v>0.11330294</v>
      </c>
      <c r="I17" s="20">
        <v>5.5814752000000003E-4</v>
      </c>
      <c r="K17" s="35" t="s">
        <v>34</v>
      </c>
      <c r="L17" s="20">
        <v>0.11195372000000001</v>
      </c>
      <c r="M17" s="20">
        <v>0.10608345</v>
      </c>
      <c r="N17" s="20">
        <v>2.9445753000000002E-2</v>
      </c>
      <c r="O17" s="1">
        <v>26.30172</v>
      </c>
      <c r="P17" s="20">
        <v>7.0139715000000005E-2</v>
      </c>
      <c r="Q17" s="20">
        <v>0.18298191</v>
      </c>
      <c r="R17" s="20">
        <v>9.3115646000000005E-4</v>
      </c>
    </row>
    <row r="18" spans="2:18" x14ac:dyDescent="0.25">
      <c r="B18" s="35" t="s">
        <v>28</v>
      </c>
      <c r="C18" s="20">
        <v>3.3449398000000001</v>
      </c>
      <c r="D18" s="20">
        <v>3.3033530999999998</v>
      </c>
      <c r="E18" s="20">
        <v>0.37901568000000002</v>
      </c>
      <c r="F18" s="1">
        <v>11.331016</v>
      </c>
      <c r="G18" s="20">
        <v>2.7302121000000001</v>
      </c>
      <c r="H18" s="20">
        <v>4.2196249999999997</v>
      </c>
      <c r="I18" s="20">
        <v>1.1985528000000001E-2</v>
      </c>
      <c r="K18" s="35" t="s">
        <v>28</v>
      </c>
      <c r="L18" s="20">
        <v>4.5041026999999998</v>
      </c>
      <c r="M18" s="20">
        <v>4.438828</v>
      </c>
      <c r="N18" s="20">
        <v>0.54140688000000003</v>
      </c>
      <c r="O18" s="1">
        <v>12.020305</v>
      </c>
      <c r="P18" s="20">
        <v>3.6521148000000001</v>
      </c>
      <c r="Q18" s="20">
        <v>5.8824290000000001</v>
      </c>
      <c r="R18" s="20">
        <v>1.7120789000000001E-2</v>
      </c>
    </row>
    <row r="19" spans="2:18" x14ac:dyDescent="0.25">
      <c r="B19" s="35" t="s">
        <v>30</v>
      </c>
      <c r="C19" s="20">
        <v>8680.1219999999994</v>
      </c>
      <c r="D19" s="20">
        <v>8408.2618999999995</v>
      </c>
      <c r="E19" s="20">
        <v>1445.0337999999999</v>
      </c>
      <c r="F19" s="1">
        <v>16.647621000000001</v>
      </c>
      <c r="G19" s="20">
        <v>6968.2614000000003</v>
      </c>
      <c r="H19" s="20">
        <v>12261.343000000001</v>
      </c>
      <c r="I19" s="20">
        <v>45.695982000000001</v>
      </c>
      <c r="K19" s="35" t="s">
        <v>30</v>
      </c>
      <c r="L19" s="20">
        <v>14289.616</v>
      </c>
      <c r="M19" s="20">
        <v>13756.776</v>
      </c>
      <c r="N19" s="20">
        <v>2225.3413999999998</v>
      </c>
      <c r="O19" s="1">
        <v>15.573136</v>
      </c>
      <c r="P19" s="20">
        <v>11728.121999999999</v>
      </c>
      <c r="Q19" s="20">
        <v>20445.775000000001</v>
      </c>
      <c r="R19" s="20">
        <v>70.371474000000006</v>
      </c>
    </row>
    <row r="21" spans="2:18" ht="18" x14ac:dyDescent="0.35">
      <c r="B21" s="204" t="s">
        <v>197</v>
      </c>
      <c r="C21" s="204"/>
      <c r="D21" s="204"/>
      <c r="K21" s="204" t="s">
        <v>196</v>
      </c>
      <c r="L21" s="204"/>
      <c r="M21" s="204"/>
    </row>
    <row r="23" spans="2:18" x14ac:dyDescent="0.25">
      <c r="B23" s="9"/>
      <c r="C23" s="38" t="s">
        <v>159</v>
      </c>
      <c r="D23" s="38" t="s">
        <v>160</v>
      </c>
      <c r="E23" s="38" t="s">
        <v>161</v>
      </c>
      <c r="F23" s="38" t="s">
        <v>162</v>
      </c>
      <c r="G23" s="135">
        <v>2.5000000000000001E-2</v>
      </c>
      <c r="H23" s="135">
        <v>0.97499999999999998</v>
      </c>
      <c r="I23" s="38" t="s">
        <v>163</v>
      </c>
      <c r="K23" s="9"/>
      <c r="L23" s="38" t="s">
        <v>159</v>
      </c>
      <c r="M23" s="38" t="s">
        <v>160</v>
      </c>
      <c r="N23" s="38" t="s">
        <v>161</v>
      </c>
      <c r="O23" s="38" t="s">
        <v>162</v>
      </c>
      <c r="P23" s="135">
        <v>2.5000000000000001E-2</v>
      </c>
      <c r="Q23" s="135">
        <v>0.97499999999999998</v>
      </c>
      <c r="R23" s="38" t="s">
        <v>163</v>
      </c>
    </row>
    <row r="24" spans="2:18" x14ac:dyDescent="0.25">
      <c r="B24" s="35" t="s">
        <v>25</v>
      </c>
      <c r="C24" s="20">
        <v>1.5827135999999999</v>
      </c>
      <c r="D24" s="20">
        <v>1.5441288</v>
      </c>
      <c r="E24" s="20">
        <v>0.23713137000000001</v>
      </c>
      <c r="F24" s="1">
        <v>14.982583</v>
      </c>
      <c r="G24" s="20">
        <v>1.2498887999999999</v>
      </c>
      <c r="H24" s="20">
        <v>2.1462954000000001</v>
      </c>
      <c r="I24" s="20">
        <v>7.4987524000000002E-3</v>
      </c>
      <c r="K24" s="35" t="s">
        <v>25</v>
      </c>
      <c r="L24" s="20">
        <v>1.2241120999999999</v>
      </c>
      <c r="M24" s="20">
        <v>1.1997507999999999</v>
      </c>
      <c r="N24" s="20">
        <v>0.16456351</v>
      </c>
      <c r="O24" s="1">
        <v>13.4435</v>
      </c>
      <c r="P24" s="20">
        <v>0.96514633000000005</v>
      </c>
      <c r="Q24" s="20">
        <v>1.5987771</v>
      </c>
      <c r="R24" s="20">
        <v>5.2039549999999997E-3</v>
      </c>
    </row>
    <row r="25" spans="2:18" x14ac:dyDescent="0.25">
      <c r="B25" s="35" t="s">
        <v>32</v>
      </c>
      <c r="C25" s="20">
        <v>29003.335999999999</v>
      </c>
      <c r="D25" s="20">
        <v>24378.121999999999</v>
      </c>
      <c r="E25" s="20">
        <v>16755.384999999998</v>
      </c>
      <c r="F25" s="1">
        <v>57.770544999999998</v>
      </c>
      <c r="G25" s="20">
        <v>17413.32</v>
      </c>
      <c r="H25" s="20">
        <v>72574.332999999999</v>
      </c>
      <c r="I25" s="20">
        <v>529.85181</v>
      </c>
      <c r="K25" s="35" t="s">
        <v>32</v>
      </c>
      <c r="L25" s="20">
        <v>19131.843000000001</v>
      </c>
      <c r="M25" s="20">
        <v>16398.224999999999</v>
      </c>
      <c r="N25" s="20">
        <v>10383.219999999999</v>
      </c>
      <c r="O25" s="1">
        <v>54.271929999999998</v>
      </c>
      <c r="P25" s="20">
        <v>11451.838</v>
      </c>
      <c r="Q25" s="20">
        <v>39563.784</v>
      </c>
      <c r="R25" s="20">
        <v>328.34625999999997</v>
      </c>
    </row>
    <row r="26" spans="2:18" x14ac:dyDescent="0.25">
      <c r="B26" s="35" t="s">
        <v>23</v>
      </c>
      <c r="C26" s="20">
        <v>0.1209349</v>
      </c>
      <c r="D26" s="20">
        <v>0.11248328</v>
      </c>
      <c r="E26" s="20">
        <v>4.8460731999999999E-2</v>
      </c>
      <c r="F26" s="1">
        <v>40.071748999999997</v>
      </c>
      <c r="G26" s="20">
        <v>7.3478259000000004E-2</v>
      </c>
      <c r="H26" s="20">
        <v>0.21094072999999999</v>
      </c>
      <c r="I26" s="20">
        <v>1.5324628999999999E-3</v>
      </c>
      <c r="K26" s="35" t="s">
        <v>23</v>
      </c>
      <c r="L26" s="20">
        <v>0.10528893</v>
      </c>
      <c r="M26" s="20">
        <v>9.6485408999999994E-2</v>
      </c>
      <c r="N26" s="20">
        <v>4.4955211000000002E-2</v>
      </c>
      <c r="O26" s="1">
        <v>42.696998000000001</v>
      </c>
      <c r="P26" s="20">
        <v>6.0962502000000002E-2</v>
      </c>
      <c r="Q26" s="20">
        <v>0.19919217</v>
      </c>
      <c r="R26" s="20">
        <v>1.4216086E-3</v>
      </c>
    </row>
    <row r="27" spans="2:18" x14ac:dyDescent="0.25">
      <c r="B27" s="35" t="s">
        <v>43</v>
      </c>
      <c r="C27" s="20">
        <v>4.5047214999999996</v>
      </c>
      <c r="D27" s="20">
        <v>4.3477968000000002</v>
      </c>
      <c r="E27" s="20">
        <v>1.1356759999999999</v>
      </c>
      <c r="F27" s="1">
        <v>25.210792000000001</v>
      </c>
      <c r="G27" s="20">
        <v>2.8650118</v>
      </c>
      <c r="H27" s="20">
        <v>7.2469526000000002</v>
      </c>
      <c r="I27" s="20">
        <v>3.5913226999999999E-2</v>
      </c>
      <c r="K27" s="35" t="s">
        <v>43</v>
      </c>
      <c r="L27" s="20">
        <v>3.3835647</v>
      </c>
      <c r="M27" s="20">
        <v>3.2363773999999998</v>
      </c>
      <c r="N27" s="20">
        <v>0.86268761999999999</v>
      </c>
      <c r="O27" s="1">
        <v>25.496413</v>
      </c>
      <c r="P27" s="20">
        <v>2.1410764000000002</v>
      </c>
      <c r="Q27" s="20">
        <v>5.4682211000000001</v>
      </c>
      <c r="R27" s="20">
        <v>2.7280578E-2</v>
      </c>
    </row>
    <row r="28" spans="2:18" x14ac:dyDescent="0.25">
      <c r="B28" s="35" t="s">
        <v>21</v>
      </c>
      <c r="C28" s="20">
        <v>327.61894999999998</v>
      </c>
      <c r="D28" s="20">
        <v>326.05067000000003</v>
      </c>
      <c r="E28" s="20">
        <v>18.452366000000001</v>
      </c>
      <c r="F28" s="1">
        <v>5.6322644999999998</v>
      </c>
      <c r="G28" s="20">
        <v>296.61779999999999</v>
      </c>
      <c r="H28" s="20">
        <v>372.43428999999998</v>
      </c>
      <c r="I28" s="20">
        <v>0.58351503999999998</v>
      </c>
      <c r="K28" s="35" t="s">
        <v>21</v>
      </c>
      <c r="L28" s="20">
        <v>237.17552000000001</v>
      </c>
      <c r="M28" s="20">
        <v>236.09354999999999</v>
      </c>
      <c r="N28" s="20">
        <v>11.616320999999999</v>
      </c>
      <c r="O28" s="1">
        <v>4.8977740000000001</v>
      </c>
      <c r="P28" s="20">
        <v>216.78691000000001</v>
      </c>
      <c r="Q28" s="20">
        <v>262.76031</v>
      </c>
      <c r="R28" s="20">
        <v>0.36734032</v>
      </c>
    </row>
    <row r="29" spans="2:18" x14ac:dyDescent="0.25">
      <c r="B29" s="35" t="s">
        <v>38</v>
      </c>
      <c r="C29" s="20">
        <v>6787.0001000000002</v>
      </c>
      <c r="D29" s="20">
        <v>5172.5775999999996</v>
      </c>
      <c r="E29" s="20">
        <v>7045.4835000000003</v>
      </c>
      <c r="F29" s="1">
        <v>103.80851</v>
      </c>
      <c r="G29" s="20">
        <v>2747.2298999999998</v>
      </c>
      <c r="H29" s="20">
        <v>18901.238000000001</v>
      </c>
      <c r="I29" s="20">
        <v>222.79775000000001</v>
      </c>
      <c r="K29" s="35" t="s">
        <v>38</v>
      </c>
      <c r="L29" s="20">
        <v>4980.5135</v>
      </c>
      <c r="M29" s="20">
        <v>3909.0774999999999</v>
      </c>
      <c r="N29" s="20">
        <v>4987.3975</v>
      </c>
      <c r="O29" s="1">
        <v>100.13822</v>
      </c>
      <c r="P29" s="20">
        <v>1973.3143</v>
      </c>
      <c r="Q29" s="20">
        <v>13729.004000000001</v>
      </c>
      <c r="R29" s="20">
        <v>157.71536</v>
      </c>
    </row>
    <row r="30" spans="2:18" x14ac:dyDescent="0.25">
      <c r="B30" s="35" t="s">
        <v>27</v>
      </c>
      <c r="C30" s="20">
        <v>13.863675000000001</v>
      </c>
      <c r="D30" s="20">
        <v>12.913815</v>
      </c>
      <c r="E30" s="20">
        <v>4.5139925999999999</v>
      </c>
      <c r="F30" s="1">
        <v>32.559856000000003</v>
      </c>
      <c r="G30" s="20">
        <v>8.2189283</v>
      </c>
      <c r="H30" s="20">
        <v>25.917722000000001</v>
      </c>
      <c r="I30" s="20">
        <v>0.14274497999999999</v>
      </c>
      <c r="K30" s="35" t="s">
        <v>27</v>
      </c>
      <c r="L30" s="20">
        <v>10.418392000000001</v>
      </c>
      <c r="M30" s="20">
        <v>9.9439445000000006</v>
      </c>
      <c r="N30" s="20">
        <v>2.9314857000000001</v>
      </c>
      <c r="O30" s="1">
        <v>28.137601</v>
      </c>
      <c r="P30" s="20">
        <v>6.6181596999999996</v>
      </c>
      <c r="Q30" s="20">
        <v>16.876280999999999</v>
      </c>
      <c r="R30" s="20">
        <v>9.2701717000000003E-2</v>
      </c>
    </row>
    <row r="31" spans="2:18" x14ac:dyDescent="0.25">
      <c r="B31" s="35" t="s">
        <v>19</v>
      </c>
      <c r="C31" s="20">
        <v>10.253304</v>
      </c>
      <c r="D31" s="20">
        <v>9.7781885000000006</v>
      </c>
      <c r="E31" s="20">
        <v>2.6574846999999999</v>
      </c>
      <c r="F31" s="1">
        <v>25.918327000000001</v>
      </c>
      <c r="G31" s="20">
        <v>6.4831436</v>
      </c>
      <c r="H31" s="20">
        <v>16.70457</v>
      </c>
      <c r="I31" s="20">
        <v>8.4037045000000005E-2</v>
      </c>
      <c r="K31" s="35" t="s">
        <v>19</v>
      </c>
      <c r="L31" s="20">
        <v>8.3803628000000003</v>
      </c>
      <c r="M31" s="20">
        <v>7.8895061999999996</v>
      </c>
      <c r="N31" s="20">
        <v>2.4570012000000001</v>
      </c>
      <c r="O31" s="1">
        <v>29.318553999999999</v>
      </c>
      <c r="P31" s="20">
        <v>5.1305877999999998</v>
      </c>
      <c r="Q31" s="20">
        <v>14.741738</v>
      </c>
      <c r="R31" s="20">
        <v>7.7697199999999994E-2</v>
      </c>
    </row>
    <row r="32" spans="2:18" x14ac:dyDescent="0.25">
      <c r="B32" s="35" t="s">
        <v>42</v>
      </c>
      <c r="C32" s="20">
        <v>7.6526132999999996</v>
      </c>
      <c r="D32" s="20">
        <v>6.7485933999999999</v>
      </c>
      <c r="E32" s="20">
        <v>3.5201888000000001</v>
      </c>
      <c r="F32" s="1">
        <v>45.999825999999999</v>
      </c>
      <c r="G32" s="20">
        <v>4.6937546000000001</v>
      </c>
      <c r="H32" s="20">
        <v>15.127724000000001</v>
      </c>
      <c r="I32" s="20">
        <v>0.11131814</v>
      </c>
      <c r="K32" s="35" t="s">
        <v>42</v>
      </c>
      <c r="L32" s="20">
        <v>6.2501066999999999</v>
      </c>
      <c r="M32" s="20">
        <v>5.1549060000000004</v>
      </c>
      <c r="N32" s="20">
        <v>3.6769307000000002</v>
      </c>
      <c r="O32" s="1">
        <v>58.829886999999999</v>
      </c>
      <c r="P32" s="20">
        <v>3.2800473000000001</v>
      </c>
      <c r="Q32" s="20">
        <v>17.251792999999999</v>
      </c>
      <c r="R32" s="20">
        <v>0.11627476</v>
      </c>
    </row>
    <row r="33" spans="2:18" x14ac:dyDescent="0.25">
      <c r="B33" s="35" t="s">
        <v>20</v>
      </c>
      <c r="C33" s="20">
        <v>7438.3521000000001</v>
      </c>
      <c r="D33" s="20">
        <v>7225.9988999999996</v>
      </c>
      <c r="E33" s="20">
        <v>1492.6573000000001</v>
      </c>
      <c r="F33" s="1">
        <v>20.067043000000002</v>
      </c>
      <c r="G33" s="20">
        <v>5215.0538999999999</v>
      </c>
      <c r="H33" s="20">
        <v>11161.35</v>
      </c>
      <c r="I33" s="20">
        <v>47.201968000000001</v>
      </c>
      <c r="K33" s="35" t="s">
        <v>20</v>
      </c>
      <c r="L33" s="20">
        <v>5478.7307000000001</v>
      </c>
      <c r="M33" s="20">
        <v>5338.4421000000002</v>
      </c>
      <c r="N33" s="20">
        <v>946.88543000000004</v>
      </c>
      <c r="O33" s="1">
        <v>17.282934000000001</v>
      </c>
      <c r="P33" s="20">
        <v>4072.0216</v>
      </c>
      <c r="Q33" s="20">
        <v>7634.8832000000002</v>
      </c>
      <c r="R33" s="20">
        <v>29.943147</v>
      </c>
    </row>
    <row r="34" spans="2:18" x14ac:dyDescent="0.25">
      <c r="B34" s="35" t="s">
        <v>36</v>
      </c>
      <c r="C34" s="20">
        <v>7.4508305999999996E-5</v>
      </c>
      <c r="D34" s="20">
        <v>6.6636523999999997E-5</v>
      </c>
      <c r="E34" s="20">
        <v>3.3372584999999999E-5</v>
      </c>
      <c r="F34" s="1">
        <v>44.790422</v>
      </c>
      <c r="G34" s="20">
        <v>3.4589657000000001E-5</v>
      </c>
      <c r="H34" s="20">
        <v>1.5802709999999999E-4</v>
      </c>
      <c r="I34" s="20">
        <v>1.0553338000000001E-6</v>
      </c>
      <c r="K34" s="35" t="s">
        <v>36</v>
      </c>
      <c r="L34" s="20">
        <v>4.9892321000000001E-5</v>
      </c>
      <c r="M34" s="20">
        <v>4.4797055000000002E-5</v>
      </c>
      <c r="N34" s="20">
        <v>2.1596938E-5</v>
      </c>
      <c r="O34" s="1">
        <v>43.287098999999998</v>
      </c>
      <c r="P34" s="20">
        <v>2.3868823E-5</v>
      </c>
      <c r="Q34" s="20">
        <v>1.0756093E-4</v>
      </c>
      <c r="R34" s="20">
        <v>6.8295516000000004E-7</v>
      </c>
    </row>
    <row r="35" spans="2:18" x14ac:dyDescent="0.25">
      <c r="B35" s="35" t="s">
        <v>40</v>
      </c>
      <c r="C35" s="20">
        <v>0.30758538000000002</v>
      </c>
      <c r="D35" s="20">
        <v>0.30216237000000001</v>
      </c>
      <c r="E35" s="20">
        <v>3.6941151999999998E-2</v>
      </c>
      <c r="F35" s="1">
        <v>12.010047999999999</v>
      </c>
      <c r="G35" s="20">
        <v>0.25050478999999998</v>
      </c>
      <c r="H35" s="20">
        <v>0.40157258000000001</v>
      </c>
      <c r="I35" s="20">
        <v>1.1681818E-3</v>
      </c>
      <c r="K35" s="35" t="s">
        <v>40</v>
      </c>
      <c r="L35" s="20">
        <v>0.23026092000000001</v>
      </c>
      <c r="M35" s="20">
        <v>0.22802616000000001</v>
      </c>
      <c r="N35" s="20">
        <v>2.6255504999999998E-2</v>
      </c>
      <c r="O35" s="1">
        <v>11.402502</v>
      </c>
      <c r="P35" s="20">
        <v>0.18911428999999999</v>
      </c>
      <c r="Q35" s="20">
        <v>0.28692456999999999</v>
      </c>
      <c r="R35" s="20">
        <v>8.3027196999999997E-4</v>
      </c>
    </row>
    <row r="36" spans="2:18" x14ac:dyDescent="0.25">
      <c r="B36" s="35" t="s">
        <v>34</v>
      </c>
      <c r="C36" s="20">
        <v>0.13699364</v>
      </c>
      <c r="D36" s="20">
        <v>0.13002564999999999</v>
      </c>
      <c r="E36" s="20">
        <v>3.6111298E-2</v>
      </c>
      <c r="F36" s="1">
        <v>26.359836000000001</v>
      </c>
      <c r="G36" s="20">
        <v>8.4582234000000006E-2</v>
      </c>
      <c r="H36" s="20">
        <v>0.22432994000000001</v>
      </c>
      <c r="I36" s="20">
        <v>1.1419395E-3</v>
      </c>
      <c r="K36" s="35" t="s">
        <v>34</v>
      </c>
      <c r="L36" s="20">
        <v>9.3112267999999998E-2</v>
      </c>
      <c r="M36" s="20">
        <v>8.9988686999999998E-2</v>
      </c>
      <c r="N36" s="20">
        <v>2.0102168E-2</v>
      </c>
      <c r="O36" s="1">
        <v>21.589172999999999</v>
      </c>
      <c r="P36" s="20">
        <v>6.3692945000000001E-2</v>
      </c>
      <c r="Q36" s="20">
        <v>0.14067956000000001</v>
      </c>
      <c r="R36" s="20">
        <v>6.3568638E-4</v>
      </c>
    </row>
    <row r="37" spans="2:18" x14ac:dyDescent="0.25">
      <c r="B37" s="35" t="s">
        <v>28</v>
      </c>
      <c r="C37" s="20">
        <v>4.7708671000000002</v>
      </c>
      <c r="D37" s="20">
        <v>4.6815328000000003</v>
      </c>
      <c r="E37" s="20">
        <v>0.61869931</v>
      </c>
      <c r="F37" s="1">
        <v>12.968278</v>
      </c>
      <c r="G37" s="20">
        <v>3.8618598999999998</v>
      </c>
      <c r="H37" s="20">
        <v>6.2660330000000002</v>
      </c>
      <c r="I37" s="20">
        <v>1.9564990000000001E-2</v>
      </c>
      <c r="K37" s="35" t="s">
        <v>28</v>
      </c>
      <c r="L37" s="20">
        <v>3.6124827000000002</v>
      </c>
      <c r="M37" s="20">
        <v>3.5556329999999998</v>
      </c>
      <c r="N37" s="20">
        <v>0.47851523000000001</v>
      </c>
      <c r="O37" s="1">
        <v>13.24616</v>
      </c>
      <c r="P37" s="20">
        <v>2.9439552</v>
      </c>
      <c r="Q37" s="20">
        <v>4.5655118999999997</v>
      </c>
      <c r="R37" s="20">
        <v>1.513198E-2</v>
      </c>
    </row>
    <row r="38" spans="2:18" x14ac:dyDescent="0.25">
      <c r="B38" s="35" t="s">
        <v>30</v>
      </c>
      <c r="C38" s="20">
        <v>14699.892</v>
      </c>
      <c r="D38" s="20">
        <v>13724.745000000001</v>
      </c>
      <c r="E38" s="20">
        <v>3898.998</v>
      </c>
      <c r="F38" s="1">
        <v>26.523990999999999</v>
      </c>
      <c r="G38" s="20">
        <v>11470.736000000001</v>
      </c>
      <c r="H38" s="20">
        <v>24575.559000000001</v>
      </c>
      <c r="I38" s="20">
        <v>123.29714</v>
      </c>
      <c r="K38" s="35" t="s">
        <v>30</v>
      </c>
      <c r="L38" s="20">
        <v>8856.0247999999992</v>
      </c>
      <c r="M38" s="20">
        <v>8249.9269999999997</v>
      </c>
      <c r="N38" s="20">
        <v>2410.0419999999999</v>
      </c>
      <c r="O38" s="1">
        <v>27.213587</v>
      </c>
      <c r="P38" s="20">
        <v>6788.4222</v>
      </c>
      <c r="Q38" s="20">
        <v>13963.884</v>
      </c>
      <c r="R38" s="20">
        <v>76.212220000000002</v>
      </c>
    </row>
    <row r="40" spans="2:18" ht="18" x14ac:dyDescent="0.35">
      <c r="B40" s="204" t="s">
        <v>200</v>
      </c>
      <c r="C40" s="204"/>
      <c r="D40" s="204"/>
      <c r="K40" s="204" t="s">
        <v>199</v>
      </c>
      <c r="L40" s="204"/>
      <c r="M40" s="204"/>
    </row>
    <row r="42" spans="2:18" x14ac:dyDescent="0.25">
      <c r="B42" s="9"/>
      <c r="C42" s="38" t="s">
        <v>159</v>
      </c>
      <c r="D42" s="38" t="s">
        <v>160</v>
      </c>
      <c r="E42" s="38" t="s">
        <v>161</v>
      </c>
      <c r="F42" s="38" t="s">
        <v>162</v>
      </c>
      <c r="G42" s="135">
        <v>2.5000000000000001E-2</v>
      </c>
      <c r="H42" s="135">
        <v>0.97499999999999998</v>
      </c>
      <c r="I42" s="38" t="s">
        <v>163</v>
      </c>
      <c r="K42" s="9"/>
      <c r="L42" s="38" t="s">
        <v>159</v>
      </c>
      <c r="M42" s="38" t="s">
        <v>160</v>
      </c>
      <c r="N42" s="38" t="s">
        <v>161</v>
      </c>
      <c r="O42" s="38" t="s">
        <v>162</v>
      </c>
      <c r="P42" s="135">
        <v>2.5000000000000001E-2</v>
      </c>
      <c r="Q42" s="135">
        <v>0.97499999999999998</v>
      </c>
      <c r="R42" s="38" t="s">
        <v>163</v>
      </c>
    </row>
    <row r="43" spans="2:18" x14ac:dyDescent="0.25">
      <c r="B43" s="35" t="s">
        <v>43</v>
      </c>
      <c r="C43" s="20">
        <v>1.3388602999999999</v>
      </c>
      <c r="D43" s="20">
        <v>1.3179679</v>
      </c>
      <c r="E43" s="20">
        <v>0.18003548</v>
      </c>
      <c r="F43" s="1">
        <v>13.44692</v>
      </c>
      <c r="G43" s="20">
        <v>1.0574961</v>
      </c>
      <c r="H43" s="20">
        <v>1.7598780000000001</v>
      </c>
      <c r="I43" s="20">
        <v>5.6932216999999999E-3</v>
      </c>
      <c r="K43" s="35" t="s">
        <v>43</v>
      </c>
      <c r="L43" s="20">
        <v>1.0258259999999999</v>
      </c>
      <c r="M43" s="20">
        <v>1.0110827</v>
      </c>
      <c r="N43" s="20">
        <v>0.12857894</v>
      </c>
      <c r="O43" s="1">
        <v>12.534186</v>
      </c>
      <c r="P43" s="20">
        <v>0.82799937999999995</v>
      </c>
      <c r="Q43" s="20">
        <v>1.3234163999999999</v>
      </c>
      <c r="R43" s="20">
        <v>4.0660230000000002E-3</v>
      </c>
    </row>
    <row r="44" spans="2:18" x14ac:dyDescent="0.25">
      <c r="B44" s="35" t="s">
        <v>42</v>
      </c>
      <c r="C44" s="20">
        <v>23024.876</v>
      </c>
      <c r="D44" s="20">
        <v>20600.932000000001</v>
      </c>
      <c r="E44" s="20">
        <v>10444.093000000001</v>
      </c>
      <c r="F44" s="1">
        <v>45.360041000000002</v>
      </c>
      <c r="G44" s="20">
        <v>15486.54</v>
      </c>
      <c r="H44" s="20">
        <v>43483.764000000003</v>
      </c>
      <c r="I44" s="20">
        <v>330.27122000000003</v>
      </c>
      <c r="K44" s="35" t="s">
        <v>42</v>
      </c>
      <c r="L44" s="20">
        <v>14999.147000000001</v>
      </c>
      <c r="M44" s="20">
        <v>13731.63</v>
      </c>
      <c r="N44" s="20">
        <v>5242.4472999999998</v>
      </c>
      <c r="O44" s="1">
        <v>34.951636000000001</v>
      </c>
      <c r="P44" s="20">
        <v>10116.364</v>
      </c>
      <c r="Q44" s="20">
        <v>29544.102999999999</v>
      </c>
      <c r="R44" s="20">
        <v>165.78074000000001</v>
      </c>
    </row>
    <row r="45" spans="2:18" x14ac:dyDescent="0.25">
      <c r="B45" s="35" t="s">
        <v>40</v>
      </c>
      <c r="C45" s="20">
        <v>0.10606616000000001</v>
      </c>
      <c r="D45" s="20">
        <v>9.8525640999999997E-2</v>
      </c>
      <c r="E45" s="20">
        <v>4.4466990999999997E-2</v>
      </c>
      <c r="F45" s="1">
        <v>41.923825000000001</v>
      </c>
      <c r="G45" s="20">
        <v>6.1552454E-2</v>
      </c>
      <c r="H45" s="20">
        <v>0.19104873</v>
      </c>
      <c r="I45" s="20">
        <v>1.4061697000000001E-3</v>
      </c>
      <c r="K45" s="35" t="s">
        <v>40</v>
      </c>
      <c r="L45" s="20">
        <v>9.2375743999999996E-2</v>
      </c>
      <c r="M45" s="20">
        <v>8.6279764999999994E-2</v>
      </c>
      <c r="N45" s="20">
        <v>3.4719469000000003E-2</v>
      </c>
      <c r="O45" s="1">
        <v>37.585048999999998</v>
      </c>
      <c r="P45" s="20">
        <v>5.1910141999999999E-2</v>
      </c>
      <c r="Q45" s="20">
        <v>0.17426103000000001</v>
      </c>
      <c r="R45" s="20">
        <v>1.0979259999999999E-3</v>
      </c>
    </row>
    <row r="46" spans="2:18" x14ac:dyDescent="0.25">
      <c r="B46" s="35" t="s">
        <v>38</v>
      </c>
      <c r="C46" s="20">
        <v>3.9531567000000001</v>
      </c>
      <c r="D46" s="20">
        <v>3.7713587</v>
      </c>
      <c r="E46" s="20">
        <v>1.0395447</v>
      </c>
      <c r="F46" s="1">
        <v>26.296572000000001</v>
      </c>
      <c r="G46" s="20">
        <v>2.4432374000000001</v>
      </c>
      <c r="H46" s="20">
        <v>6.3915600000000001</v>
      </c>
      <c r="I46" s="20">
        <v>3.2873289999999999E-2</v>
      </c>
      <c r="K46" s="35" t="s">
        <v>38</v>
      </c>
      <c r="L46" s="20">
        <v>2.9481381</v>
      </c>
      <c r="M46" s="20">
        <v>2.7716078999999998</v>
      </c>
      <c r="N46" s="20">
        <v>0.84030148000000005</v>
      </c>
      <c r="O46" s="1">
        <v>28.502784999999999</v>
      </c>
      <c r="P46" s="20">
        <v>1.8129709000000001</v>
      </c>
      <c r="Q46" s="20">
        <v>4.9969495000000004</v>
      </c>
      <c r="R46" s="20">
        <v>2.6572666000000002E-2</v>
      </c>
    </row>
    <row r="47" spans="2:18" x14ac:dyDescent="0.25">
      <c r="B47" s="35" t="s">
        <v>36</v>
      </c>
      <c r="C47" s="20">
        <v>300.29413</v>
      </c>
      <c r="D47" s="20">
        <v>298.99626000000001</v>
      </c>
      <c r="E47" s="20">
        <v>17.845216000000001</v>
      </c>
      <c r="F47" s="1">
        <v>5.9425789</v>
      </c>
      <c r="G47" s="20">
        <v>270.87945999999999</v>
      </c>
      <c r="H47" s="20">
        <v>335.56972000000002</v>
      </c>
      <c r="I47" s="20">
        <v>0.56431527000000004</v>
      </c>
      <c r="K47" s="35" t="s">
        <v>36</v>
      </c>
      <c r="L47" s="20">
        <v>216.45525000000001</v>
      </c>
      <c r="M47" s="20">
        <v>215.56661</v>
      </c>
      <c r="N47" s="20">
        <v>10.695557000000001</v>
      </c>
      <c r="O47" s="1">
        <v>4.9412326000000002</v>
      </c>
      <c r="P47" s="20">
        <v>197.66801000000001</v>
      </c>
      <c r="Q47" s="20">
        <v>238.97184999999999</v>
      </c>
      <c r="R47" s="20">
        <v>0.33822321</v>
      </c>
    </row>
    <row r="48" spans="2:18" x14ac:dyDescent="0.25">
      <c r="B48" s="35" t="s">
        <v>34</v>
      </c>
      <c r="C48" s="20">
        <v>5557.3398999999999</v>
      </c>
      <c r="D48" s="20">
        <v>4202.6553000000004</v>
      </c>
      <c r="E48" s="20">
        <v>5652.8522000000003</v>
      </c>
      <c r="F48" s="1">
        <v>101.71867</v>
      </c>
      <c r="G48" s="20">
        <v>2145.6084000000001</v>
      </c>
      <c r="H48" s="20">
        <v>17553.381000000001</v>
      </c>
      <c r="I48" s="20">
        <v>178.75888</v>
      </c>
      <c r="K48" s="35" t="s">
        <v>34</v>
      </c>
      <c r="L48" s="20">
        <v>3798.2148999999999</v>
      </c>
      <c r="M48" s="20">
        <v>2854.3330000000001</v>
      </c>
      <c r="N48" s="20">
        <v>2993.4194000000002</v>
      </c>
      <c r="O48" s="1">
        <v>78.811218999999994</v>
      </c>
      <c r="P48" s="20">
        <v>1568.0017</v>
      </c>
      <c r="Q48" s="20">
        <v>11735.645</v>
      </c>
      <c r="R48" s="20">
        <v>94.660234000000003</v>
      </c>
    </row>
    <row r="49" spans="2:18" x14ac:dyDescent="0.25">
      <c r="B49" s="35" t="s">
        <v>32</v>
      </c>
      <c r="C49" s="20">
        <v>13.467752000000001</v>
      </c>
      <c r="D49" s="20">
        <v>12.661951999999999</v>
      </c>
      <c r="E49" s="20">
        <v>4.4720319999999996</v>
      </c>
      <c r="F49" s="1">
        <v>33.205483000000001</v>
      </c>
      <c r="G49" s="20">
        <v>7.8132383000000001</v>
      </c>
      <c r="H49" s="20">
        <v>25.061948000000001</v>
      </c>
      <c r="I49" s="20">
        <v>0.14141807000000001</v>
      </c>
      <c r="K49" s="35" t="s">
        <v>32</v>
      </c>
      <c r="L49" s="20">
        <v>10.207103</v>
      </c>
      <c r="M49" s="20">
        <v>9.7643623000000002</v>
      </c>
      <c r="N49" s="20">
        <v>2.6343302</v>
      </c>
      <c r="O49" s="1">
        <v>25.808793999999999</v>
      </c>
      <c r="P49" s="20">
        <v>6.3794187999999998</v>
      </c>
      <c r="Q49" s="20">
        <v>16.345707000000001</v>
      </c>
      <c r="R49" s="20">
        <v>8.3304837000000007E-2</v>
      </c>
    </row>
    <row r="50" spans="2:18" x14ac:dyDescent="0.25">
      <c r="B50" s="35" t="s">
        <v>30</v>
      </c>
      <c r="C50" s="20">
        <v>9.7005347000000004</v>
      </c>
      <c r="D50" s="20">
        <v>9.3055544999999995</v>
      </c>
      <c r="E50" s="20">
        <v>2.4332577</v>
      </c>
      <c r="F50" s="1">
        <v>25.083748</v>
      </c>
      <c r="G50" s="20">
        <v>5.9269927999999998</v>
      </c>
      <c r="H50" s="20">
        <v>15.479286999999999</v>
      </c>
      <c r="I50" s="20">
        <v>7.6946365000000003E-2</v>
      </c>
      <c r="K50" s="35" t="s">
        <v>30</v>
      </c>
      <c r="L50" s="20">
        <v>7.9319790000000001</v>
      </c>
      <c r="M50" s="20">
        <v>7.4745014000000003</v>
      </c>
      <c r="N50" s="20">
        <v>2.3109698999999999</v>
      </c>
      <c r="O50" s="1">
        <v>29.134847000000001</v>
      </c>
      <c r="P50" s="20">
        <v>4.8117511999999998</v>
      </c>
      <c r="Q50" s="20">
        <v>14.106534999999999</v>
      </c>
      <c r="R50" s="20">
        <v>7.3079284999999994E-2</v>
      </c>
    </row>
    <row r="51" spans="2:18" x14ac:dyDescent="0.25">
      <c r="B51" s="35" t="s">
        <v>28</v>
      </c>
      <c r="C51" s="20">
        <v>7.2195951000000003</v>
      </c>
      <c r="D51" s="20">
        <v>6.3770483000000002</v>
      </c>
      <c r="E51" s="20">
        <v>3.1755789999999999</v>
      </c>
      <c r="F51" s="1">
        <v>43.985556000000003</v>
      </c>
      <c r="G51" s="20">
        <v>4.4344590000000004</v>
      </c>
      <c r="H51" s="20">
        <v>15.627134</v>
      </c>
      <c r="I51" s="20">
        <v>0.10042063</v>
      </c>
      <c r="K51" s="35" t="s">
        <v>28</v>
      </c>
      <c r="L51" s="20">
        <v>5.9129613000000001</v>
      </c>
      <c r="M51" s="20">
        <v>4.7874296999999997</v>
      </c>
      <c r="N51" s="20">
        <v>4.2106671999999996</v>
      </c>
      <c r="O51" s="1">
        <v>71.210803999999996</v>
      </c>
      <c r="P51" s="20">
        <v>3.0230617</v>
      </c>
      <c r="Q51" s="20">
        <v>15.68928</v>
      </c>
      <c r="R51" s="20">
        <v>0.13315299</v>
      </c>
    </row>
    <row r="52" spans="2:18" x14ac:dyDescent="0.25">
      <c r="B52" s="35" t="s">
        <v>27</v>
      </c>
      <c r="C52" s="20">
        <v>5063.2821999999996</v>
      </c>
      <c r="D52" s="20">
        <v>4823.7551999999996</v>
      </c>
      <c r="E52" s="20">
        <v>1317.2360000000001</v>
      </c>
      <c r="F52" s="1">
        <v>26.015457000000001</v>
      </c>
      <c r="G52" s="20">
        <v>3291.5554999999999</v>
      </c>
      <c r="H52" s="20">
        <v>8090.0833000000002</v>
      </c>
      <c r="I52" s="20">
        <v>41.65466</v>
      </c>
      <c r="K52" s="35" t="s">
        <v>27</v>
      </c>
      <c r="L52" s="20">
        <v>3581.7446</v>
      </c>
      <c r="M52" s="20">
        <v>3472.0282000000002</v>
      </c>
      <c r="N52" s="20">
        <v>679.55188999999996</v>
      </c>
      <c r="O52" s="1">
        <v>18.972650999999999</v>
      </c>
      <c r="P52" s="20">
        <v>2588.0189999999998</v>
      </c>
      <c r="Q52" s="20">
        <v>5314.6688000000004</v>
      </c>
      <c r="R52" s="20">
        <v>21.489318000000001</v>
      </c>
    </row>
    <row r="53" spans="2:18" x14ac:dyDescent="0.25">
      <c r="B53" s="35" t="s">
        <v>25</v>
      </c>
      <c r="C53" s="20">
        <v>4.5132030000000003E-5</v>
      </c>
      <c r="D53" s="20">
        <v>4.0579352000000002E-5</v>
      </c>
      <c r="E53" s="20">
        <v>2.1447507E-5</v>
      </c>
      <c r="F53" s="1">
        <v>47.521697000000003</v>
      </c>
      <c r="G53" s="20">
        <v>2.0618185000000001E-5</v>
      </c>
      <c r="H53" s="20">
        <v>9.9385881999999997E-5</v>
      </c>
      <c r="I53" s="20">
        <v>6.7822971000000001E-7</v>
      </c>
      <c r="K53" s="35" t="s">
        <v>25</v>
      </c>
      <c r="L53" s="20">
        <v>2.8341209E-5</v>
      </c>
      <c r="M53" s="20">
        <v>2.5500317E-5</v>
      </c>
      <c r="N53" s="20">
        <v>1.1778434E-5</v>
      </c>
      <c r="O53" s="1">
        <v>41.559392000000003</v>
      </c>
      <c r="P53" s="20">
        <v>1.4979306E-5</v>
      </c>
      <c r="Q53" s="20">
        <v>5.7804197999999999E-5</v>
      </c>
      <c r="R53" s="20">
        <v>3.7246679E-7</v>
      </c>
    </row>
    <row r="54" spans="2:18" x14ac:dyDescent="0.25">
      <c r="B54" s="35" t="s">
        <v>23</v>
      </c>
      <c r="C54" s="20">
        <v>0.26911731</v>
      </c>
      <c r="D54" s="20">
        <v>0.26564225000000002</v>
      </c>
      <c r="E54" s="20">
        <v>3.2515077000000003E-2</v>
      </c>
      <c r="F54" s="1">
        <v>12.08212</v>
      </c>
      <c r="G54" s="20">
        <v>0.21547864</v>
      </c>
      <c r="H54" s="20">
        <v>0.34265127000000001</v>
      </c>
      <c r="I54" s="20">
        <v>1.0282170000000001E-3</v>
      </c>
      <c r="K54" s="35" t="s">
        <v>23</v>
      </c>
      <c r="L54" s="20">
        <v>0.19903320999999999</v>
      </c>
      <c r="M54" s="20">
        <v>0.19627786</v>
      </c>
      <c r="N54" s="20">
        <v>2.3316968E-2</v>
      </c>
      <c r="O54" s="1">
        <v>11.715114</v>
      </c>
      <c r="P54" s="20">
        <v>0.16051082</v>
      </c>
      <c r="Q54" s="20">
        <v>0.25282579999999999</v>
      </c>
      <c r="R54" s="20">
        <v>7.3734726E-4</v>
      </c>
    </row>
    <row r="55" spans="2:18" x14ac:dyDescent="0.25">
      <c r="B55" s="35" t="s">
        <v>21</v>
      </c>
      <c r="C55" s="20">
        <v>0.10303298</v>
      </c>
      <c r="D55" s="20">
        <v>9.7073836999999996E-2</v>
      </c>
      <c r="E55" s="20">
        <v>3.1588280000000003E-2</v>
      </c>
      <c r="F55" s="1">
        <v>30.658415999999999</v>
      </c>
      <c r="G55" s="20">
        <v>6.0240499000000003E-2</v>
      </c>
      <c r="H55" s="20">
        <v>0.18055318000000001</v>
      </c>
      <c r="I55" s="20">
        <v>9.9890911000000008E-4</v>
      </c>
      <c r="K55" s="35" t="s">
        <v>21</v>
      </c>
      <c r="L55" s="20">
        <v>6.7654272000000001E-2</v>
      </c>
      <c r="M55" s="20">
        <v>6.5842112999999994E-2</v>
      </c>
      <c r="N55" s="20">
        <v>1.6471526E-2</v>
      </c>
      <c r="O55" s="1">
        <v>24.346616000000001</v>
      </c>
      <c r="P55" s="20">
        <v>4.3984124999999999E-2</v>
      </c>
      <c r="Q55" s="20">
        <v>0.10429832999999999</v>
      </c>
      <c r="R55" s="20">
        <v>5.2087537E-4</v>
      </c>
    </row>
    <row r="56" spans="2:18" x14ac:dyDescent="0.25">
      <c r="B56" s="35" t="s">
        <v>20</v>
      </c>
      <c r="C56" s="20">
        <v>4.1131361000000002</v>
      </c>
      <c r="D56" s="20">
        <v>4.0487824999999997</v>
      </c>
      <c r="E56" s="20">
        <v>0.52007873000000004</v>
      </c>
      <c r="F56" s="1">
        <v>12.644335999999999</v>
      </c>
      <c r="G56" s="20">
        <v>3.2961206000000001</v>
      </c>
      <c r="H56" s="20">
        <v>5.3567874</v>
      </c>
      <c r="I56" s="20">
        <v>1.6446333E-2</v>
      </c>
      <c r="K56" s="35" t="s">
        <v>20</v>
      </c>
      <c r="L56" s="20">
        <v>3.0933932</v>
      </c>
      <c r="M56" s="20">
        <v>3.0463559</v>
      </c>
      <c r="N56" s="20">
        <v>0.33627466</v>
      </c>
      <c r="O56" s="1">
        <v>10.870737999999999</v>
      </c>
      <c r="P56" s="20">
        <v>2.5167440000000001</v>
      </c>
      <c r="Q56" s="20">
        <v>3.8640506000000001</v>
      </c>
      <c r="R56" s="20">
        <v>1.0633939E-2</v>
      </c>
    </row>
    <row r="57" spans="2:18" x14ac:dyDescent="0.25">
      <c r="B57" s="35" t="s">
        <v>19</v>
      </c>
      <c r="C57" s="20">
        <v>13375.243</v>
      </c>
      <c r="D57" s="20">
        <v>12890.599</v>
      </c>
      <c r="E57" s="20">
        <v>2457.5558999999998</v>
      </c>
      <c r="F57" s="1">
        <v>18.373916000000001</v>
      </c>
      <c r="G57" s="20">
        <v>11094.425999999999</v>
      </c>
      <c r="H57" s="20">
        <v>18468.404999999999</v>
      </c>
      <c r="I57" s="20">
        <v>77.714742000000001</v>
      </c>
      <c r="K57" s="35" t="s">
        <v>19</v>
      </c>
      <c r="L57" s="20">
        <v>7907.0313999999998</v>
      </c>
      <c r="M57" s="20">
        <v>7642.2566999999999</v>
      </c>
      <c r="N57" s="20">
        <v>1292.3023000000001</v>
      </c>
      <c r="O57" s="1">
        <v>16.343710999999999</v>
      </c>
      <c r="P57" s="20">
        <v>6472.1598999999997</v>
      </c>
      <c r="Q57" s="20">
        <v>11500.572</v>
      </c>
      <c r="R57" s="20">
        <v>40.866188000000001</v>
      </c>
    </row>
    <row r="59" spans="2:18" ht="18" x14ac:dyDescent="0.35">
      <c r="B59" s="204" t="s">
        <v>202</v>
      </c>
      <c r="C59" s="204"/>
      <c r="D59" s="204"/>
      <c r="K59" s="204" t="s">
        <v>201</v>
      </c>
      <c r="L59" s="204"/>
      <c r="M59" s="204"/>
    </row>
    <row r="61" spans="2:18" x14ac:dyDescent="0.25">
      <c r="B61" s="9"/>
      <c r="C61" s="38" t="s">
        <v>159</v>
      </c>
      <c r="D61" s="38" t="s">
        <v>160</v>
      </c>
      <c r="E61" s="38" t="s">
        <v>161</v>
      </c>
      <c r="F61" s="38" t="s">
        <v>162</v>
      </c>
      <c r="G61" s="135">
        <v>2.5000000000000001E-2</v>
      </c>
      <c r="H61" s="135">
        <v>0.97499999999999998</v>
      </c>
      <c r="I61" s="38" t="s">
        <v>163</v>
      </c>
      <c r="K61" s="9"/>
      <c r="L61" s="38" t="s">
        <v>159</v>
      </c>
      <c r="M61" s="38" t="s">
        <v>160</v>
      </c>
      <c r="N61" s="38" t="s">
        <v>161</v>
      </c>
      <c r="O61" s="38" t="s">
        <v>162</v>
      </c>
      <c r="P61" s="135">
        <v>2.5000000000000001E-2</v>
      </c>
      <c r="Q61" s="135">
        <v>0.97499999999999998</v>
      </c>
      <c r="R61" s="38" t="s">
        <v>163</v>
      </c>
    </row>
    <row r="62" spans="2:18" x14ac:dyDescent="0.25">
      <c r="B62" s="35" t="s">
        <v>43</v>
      </c>
      <c r="C62" s="20">
        <v>1.5343221</v>
      </c>
      <c r="D62" s="20">
        <v>1.5093139</v>
      </c>
      <c r="E62" s="20">
        <v>0.19579679</v>
      </c>
      <c r="F62" s="1">
        <v>12.761127</v>
      </c>
      <c r="G62" s="20">
        <v>1.2328431</v>
      </c>
      <c r="H62" s="20">
        <v>1.98292</v>
      </c>
      <c r="I62" s="20">
        <v>6.1916382000000002E-3</v>
      </c>
      <c r="K62" s="35" t="s">
        <v>43</v>
      </c>
      <c r="L62" s="20">
        <v>1.1878888999999999</v>
      </c>
      <c r="M62" s="20">
        <v>1.1741847999999999</v>
      </c>
      <c r="N62" s="20">
        <v>0.13046694</v>
      </c>
      <c r="O62" s="1">
        <v>10.983091999999999</v>
      </c>
      <c r="P62" s="20">
        <v>0.96826316000000001</v>
      </c>
      <c r="Q62" s="20">
        <v>1.4906181000000001</v>
      </c>
      <c r="R62" s="20">
        <v>4.1257268E-3</v>
      </c>
    </row>
    <row r="63" spans="2:18" x14ac:dyDescent="0.25">
      <c r="B63" s="35" t="s">
        <v>42</v>
      </c>
      <c r="C63" s="20">
        <v>34002.453999999998</v>
      </c>
      <c r="D63" s="20">
        <v>31710.589</v>
      </c>
      <c r="E63" s="20">
        <v>8977.0535</v>
      </c>
      <c r="F63" s="1">
        <v>26.401192999999999</v>
      </c>
      <c r="G63" s="20">
        <v>25823.555</v>
      </c>
      <c r="H63" s="20">
        <v>55219.851000000002</v>
      </c>
      <c r="I63" s="20">
        <v>283.87936000000002</v>
      </c>
      <c r="K63" s="35" t="s">
        <v>42</v>
      </c>
      <c r="L63" s="20">
        <v>23451.804</v>
      </c>
      <c r="M63" s="20">
        <v>22030.343000000001</v>
      </c>
      <c r="N63" s="20">
        <v>5415.1414000000004</v>
      </c>
      <c r="O63" s="1">
        <v>23.090510999999999</v>
      </c>
      <c r="P63" s="20">
        <v>18259.939999999999</v>
      </c>
      <c r="Q63" s="20">
        <v>38830.5</v>
      </c>
      <c r="R63" s="20">
        <v>171.24180999999999</v>
      </c>
    </row>
    <row r="64" spans="2:18" x14ac:dyDescent="0.25">
      <c r="B64" s="35" t="s">
        <v>40</v>
      </c>
      <c r="C64" s="20">
        <v>0.11786381999999999</v>
      </c>
      <c r="D64" s="20">
        <v>0.10749966</v>
      </c>
      <c r="E64" s="20">
        <v>5.0681219999999999E-2</v>
      </c>
      <c r="F64" s="1">
        <v>42.999811000000001</v>
      </c>
      <c r="G64" s="20">
        <v>6.7998805999999995E-2</v>
      </c>
      <c r="H64" s="20">
        <v>0.23260446000000001</v>
      </c>
      <c r="I64" s="20">
        <v>1.6026809000000001E-3</v>
      </c>
      <c r="K64" s="35" t="s">
        <v>40</v>
      </c>
      <c r="L64" s="20">
        <v>9.9640264000000006E-2</v>
      </c>
      <c r="M64" s="20">
        <v>9.2709240999999998E-2</v>
      </c>
      <c r="N64" s="20">
        <v>3.5919288000000001E-2</v>
      </c>
      <c r="O64" s="1">
        <v>36.048969</v>
      </c>
      <c r="P64" s="20">
        <v>5.6614786E-2</v>
      </c>
      <c r="Q64" s="20">
        <v>0.18996384999999999</v>
      </c>
      <c r="R64" s="20">
        <v>1.1358676E-3</v>
      </c>
    </row>
    <row r="65" spans="2:18" x14ac:dyDescent="0.25">
      <c r="B65" s="35" t="s">
        <v>38</v>
      </c>
      <c r="C65" s="20">
        <v>5.8098082</v>
      </c>
      <c r="D65" s="20">
        <v>5.6481431999999998</v>
      </c>
      <c r="E65" s="20">
        <v>1.3061502</v>
      </c>
      <c r="F65" s="1">
        <v>22.481812999999999</v>
      </c>
      <c r="G65" s="20">
        <v>3.8535355</v>
      </c>
      <c r="H65" s="20">
        <v>8.6959662000000009</v>
      </c>
      <c r="I65" s="20">
        <v>4.1304095999999998E-2</v>
      </c>
      <c r="K65" s="35" t="s">
        <v>38</v>
      </c>
      <c r="L65" s="20">
        <v>4.3978052999999999</v>
      </c>
      <c r="M65" s="20">
        <v>4.2239516999999998</v>
      </c>
      <c r="N65" s="20">
        <v>1.0257387</v>
      </c>
      <c r="O65" s="1">
        <v>23.323878000000001</v>
      </c>
      <c r="P65" s="20">
        <v>2.8967586000000001</v>
      </c>
      <c r="Q65" s="20">
        <v>6.8077074</v>
      </c>
      <c r="R65" s="20">
        <v>3.2436707000000002E-2</v>
      </c>
    </row>
    <row r="66" spans="2:18" x14ac:dyDescent="0.25">
      <c r="B66" s="35" t="s">
        <v>36</v>
      </c>
      <c r="C66" s="20">
        <v>353.61052000000001</v>
      </c>
      <c r="D66" s="20">
        <v>351.96386000000001</v>
      </c>
      <c r="E66" s="20">
        <v>18.767271000000001</v>
      </c>
      <c r="F66" s="1">
        <v>5.3073281999999997</v>
      </c>
      <c r="G66" s="20">
        <v>321.66273000000001</v>
      </c>
      <c r="H66" s="20">
        <v>393.45742999999999</v>
      </c>
      <c r="I66" s="20">
        <v>0.59347320000000003</v>
      </c>
      <c r="K66" s="35" t="s">
        <v>36</v>
      </c>
      <c r="L66" s="20">
        <v>258.39497</v>
      </c>
      <c r="M66" s="20">
        <v>257.39458999999999</v>
      </c>
      <c r="N66" s="20">
        <v>12.365703999999999</v>
      </c>
      <c r="O66" s="1">
        <v>4.7855824</v>
      </c>
      <c r="P66" s="20">
        <v>238.20973000000001</v>
      </c>
      <c r="Q66" s="20">
        <v>284.60807999999997</v>
      </c>
      <c r="R66" s="20">
        <v>0.39103789999999999</v>
      </c>
    </row>
    <row r="67" spans="2:18" x14ac:dyDescent="0.25">
      <c r="B67" s="35" t="s">
        <v>34</v>
      </c>
      <c r="C67" s="20">
        <v>5567.6252999999997</v>
      </c>
      <c r="D67" s="20">
        <v>4339.8208999999997</v>
      </c>
      <c r="E67" s="20">
        <v>4232.0145000000002</v>
      </c>
      <c r="F67" s="1">
        <v>76.011122999999998</v>
      </c>
      <c r="G67" s="20">
        <v>2160.2370000000001</v>
      </c>
      <c r="H67" s="20">
        <v>17109.422999999999</v>
      </c>
      <c r="I67" s="20">
        <v>133.82804999999999</v>
      </c>
      <c r="K67" s="35" t="s">
        <v>34</v>
      </c>
      <c r="L67" s="20">
        <v>3909.9344999999998</v>
      </c>
      <c r="M67" s="20">
        <v>3075.3058000000001</v>
      </c>
      <c r="N67" s="20">
        <v>2834.1617999999999</v>
      </c>
      <c r="O67" s="1">
        <v>72.486171999999996</v>
      </c>
      <c r="P67" s="20">
        <v>1612.6647</v>
      </c>
      <c r="Q67" s="20">
        <v>11214.653</v>
      </c>
      <c r="R67" s="20">
        <v>89.624065999999999</v>
      </c>
    </row>
    <row r="68" spans="2:18" x14ac:dyDescent="0.25">
      <c r="B68" s="35" t="s">
        <v>32</v>
      </c>
      <c r="C68" s="20">
        <v>13.479481</v>
      </c>
      <c r="D68" s="20">
        <v>12.688435</v>
      </c>
      <c r="E68" s="20">
        <v>4.0228536999999998</v>
      </c>
      <c r="F68" s="1">
        <v>29.844277999999999</v>
      </c>
      <c r="G68" s="20">
        <v>8.0082509999999996</v>
      </c>
      <c r="H68" s="20">
        <v>22.819448000000001</v>
      </c>
      <c r="I68" s="20">
        <v>0.12721379999999999</v>
      </c>
      <c r="K68" s="35" t="s">
        <v>32</v>
      </c>
      <c r="L68" s="20">
        <v>10.493510000000001</v>
      </c>
      <c r="M68" s="20">
        <v>9.9834525999999997</v>
      </c>
      <c r="N68" s="20">
        <v>2.9049952999999999</v>
      </c>
      <c r="O68" s="1">
        <v>27.683734000000001</v>
      </c>
      <c r="P68" s="20">
        <v>6.3767464</v>
      </c>
      <c r="Q68" s="20">
        <v>16.84534</v>
      </c>
      <c r="R68" s="20">
        <v>9.1864018000000006E-2</v>
      </c>
    </row>
    <row r="69" spans="2:18" x14ac:dyDescent="0.25">
      <c r="B69" s="35" t="s">
        <v>30</v>
      </c>
      <c r="C69" s="20">
        <v>11.405414</v>
      </c>
      <c r="D69" s="20">
        <v>10.848217999999999</v>
      </c>
      <c r="E69" s="20">
        <v>3.0792538</v>
      </c>
      <c r="F69" s="1">
        <v>26.998176000000001</v>
      </c>
      <c r="G69" s="20">
        <v>6.9652858000000002</v>
      </c>
      <c r="H69" s="20">
        <v>19.034761</v>
      </c>
      <c r="I69" s="20">
        <v>9.7374554000000002E-2</v>
      </c>
      <c r="K69" s="35" t="s">
        <v>30</v>
      </c>
      <c r="L69" s="20">
        <v>9.2415552999999999</v>
      </c>
      <c r="M69" s="20">
        <v>8.7705860999999992</v>
      </c>
      <c r="N69" s="20">
        <v>2.5873914999999998</v>
      </c>
      <c r="O69" s="1">
        <v>27.99736</v>
      </c>
      <c r="P69" s="20">
        <v>5.6689017000000002</v>
      </c>
      <c r="Q69" s="20">
        <v>15.450538999999999</v>
      </c>
      <c r="R69" s="20">
        <v>8.1820505000000002E-2</v>
      </c>
    </row>
    <row r="70" spans="2:18" x14ac:dyDescent="0.25">
      <c r="B70" s="35" t="s">
        <v>28</v>
      </c>
      <c r="C70" s="20">
        <v>7.8558957999999999</v>
      </c>
      <c r="D70" s="20">
        <v>6.9852606000000002</v>
      </c>
      <c r="E70" s="20">
        <v>3.7853591999999998</v>
      </c>
      <c r="F70" s="1">
        <v>48.184945999999997</v>
      </c>
      <c r="G70" s="20">
        <v>4.749892</v>
      </c>
      <c r="H70" s="20">
        <v>16.747419000000001</v>
      </c>
      <c r="I70" s="20">
        <v>0.11970357</v>
      </c>
      <c r="K70" s="35" t="s">
        <v>28</v>
      </c>
      <c r="L70" s="20">
        <v>6.1415476</v>
      </c>
      <c r="M70" s="20">
        <v>5.1599572</v>
      </c>
      <c r="N70" s="20">
        <v>3.5627502999999998</v>
      </c>
      <c r="O70" s="1">
        <v>58.010626999999999</v>
      </c>
      <c r="P70" s="20">
        <v>3.2481746999999999</v>
      </c>
      <c r="Q70" s="20">
        <v>16.399349000000001</v>
      </c>
      <c r="R70" s="20">
        <v>0.11266406</v>
      </c>
    </row>
    <row r="71" spans="2:18" x14ac:dyDescent="0.25">
      <c r="B71" s="35" t="s">
        <v>27</v>
      </c>
      <c r="C71" s="20">
        <v>6140.4731000000002</v>
      </c>
      <c r="D71" s="20">
        <v>5897.3162000000002</v>
      </c>
      <c r="E71" s="20">
        <v>1272.8884</v>
      </c>
      <c r="F71" s="1">
        <v>20.729482999999998</v>
      </c>
      <c r="G71" s="20">
        <v>4309.2538999999997</v>
      </c>
      <c r="H71" s="20">
        <v>9303.4814000000006</v>
      </c>
      <c r="I71" s="20">
        <v>40.252263999999997</v>
      </c>
      <c r="K71" s="35" t="s">
        <v>27</v>
      </c>
      <c r="L71" s="20">
        <v>4473.3923000000004</v>
      </c>
      <c r="M71" s="20">
        <v>4365.8599000000004</v>
      </c>
      <c r="N71" s="20">
        <v>700.87743999999998</v>
      </c>
      <c r="O71" s="1">
        <v>15.667695</v>
      </c>
      <c r="P71" s="20">
        <v>3371.7082999999998</v>
      </c>
      <c r="Q71" s="20">
        <v>6066.4913999999999</v>
      </c>
      <c r="R71" s="20">
        <v>22.163691</v>
      </c>
    </row>
    <row r="72" spans="2:18" x14ac:dyDescent="0.25">
      <c r="B72" s="35" t="s">
        <v>25</v>
      </c>
      <c r="C72" s="20">
        <v>5.2069907E-5</v>
      </c>
      <c r="D72" s="20">
        <v>4.5284726000000001E-5</v>
      </c>
      <c r="E72" s="20">
        <v>2.5538165999999999E-5</v>
      </c>
      <c r="F72" s="1">
        <v>49.045923000000002</v>
      </c>
      <c r="G72" s="20">
        <v>2.5134152999999999E-5</v>
      </c>
      <c r="H72" s="20">
        <v>1.1631038E-4</v>
      </c>
      <c r="I72" s="20">
        <v>8.0758772999999997E-7</v>
      </c>
      <c r="K72" s="35" t="s">
        <v>25</v>
      </c>
      <c r="L72" s="20">
        <v>3.3435107E-5</v>
      </c>
      <c r="M72" s="20">
        <v>2.9967717000000001E-5</v>
      </c>
      <c r="N72" s="20">
        <v>1.6586254000000002E-5</v>
      </c>
      <c r="O72" s="1">
        <v>49.607300000000002</v>
      </c>
      <c r="P72" s="20">
        <v>1.7393243999999998E-5</v>
      </c>
      <c r="Q72" s="20">
        <v>6.9423356000000003E-5</v>
      </c>
      <c r="R72" s="20">
        <v>5.2450339999999996E-7</v>
      </c>
    </row>
    <row r="73" spans="2:18" x14ac:dyDescent="0.25">
      <c r="B73" s="35" t="s">
        <v>23</v>
      </c>
      <c r="C73" s="20">
        <v>0.30865798</v>
      </c>
      <c r="D73" s="20">
        <v>0.30537215000000001</v>
      </c>
      <c r="E73" s="20">
        <v>3.4389632000000003E-2</v>
      </c>
      <c r="F73" s="1">
        <v>11.141662999999999</v>
      </c>
      <c r="G73" s="20">
        <v>0.25288061000000001</v>
      </c>
      <c r="H73" s="20">
        <v>0.38695310999999999</v>
      </c>
      <c r="I73" s="20">
        <v>1.0874955999999999E-3</v>
      </c>
      <c r="K73" s="35" t="s">
        <v>23</v>
      </c>
      <c r="L73" s="20">
        <v>0.23221383000000001</v>
      </c>
      <c r="M73" s="20">
        <v>0.22955318</v>
      </c>
      <c r="N73" s="20">
        <v>2.3589335999999999E-2</v>
      </c>
      <c r="O73" s="1">
        <v>10.158454000000001</v>
      </c>
      <c r="P73" s="20">
        <v>0.19138991999999999</v>
      </c>
      <c r="Q73" s="20">
        <v>0.28350487000000002</v>
      </c>
      <c r="R73" s="20">
        <v>7.4596028999999997E-4</v>
      </c>
    </row>
    <row r="74" spans="2:18" x14ac:dyDescent="0.25">
      <c r="B74" s="35" t="s">
        <v>21</v>
      </c>
      <c r="C74" s="20">
        <v>0.12243115</v>
      </c>
      <c r="D74" s="20">
        <v>0.11631447</v>
      </c>
      <c r="E74" s="20">
        <v>2.8642817000000001E-2</v>
      </c>
      <c r="F74" s="1">
        <v>23.395040999999999</v>
      </c>
      <c r="G74" s="20">
        <v>8.0820612E-2</v>
      </c>
      <c r="H74" s="20">
        <v>0.19607114</v>
      </c>
      <c r="I74" s="20">
        <v>9.0576540000000003E-4</v>
      </c>
      <c r="K74" s="35" t="s">
        <v>21</v>
      </c>
      <c r="L74" s="20">
        <v>8.4384868000000002E-2</v>
      </c>
      <c r="M74" s="20">
        <v>8.1899947000000001E-2</v>
      </c>
      <c r="N74" s="20">
        <v>1.7521429000000002E-2</v>
      </c>
      <c r="O74" s="1">
        <v>20.76371</v>
      </c>
      <c r="P74" s="20">
        <v>5.8436283999999998E-2</v>
      </c>
      <c r="Q74" s="20">
        <v>0.12893287</v>
      </c>
      <c r="R74" s="20">
        <v>5.5407622999999997E-4</v>
      </c>
    </row>
    <row r="75" spans="2:18" x14ac:dyDescent="0.25">
      <c r="B75" s="35" t="s">
        <v>20</v>
      </c>
      <c r="C75" s="20">
        <v>4.7368309999999996</v>
      </c>
      <c r="D75" s="20">
        <v>4.6769315999999996</v>
      </c>
      <c r="E75" s="20">
        <v>0.53537546000000003</v>
      </c>
      <c r="F75" s="1">
        <v>11.302396999999999</v>
      </c>
      <c r="G75" s="20">
        <v>3.8541102</v>
      </c>
      <c r="H75" s="20">
        <v>6.0447505000000001</v>
      </c>
      <c r="I75" s="20">
        <v>1.6930058000000001E-2</v>
      </c>
      <c r="K75" s="35" t="s">
        <v>20</v>
      </c>
      <c r="L75" s="20">
        <v>3.5930179</v>
      </c>
      <c r="M75" s="20">
        <v>3.5555531</v>
      </c>
      <c r="N75" s="20">
        <v>0.34756049</v>
      </c>
      <c r="O75" s="1">
        <v>9.6732189999999996</v>
      </c>
      <c r="P75" s="20">
        <v>2.9907165</v>
      </c>
      <c r="Q75" s="20">
        <v>4.3673772</v>
      </c>
      <c r="R75" s="20">
        <v>1.0990827999999999E-2</v>
      </c>
    </row>
    <row r="76" spans="2:18" x14ac:dyDescent="0.25">
      <c r="B76" s="35" t="s">
        <v>19</v>
      </c>
      <c r="C76" s="20">
        <v>14085.35</v>
      </c>
      <c r="D76" s="20">
        <v>13572.873</v>
      </c>
      <c r="E76" s="20">
        <v>2215.7060999999999</v>
      </c>
      <c r="F76" s="1">
        <v>15.730572</v>
      </c>
      <c r="G76" s="20">
        <v>11684.51</v>
      </c>
      <c r="H76" s="20">
        <v>19554.727999999999</v>
      </c>
      <c r="I76" s="20">
        <v>70.066777999999999</v>
      </c>
      <c r="K76" s="35" t="s">
        <v>19</v>
      </c>
      <c r="L76" s="20">
        <v>8428.0892999999996</v>
      </c>
      <c r="M76" s="20">
        <v>8166.7115999999996</v>
      </c>
      <c r="N76" s="20">
        <v>1316.0195000000001</v>
      </c>
      <c r="O76" s="1">
        <v>15.614682999999999</v>
      </c>
      <c r="P76" s="20">
        <v>6900.7248</v>
      </c>
      <c r="Q76" s="20">
        <v>12218.362999999999</v>
      </c>
      <c r="R76" s="20">
        <v>41.616188999999999</v>
      </c>
    </row>
    <row r="78" spans="2:18" ht="18" x14ac:dyDescent="0.35">
      <c r="B78" s="204" t="s">
        <v>204</v>
      </c>
      <c r="C78" s="204"/>
      <c r="D78" s="204"/>
      <c r="K78" s="204" t="s">
        <v>203</v>
      </c>
      <c r="L78" s="204"/>
      <c r="M78" s="204"/>
    </row>
    <row r="80" spans="2:18" x14ac:dyDescent="0.25">
      <c r="B80" s="9"/>
      <c r="C80" s="38" t="s">
        <v>159</v>
      </c>
      <c r="D80" s="38" t="s">
        <v>160</v>
      </c>
      <c r="E80" s="38" t="s">
        <v>161</v>
      </c>
      <c r="F80" s="38" t="s">
        <v>162</v>
      </c>
      <c r="G80" s="135">
        <v>2.5000000000000001E-2</v>
      </c>
      <c r="H80" s="135">
        <v>0.97499999999999998</v>
      </c>
      <c r="I80" s="38" t="s">
        <v>163</v>
      </c>
      <c r="K80" s="9"/>
      <c r="L80" s="38" t="s">
        <v>159</v>
      </c>
      <c r="M80" s="38" t="s">
        <v>160</v>
      </c>
      <c r="N80" s="38" t="s">
        <v>161</v>
      </c>
      <c r="O80" s="38" t="s">
        <v>162</v>
      </c>
      <c r="P80" s="135">
        <v>2.5000000000000001E-2</v>
      </c>
      <c r="Q80" s="135">
        <v>0.97499999999999998</v>
      </c>
      <c r="R80" s="38" t="s">
        <v>163</v>
      </c>
    </row>
    <row r="81" spans="2:18" x14ac:dyDescent="0.25">
      <c r="B81" s="35" t="s">
        <v>43</v>
      </c>
      <c r="C81" s="20">
        <v>1.3494672000000001</v>
      </c>
      <c r="D81" s="20">
        <v>1.3254524999999999</v>
      </c>
      <c r="E81" s="20">
        <v>0.19010519000000001</v>
      </c>
      <c r="F81" s="1">
        <v>14.087426000000001</v>
      </c>
      <c r="G81" s="20">
        <v>1.0833797999999999</v>
      </c>
      <c r="H81" s="20">
        <v>1.802926</v>
      </c>
      <c r="I81" s="20">
        <v>6.0116541000000004E-3</v>
      </c>
      <c r="K81" s="35" t="s">
        <v>43</v>
      </c>
      <c r="L81" s="20">
        <v>1.0496601000000001</v>
      </c>
      <c r="M81" s="20">
        <v>1.0359993000000001</v>
      </c>
      <c r="N81" s="20">
        <v>0.13077957000000001</v>
      </c>
      <c r="O81" s="1">
        <v>12.45923</v>
      </c>
      <c r="P81" s="20">
        <v>0.84079247999999995</v>
      </c>
      <c r="Q81" s="20">
        <v>1.3538466</v>
      </c>
      <c r="R81" s="20">
        <v>4.1356133000000003E-3</v>
      </c>
    </row>
    <row r="82" spans="2:18" x14ac:dyDescent="0.25">
      <c r="B82" s="35" t="s">
        <v>42</v>
      </c>
      <c r="C82" s="20">
        <v>23157.753000000001</v>
      </c>
      <c r="D82" s="20">
        <v>20721.971000000001</v>
      </c>
      <c r="E82" s="20">
        <v>9469.6358</v>
      </c>
      <c r="F82" s="1">
        <v>40.891858999999997</v>
      </c>
      <c r="G82" s="20">
        <v>15403.138999999999</v>
      </c>
      <c r="H82" s="20">
        <v>47226.502999999997</v>
      </c>
      <c r="I82" s="20">
        <v>299.45618000000002</v>
      </c>
      <c r="K82" s="35" t="s">
        <v>42</v>
      </c>
      <c r="L82" s="20">
        <v>15417.82</v>
      </c>
      <c r="M82" s="20">
        <v>13985.227999999999</v>
      </c>
      <c r="N82" s="20">
        <v>9457.2029999999995</v>
      </c>
      <c r="O82" s="1">
        <v>61.339429000000003</v>
      </c>
      <c r="P82" s="20">
        <v>10368.602999999999</v>
      </c>
      <c r="Q82" s="20">
        <v>29178.059000000001</v>
      </c>
      <c r="R82" s="20">
        <v>299.06301999999999</v>
      </c>
    </row>
    <row r="83" spans="2:18" x14ac:dyDescent="0.25">
      <c r="B83" s="35" t="s">
        <v>40</v>
      </c>
      <c r="C83" s="20">
        <v>0.10872002</v>
      </c>
      <c r="D83" s="20">
        <v>0.1008873</v>
      </c>
      <c r="E83" s="20">
        <v>4.1087773000000001E-2</v>
      </c>
      <c r="F83" s="1">
        <v>37.792278000000003</v>
      </c>
      <c r="G83" s="20">
        <v>6.1909969000000002E-2</v>
      </c>
      <c r="H83" s="20">
        <v>0.21780672000000001</v>
      </c>
      <c r="I83" s="20">
        <v>1.2993095E-3</v>
      </c>
      <c r="K83" s="35" t="s">
        <v>40</v>
      </c>
      <c r="L83" s="20">
        <v>9.4527523000000002E-2</v>
      </c>
      <c r="M83" s="20">
        <v>8.6722046999999997E-2</v>
      </c>
      <c r="N83" s="20">
        <v>7.3562642999999997E-2</v>
      </c>
      <c r="O83" s="1">
        <v>77.821400999999994</v>
      </c>
      <c r="P83" s="20">
        <v>5.4302887000000001E-2</v>
      </c>
      <c r="Q83" s="20">
        <v>0.16587387000000001</v>
      </c>
      <c r="R83" s="20">
        <v>2.3262550000000002E-3</v>
      </c>
    </row>
    <row r="84" spans="2:18" x14ac:dyDescent="0.25">
      <c r="B84" s="35" t="s">
        <v>38</v>
      </c>
      <c r="C84" s="20">
        <v>4.0383453999999999</v>
      </c>
      <c r="D84" s="20">
        <v>3.8370896000000001</v>
      </c>
      <c r="E84" s="20">
        <v>1.1003662999999999</v>
      </c>
      <c r="F84" s="1">
        <v>27.247948999999998</v>
      </c>
      <c r="G84" s="20">
        <v>2.5058625000000001</v>
      </c>
      <c r="H84" s="20">
        <v>6.6753909</v>
      </c>
      <c r="I84" s="20">
        <v>3.4796637999999998E-2</v>
      </c>
      <c r="K84" s="35" t="s">
        <v>38</v>
      </c>
      <c r="L84" s="20">
        <v>2.9726199000000002</v>
      </c>
      <c r="M84" s="20">
        <v>2.8246079000000002</v>
      </c>
      <c r="N84" s="20">
        <v>0.81218683000000003</v>
      </c>
      <c r="O84" s="1">
        <v>27.322255999999999</v>
      </c>
      <c r="P84" s="20">
        <v>1.7777292</v>
      </c>
      <c r="Q84" s="20">
        <v>5.0169075999999997</v>
      </c>
      <c r="R84" s="20">
        <v>2.5683602999999999E-2</v>
      </c>
    </row>
    <row r="85" spans="2:18" x14ac:dyDescent="0.25">
      <c r="B85" s="35" t="s">
        <v>36</v>
      </c>
      <c r="C85" s="20">
        <v>301.80342000000002</v>
      </c>
      <c r="D85" s="20">
        <v>300.58769999999998</v>
      </c>
      <c r="E85" s="20">
        <v>17.701737999999999</v>
      </c>
      <c r="F85" s="1">
        <v>5.8653203999999999</v>
      </c>
      <c r="G85" s="20">
        <v>271.42505999999997</v>
      </c>
      <c r="H85" s="20">
        <v>339.92523999999997</v>
      </c>
      <c r="I85" s="20">
        <v>0.55977809999999995</v>
      </c>
      <c r="K85" s="35" t="s">
        <v>36</v>
      </c>
      <c r="L85" s="20">
        <v>218.93726000000001</v>
      </c>
      <c r="M85" s="20">
        <v>218.24239</v>
      </c>
      <c r="N85" s="20">
        <v>11.323855999999999</v>
      </c>
      <c r="O85" s="1">
        <v>5.1721922999999999</v>
      </c>
      <c r="P85" s="20">
        <v>198.77816000000001</v>
      </c>
      <c r="Q85" s="20">
        <v>242.10992999999999</v>
      </c>
      <c r="R85" s="20">
        <v>0.35809176999999998</v>
      </c>
    </row>
    <row r="86" spans="2:18" x14ac:dyDescent="0.25">
      <c r="B86" s="35" t="s">
        <v>34</v>
      </c>
      <c r="C86" s="20">
        <v>5447.6124</v>
      </c>
      <c r="D86" s="20">
        <v>4230.3559999999998</v>
      </c>
      <c r="E86" s="20">
        <v>4290.0814</v>
      </c>
      <c r="F86" s="1">
        <v>78.751588999999996</v>
      </c>
      <c r="G86" s="20">
        <v>2202.5232999999998</v>
      </c>
      <c r="H86" s="20">
        <v>15984.696</v>
      </c>
      <c r="I86" s="20">
        <v>135.66427999999999</v>
      </c>
      <c r="K86" s="35" t="s">
        <v>34</v>
      </c>
      <c r="L86" s="20">
        <v>4102.6037999999999</v>
      </c>
      <c r="M86" s="20">
        <v>3027.2253000000001</v>
      </c>
      <c r="N86" s="20">
        <v>4094.1851999999999</v>
      </c>
      <c r="O86" s="1">
        <v>99.794798</v>
      </c>
      <c r="P86" s="20">
        <v>1609.7274</v>
      </c>
      <c r="Q86" s="20">
        <v>13863.217000000001</v>
      </c>
      <c r="R86" s="20">
        <v>129.46950000000001</v>
      </c>
    </row>
    <row r="87" spans="2:18" x14ac:dyDescent="0.25">
      <c r="B87" s="35" t="s">
        <v>32</v>
      </c>
      <c r="C87" s="20">
        <v>13.590662</v>
      </c>
      <c r="D87" s="20">
        <v>12.764524</v>
      </c>
      <c r="E87" s="20">
        <v>4.4878403999999996</v>
      </c>
      <c r="F87" s="1">
        <v>33.021498999999999</v>
      </c>
      <c r="G87" s="20">
        <v>7.9528878000000001</v>
      </c>
      <c r="H87" s="20">
        <v>24.529931000000001</v>
      </c>
      <c r="I87" s="20">
        <v>0.14191797</v>
      </c>
      <c r="K87" s="35" t="s">
        <v>32</v>
      </c>
      <c r="L87" s="20">
        <v>10.382313</v>
      </c>
      <c r="M87" s="20">
        <v>9.9037623999999997</v>
      </c>
      <c r="N87" s="20">
        <v>2.8590998999999999</v>
      </c>
      <c r="O87" s="1">
        <v>27.538177999999998</v>
      </c>
      <c r="P87" s="20">
        <v>6.3486383000000002</v>
      </c>
      <c r="Q87" s="20">
        <v>17.311720999999999</v>
      </c>
      <c r="R87" s="20">
        <v>9.0412677999999996E-2</v>
      </c>
    </row>
    <row r="88" spans="2:18" x14ac:dyDescent="0.25">
      <c r="B88" s="35" t="s">
        <v>30</v>
      </c>
      <c r="C88" s="20">
        <v>9.9536657000000002</v>
      </c>
      <c r="D88" s="20">
        <v>9.4639889000000004</v>
      </c>
      <c r="E88" s="20">
        <v>2.7304769000000002</v>
      </c>
      <c r="F88" s="1">
        <v>27.431873</v>
      </c>
      <c r="G88" s="20">
        <v>6.1933664000000004</v>
      </c>
      <c r="H88" s="20">
        <v>16.753291000000001</v>
      </c>
      <c r="I88" s="20">
        <v>8.6345261000000006E-2</v>
      </c>
      <c r="K88" s="35" t="s">
        <v>30</v>
      </c>
      <c r="L88" s="20">
        <v>7.9835498999999999</v>
      </c>
      <c r="M88" s="20">
        <v>7.5687959999999999</v>
      </c>
      <c r="N88" s="20">
        <v>2.3283185999999998</v>
      </c>
      <c r="O88" s="1">
        <v>29.163951000000001</v>
      </c>
      <c r="P88" s="20">
        <v>4.8904227000000002</v>
      </c>
      <c r="Q88" s="20">
        <v>13.461952</v>
      </c>
      <c r="R88" s="20">
        <v>7.3627898999999997E-2</v>
      </c>
    </row>
    <row r="89" spans="2:18" x14ac:dyDescent="0.25">
      <c r="B89" s="35" t="s">
        <v>28</v>
      </c>
      <c r="C89" s="20">
        <v>7.3821536999999999</v>
      </c>
      <c r="D89" s="20">
        <v>6.4810176999999998</v>
      </c>
      <c r="E89" s="20">
        <v>3.2378022</v>
      </c>
      <c r="F89" s="1">
        <v>43.859859999999998</v>
      </c>
      <c r="G89" s="20">
        <v>4.5516247999999999</v>
      </c>
      <c r="H89" s="20">
        <v>17.167863000000001</v>
      </c>
      <c r="I89" s="20">
        <v>0.1023883</v>
      </c>
      <c r="K89" s="35" t="s">
        <v>28</v>
      </c>
      <c r="L89" s="20">
        <v>5.8320220999999997</v>
      </c>
      <c r="M89" s="20">
        <v>5.0557369000000003</v>
      </c>
      <c r="N89" s="20">
        <v>2.9969600999999999</v>
      </c>
      <c r="O89" s="1">
        <v>51.388010000000001</v>
      </c>
      <c r="P89" s="20">
        <v>3.0692824000000001</v>
      </c>
      <c r="Q89" s="20">
        <v>13.717439000000001</v>
      </c>
      <c r="R89" s="20">
        <v>9.4772199000000001E-2</v>
      </c>
    </row>
    <row r="90" spans="2:18" x14ac:dyDescent="0.25">
      <c r="B90" s="35" t="s">
        <v>27</v>
      </c>
      <c r="C90" s="20">
        <v>5051.1776</v>
      </c>
      <c r="D90" s="20">
        <v>4787.4258</v>
      </c>
      <c r="E90" s="20">
        <v>1265.4395</v>
      </c>
      <c r="F90" s="1">
        <v>25.052365000000002</v>
      </c>
      <c r="G90" s="20">
        <v>3271.3507</v>
      </c>
      <c r="H90" s="20">
        <v>8158.4507999999996</v>
      </c>
      <c r="I90" s="20">
        <v>40.016710000000003</v>
      </c>
      <c r="K90" s="35" t="s">
        <v>27</v>
      </c>
      <c r="L90" s="20">
        <v>3642.2233000000001</v>
      </c>
      <c r="M90" s="20">
        <v>3530.3566999999998</v>
      </c>
      <c r="N90" s="20">
        <v>718.53360999999995</v>
      </c>
      <c r="O90" s="1">
        <v>19.727885000000001</v>
      </c>
      <c r="P90" s="20">
        <v>2584.6613000000002</v>
      </c>
      <c r="Q90" s="20">
        <v>5203.518</v>
      </c>
      <c r="R90" s="20">
        <v>22.722028000000002</v>
      </c>
    </row>
    <row r="91" spans="2:18" x14ac:dyDescent="0.25">
      <c r="B91" s="35" t="s">
        <v>25</v>
      </c>
      <c r="C91" s="20">
        <v>4.6637129E-5</v>
      </c>
      <c r="D91" s="20">
        <v>4.0754719999999999E-5</v>
      </c>
      <c r="E91" s="20">
        <v>2.2684545999999999E-5</v>
      </c>
      <c r="F91" s="1">
        <v>48.640529000000001</v>
      </c>
      <c r="G91" s="20">
        <v>2.1132044000000001E-5</v>
      </c>
      <c r="H91" s="20">
        <v>1.0388389E-4</v>
      </c>
      <c r="I91" s="20">
        <v>7.1734834000000001E-7</v>
      </c>
      <c r="K91" s="35" t="s">
        <v>25</v>
      </c>
      <c r="L91" s="20">
        <v>3.0102368000000001E-5</v>
      </c>
      <c r="M91" s="20">
        <v>2.6414045000000001E-5</v>
      </c>
      <c r="N91" s="20">
        <v>1.4432153E-5</v>
      </c>
      <c r="O91" s="1">
        <v>47.943581999999999</v>
      </c>
      <c r="P91" s="20">
        <v>1.4908479000000001E-5</v>
      </c>
      <c r="Q91" s="20">
        <v>6.8813089000000003E-5</v>
      </c>
      <c r="R91" s="20">
        <v>4.5638476000000002E-7</v>
      </c>
    </row>
    <row r="92" spans="2:18" x14ac:dyDescent="0.25">
      <c r="B92" s="35" t="s">
        <v>23</v>
      </c>
      <c r="C92" s="20">
        <v>0.27151144999999999</v>
      </c>
      <c r="D92" s="20">
        <v>0.26874344</v>
      </c>
      <c r="E92" s="20">
        <v>3.2644464999999998E-2</v>
      </c>
      <c r="F92" s="1">
        <v>12.023237</v>
      </c>
      <c r="G92" s="20">
        <v>0.21898690000000001</v>
      </c>
      <c r="H92" s="20">
        <v>0.34833985000000001</v>
      </c>
      <c r="I92" s="20">
        <v>1.0323086E-3</v>
      </c>
      <c r="K92" s="35" t="s">
        <v>23</v>
      </c>
      <c r="L92" s="20">
        <v>0.20278175000000001</v>
      </c>
      <c r="M92" s="20">
        <v>0.20101105</v>
      </c>
      <c r="N92" s="20">
        <v>2.3065968999999999E-2</v>
      </c>
      <c r="O92" s="1">
        <v>11.374775</v>
      </c>
      <c r="P92" s="20">
        <v>0.16161528999999999</v>
      </c>
      <c r="Q92" s="20">
        <v>0.25401857999999999</v>
      </c>
      <c r="R92" s="20">
        <v>7.2940997000000001E-4</v>
      </c>
    </row>
    <row r="93" spans="2:18" x14ac:dyDescent="0.25">
      <c r="B93" s="35" t="s">
        <v>21</v>
      </c>
      <c r="C93" s="20">
        <v>0.10288158</v>
      </c>
      <c r="D93" s="20">
        <v>9.6736905999999998E-2</v>
      </c>
      <c r="E93" s="20">
        <v>3.0808967999999999E-2</v>
      </c>
      <c r="F93" s="1">
        <v>29.94605</v>
      </c>
      <c r="G93" s="20">
        <v>6.1007084000000003E-2</v>
      </c>
      <c r="H93" s="20">
        <v>0.17924958999999999</v>
      </c>
      <c r="I93" s="20">
        <v>9.7426512000000005E-4</v>
      </c>
      <c r="K93" s="35" t="s">
        <v>21</v>
      </c>
      <c r="L93" s="20">
        <v>6.8590411000000004E-2</v>
      </c>
      <c r="M93" s="20">
        <v>6.5570562999999998E-2</v>
      </c>
      <c r="N93" s="20">
        <v>1.6642381000000001E-2</v>
      </c>
      <c r="O93" s="1">
        <v>24.263421999999998</v>
      </c>
      <c r="P93" s="20">
        <v>4.4552226E-2</v>
      </c>
      <c r="Q93" s="20">
        <v>0.10965827</v>
      </c>
      <c r="R93" s="20">
        <v>5.2627828E-4</v>
      </c>
    </row>
    <row r="94" spans="2:18" x14ac:dyDescent="0.25">
      <c r="B94" s="35" t="s">
        <v>20</v>
      </c>
      <c r="C94" s="20">
        <v>4.1351187999999999</v>
      </c>
      <c r="D94" s="20">
        <v>4.0785453</v>
      </c>
      <c r="E94" s="20">
        <v>0.53132356999999997</v>
      </c>
      <c r="F94" s="1">
        <v>12.849052</v>
      </c>
      <c r="G94" s="20">
        <v>3.3431187000000002</v>
      </c>
      <c r="H94" s="20">
        <v>5.2568818999999998</v>
      </c>
      <c r="I94" s="20">
        <v>1.6801927000000001E-2</v>
      </c>
      <c r="K94" s="35" t="s">
        <v>20</v>
      </c>
      <c r="L94" s="20">
        <v>3.1416675999999999</v>
      </c>
      <c r="M94" s="20">
        <v>3.1092477000000001</v>
      </c>
      <c r="N94" s="20">
        <v>0.34422251999999998</v>
      </c>
      <c r="O94" s="1">
        <v>10.956682000000001</v>
      </c>
      <c r="P94" s="20">
        <v>2.5710405000000001</v>
      </c>
      <c r="Q94" s="20">
        <v>3.8914224000000002</v>
      </c>
      <c r="R94" s="20">
        <v>1.0885272E-2</v>
      </c>
    </row>
    <row r="95" spans="2:18" x14ac:dyDescent="0.25">
      <c r="B95" s="35" t="s">
        <v>19</v>
      </c>
      <c r="C95" s="20">
        <v>13430.333000000001</v>
      </c>
      <c r="D95" s="20">
        <v>12918.005999999999</v>
      </c>
      <c r="E95" s="20">
        <v>2261.6107999999999</v>
      </c>
      <c r="F95" s="1">
        <v>16.839573999999999</v>
      </c>
      <c r="G95" s="20">
        <v>11092.883</v>
      </c>
      <c r="H95" s="20">
        <v>19122.578000000001</v>
      </c>
      <c r="I95" s="20">
        <v>71.518412999999995</v>
      </c>
      <c r="K95" s="35" t="s">
        <v>19</v>
      </c>
      <c r="L95" s="20">
        <v>8001.7145</v>
      </c>
      <c r="M95" s="20">
        <v>7707.7948999999999</v>
      </c>
      <c r="N95" s="20">
        <v>2168.7076999999999</v>
      </c>
      <c r="O95" s="1">
        <v>27.103038000000002</v>
      </c>
      <c r="P95" s="20">
        <v>6468.3314</v>
      </c>
      <c r="Q95" s="20">
        <v>11126.531999999999</v>
      </c>
      <c r="R95" s="20">
        <v>68.580560000000006</v>
      </c>
    </row>
    <row r="97" spans="2:2" x14ac:dyDescent="0.25">
      <c r="B97" s="43" t="s">
        <v>210</v>
      </c>
    </row>
    <row r="98" spans="2:2" x14ac:dyDescent="0.25">
      <c r="B98" s="43" t="s">
        <v>211</v>
      </c>
    </row>
  </sheetData>
  <mergeCells count="10">
    <mergeCell ref="B59:D59"/>
    <mergeCell ref="K59:M59"/>
    <mergeCell ref="B78:D78"/>
    <mergeCell ref="K78:M78"/>
    <mergeCell ref="B2:D2"/>
    <mergeCell ref="K2:M2"/>
    <mergeCell ref="B21:D21"/>
    <mergeCell ref="K21:M21"/>
    <mergeCell ref="B40:D40"/>
    <mergeCell ref="K40:M40"/>
  </mergeCells>
  <conditionalFormatting sqref="F5:F19">
    <cfRule type="colorScale" priority="10">
      <colorScale>
        <cfvo type="min"/>
        <cfvo type="max"/>
        <color rgb="FFFCFCFF"/>
        <color rgb="FFF8696B"/>
      </colorScale>
    </cfRule>
  </conditionalFormatting>
  <conditionalFormatting sqref="F24:F38">
    <cfRule type="colorScale" priority="8">
      <colorScale>
        <cfvo type="min"/>
        <cfvo type="max"/>
        <color rgb="FFFCFCFF"/>
        <color rgb="FFF8696B"/>
      </colorScale>
    </cfRule>
  </conditionalFormatting>
  <conditionalFormatting sqref="F43:F57">
    <cfRule type="colorScale" priority="6">
      <colorScale>
        <cfvo type="min"/>
        <cfvo type="max"/>
        <color rgb="FFFCFCFF"/>
        <color rgb="FFF8696B"/>
      </colorScale>
    </cfRule>
  </conditionalFormatting>
  <conditionalFormatting sqref="F62:F76">
    <cfRule type="colorScale" priority="4">
      <colorScale>
        <cfvo type="min"/>
        <cfvo type="max"/>
        <color rgb="FFFCFCFF"/>
        <color rgb="FFF8696B"/>
      </colorScale>
    </cfRule>
  </conditionalFormatting>
  <conditionalFormatting sqref="F81:F95">
    <cfRule type="colorScale" priority="2">
      <colorScale>
        <cfvo type="min"/>
        <cfvo type="max"/>
        <color rgb="FFFCFCFF"/>
        <color rgb="FFF8696B"/>
      </colorScale>
    </cfRule>
  </conditionalFormatting>
  <conditionalFormatting sqref="O5:O19">
    <cfRule type="colorScale" priority="9">
      <colorScale>
        <cfvo type="min"/>
        <cfvo type="max"/>
        <color rgb="FFFCFCFF"/>
        <color rgb="FFF8696B"/>
      </colorScale>
    </cfRule>
  </conditionalFormatting>
  <conditionalFormatting sqref="O24:O38">
    <cfRule type="colorScale" priority="7">
      <colorScale>
        <cfvo type="min"/>
        <cfvo type="max"/>
        <color rgb="FFFCFCFF"/>
        <color rgb="FFF8696B"/>
      </colorScale>
    </cfRule>
  </conditionalFormatting>
  <conditionalFormatting sqref="O43:O57">
    <cfRule type="colorScale" priority="5">
      <colorScale>
        <cfvo type="min"/>
        <cfvo type="max"/>
        <color rgb="FFFCFCFF"/>
        <color rgb="FFF8696B"/>
      </colorScale>
    </cfRule>
  </conditionalFormatting>
  <conditionalFormatting sqref="O62:O76">
    <cfRule type="colorScale" priority="3">
      <colorScale>
        <cfvo type="min"/>
        <cfvo type="max"/>
        <color rgb="FFFCFCFF"/>
        <color rgb="FFF8696B"/>
      </colorScale>
    </cfRule>
  </conditionalFormatting>
  <conditionalFormatting sqref="O81:O95">
    <cfRule type="colorScale" priority="1">
      <colorScale>
        <cfvo type="min"/>
        <cfvo type="max"/>
        <color rgb="FFFCFCFF"/>
        <color rgb="FFF8696B"/>
      </colorScale>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215D-47AB-4344-B925-87E2B258B2AD}">
  <dimension ref="B2:AW116"/>
  <sheetViews>
    <sheetView topLeftCell="B1" zoomScale="90" zoomScaleNormal="90" workbookViewId="0">
      <selection activeCell="B3" sqref="B3:J5"/>
    </sheetView>
  </sheetViews>
  <sheetFormatPr defaultColWidth="11.42578125" defaultRowHeight="15" x14ac:dyDescent="0.25"/>
  <cols>
    <col min="2" max="2" width="23" customWidth="1"/>
    <col min="12" max="12" width="23" customWidth="1"/>
    <col min="17" max="17" width="19.7109375" bestFit="1" customWidth="1"/>
    <col min="22" max="22" width="20.7109375" bestFit="1" customWidth="1"/>
    <col min="33" max="33" width="21" bestFit="1" customWidth="1"/>
  </cols>
  <sheetData>
    <row r="2" spans="2:30" x14ac:dyDescent="0.25">
      <c r="B2" s="144" t="s">
        <v>96</v>
      </c>
      <c r="L2" s="144" t="s">
        <v>215</v>
      </c>
      <c r="V2" s="144" t="s">
        <v>216</v>
      </c>
    </row>
    <row r="3" spans="2:30" x14ac:dyDescent="0.25">
      <c r="B3" s="146" t="s">
        <v>212</v>
      </c>
      <c r="C3" s="10">
        <v>0</v>
      </c>
      <c r="D3" s="10">
        <v>50</v>
      </c>
      <c r="E3" s="10">
        <v>100</v>
      </c>
      <c r="F3" s="10">
        <v>150</v>
      </c>
      <c r="G3" s="10">
        <v>200</v>
      </c>
      <c r="H3" s="10">
        <v>300</v>
      </c>
      <c r="I3" s="10">
        <v>400</v>
      </c>
      <c r="J3" s="10">
        <v>500</v>
      </c>
      <c r="L3" s="146" t="s">
        <v>212</v>
      </c>
      <c r="M3" s="10">
        <v>0</v>
      </c>
      <c r="N3" s="10">
        <v>50</v>
      </c>
      <c r="O3" s="10">
        <v>100</v>
      </c>
      <c r="P3" s="10">
        <v>150</v>
      </c>
      <c r="Q3" s="10">
        <v>200</v>
      </c>
      <c r="R3" s="10">
        <v>300</v>
      </c>
      <c r="S3" s="10">
        <v>400</v>
      </c>
      <c r="T3" s="10">
        <v>500</v>
      </c>
      <c r="V3" s="146" t="s">
        <v>212</v>
      </c>
      <c r="W3" s="10">
        <v>0</v>
      </c>
      <c r="X3" s="10">
        <v>50</v>
      </c>
      <c r="Y3" s="10">
        <v>100</v>
      </c>
      <c r="Z3" s="10">
        <v>150</v>
      </c>
      <c r="AA3" s="10">
        <v>200</v>
      </c>
      <c r="AB3" s="10">
        <v>300</v>
      </c>
      <c r="AC3" s="10">
        <v>400</v>
      </c>
      <c r="AD3" s="10">
        <v>500</v>
      </c>
    </row>
    <row r="4" spans="2:30" ht="18" x14ac:dyDescent="0.35">
      <c r="B4" s="146" t="s">
        <v>217</v>
      </c>
      <c r="C4" s="9">
        <v>189</v>
      </c>
      <c r="D4" s="9">
        <v>220</v>
      </c>
      <c r="E4" s="9">
        <v>252</v>
      </c>
      <c r="F4" s="9">
        <v>283</v>
      </c>
      <c r="G4" s="9">
        <v>314</v>
      </c>
      <c r="H4" s="9">
        <v>377</v>
      </c>
      <c r="I4" s="9">
        <v>440</v>
      </c>
      <c r="J4" s="9">
        <v>503</v>
      </c>
      <c r="L4" s="146" t="s">
        <v>217</v>
      </c>
      <c r="M4" s="9">
        <v>175</v>
      </c>
      <c r="N4" s="9">
        <v>207</v>
      </c>
      <c r="O4" s="9">
        <v>239</v>
      </c>
      <c r="P4" s="9">
        <v>270</v>
      </c>
      <c r="Q4" s="9">
        <v>302</v>
      </c>
      <c r="R4" s="9">
        <v>365</v>
      </c>
      <c r="S4" s="9">
        <v>428</v>
      </c>
      <c r="T4" s="9">
        <v>492</v>
      </c>
      <c r="V4" s="146" t="s">
        <v>217</v>
      </c>
      <c r="W4" s="9">
        <v>154</v>
      </c>
      <c r="X4" s="9">
        <v>186</v>
      </c>
      <c r="Y4" s="9">
        <v>217</v>
      </c>
      <c r="Z4" s="9">
        <v>249</v>
      </c>
      <c r="AA4" s="9">
        <v>281</v>
      </c>
      <c r="AB4" s="9">
        <v>344</v>
      </c>
      <c r="AC4" s="9">
        <v>407</v>
      </c>
      <c r="AD4" s="9">
        <v>471</v>
      </c>
    </row>
    <row r="5" spans="2:30" ht="18" x14ac:dyDescent="0.35">
      <c r="B5" s="146" t="s">
        <v>218</v>
      </c>
      <c r="C5" s="9">
        <v>332</v>
      </c>
      <c r="D5" s="9">
        <v>341</v>
      </c>
      <c r="E5" s="9">
        <v>350</v>
      </c>
      <c r="F5" s="9">
        <v>359</v>
      </c>
      <c r="G5" s="9">
        <v>368</v>
      </c>
      <c r="H5" s="9">
        <v>387</v>
      </c>
      <c r="I5" s="9">
        <v>405</v>
      </c>
      <c r="J5" s="9">
        <v>423</v>
      </c>
      <c r="L5" s="146" t="s">
        <v>218</v>
      </c>
      <c r="M5" s="9">
        <v>309</v>
      </c>
      <c r="N5" s="9">
        <v>318</v>
      </c>
      <c r="O5" s="9">
        <v>327</v>
      </c>
      <c r="P5" s="9">
        <v>336</v>
      </c>
      <c r="Q5" s="9">
        <v>345</v>
      </c>
      <c r="R5" s="9">
        <v>363</v>
      </c>
      <c r="S5" s="9">
        <v>381</v>
      </c>
      <c r="T5" s="9">
        <v>399</v>
      </c>
      <c r="V5" s="146" t="s">
        <v>218</v>
      </c>
      <c r="W5" s="9">
        <v>282</v>
      </c>
      <c r="X5" s="9">
        <v>291</v>
      </c>
      <c r="Y5" s="9">
        <v>300</v>
      </c>
      <c r="Z5" s="9">
        <v>309</v>
      </c>
      <c r="AA5" s="9">
        <v>318</v>
      </c>
      <c r="AB5" s="9">
        <v>336</v>
      </c>
      <c r="AC5" s="9">
        <v>354</v>
      </c>
      <c r="AD5" s="9">
        <v>372</v>
      </c>
    </row>
    <row r="8" spans="2:30" x14ac:dyDescent="0.25">
      <c r="I8" s="206" t="s">
        <v>214</v>
      </c>
      <c r="J8" s="206"/>
      <c r="S8" s="206" t="s">
        <v>214</v>
      </c>
      <c r="T8" s="206"/>
      <c r="AC8" s="206" t="s">
        <v>214</v>
      </c>
      <c r="AD8" s="206"/>
    </row>
    <row r="9" spans="2:30" x14ac:dyDescent="0.25">
      <c r="I9" s="208">
        <f>I12/I11</f>
        <v>321.0821733273462</v>
      </c>
      <c r="J9" s="208"/>
      <c r="S9" s="208">
        <f>S12/S11</f>
        <v>295.2748951203356</v>
      </c>
      <c r="T9" s="208"/>
      <c r="AC9" s="208">
        <f>AC12/AC11</f>
        <v>282.24525805028674</v>
      </c>
      <c r="AD9" s="208"/>
    </row>
    <row r="11" spans="2:30" x14ac:dyDescent="0.25">
      <c r="I11" s="145">
        <f>0.628-0.1826</f>
        <v>0.44540000000000002</v>
      </c>
      <c r="S11" s="145">
        <f>0.6329-0.18</f>
        <v>0.45290000000000002</v>
      </c>
      <c r="AC11" s="145">
        <f>0.6334-0.18</f>
        <v>0.45339999999999997</v>
      </c>
    </row>
    <row r="12" spans="2:30" x14ac:dyDescent="0.25">
      <c r="I12" s="145">
        <f>331.82-188.81</f>
        <v>143.01</v>
      </c>
      <c r="S12" s="145">
        <f>309-175.27</f>
        <v>133.72999999999999</v>
      </c>
      <c r="AC12" s="145">
        <f>282-154.03</f>
        <v>127.97</v>
      </c>
    </row>
    <row r="18" spans="2:40" x14ac:dyDescent="0.25">
      <c r="AC18">
        <f>(S9-AC9)/S9</f>
        <v>4.4127141471809843E-2</v>
      </c>
    </row>
    <row r="22" spans="2:40" s="18" customFormat="1" x14ac:dyDescent="0.25"/>
    <row r="24" spans="2:40" x14ac:dyDescent="0.25">
      <c r="C24" s="207" t="s">
        <v>230</v>
      </c>
      <c r="D24" s="207"/>
      <c r="E24" s="207"/>
      <c r="F24" s="207"/>
      <c r="G24" s="207"/>
      <c r="H24" s="207"/>
      <c r="I24" s="207"/>
      <c r="J24" s="207"/>
      <c r="K24" s="207"/>
      <c r="L24" s="207"/>
      <c r="M24" s="207"/>
      <c r="N24" s="207"/>
      <c r="P24" s="207" t="s">
        <v>235</v>
      </c>
      <c r="Q24" s="207"/>
      <c r="R24" s="207"/>
      <c r="S24" s="207"/>
      <c r="T24" s="207"/>
      <c r="U24" s="207"/>
      <c r="V24" s="207"/>
      <c r="W24" s="207"/>
      <c r="X24" s="207"/>
      <c r="Y24" s="207"/>
      <c r="Z24" s="207"/>
      <c r="AA24" s="207"/>
      <c r="AC24" s="207" t="s">
        <v>229</v>
      </c>
      <c r="AD24" s="207"/>
      <c r="AE24" s="207"/>
      <c r="AF24" s="207"/>
      <c r="AG24" s="207"/>
      <c r="AH24" s="207"/>
      <c r="AI24" s="207"/>
      <c r="AJ24" s="207"/>
      <c r="AK24" s="207"/>
    </row>
    <row r="25" spans="2:40" ht="18" x14ac:dyDescent="0.35">
      <c r="C25" s="206" t="s">
        <v>220</v>
      </c>
      <c r="D25" s="206"/>
      <c r="E25" s="206"/>
      <c r="F25" s="206" t="s">
        <v>231</v>
      </c>
      <c r="G25" s="206"/>
      <c r="H25" s="206"/>
      <c r="I25" s="206" t="s">
        <v>228</v>
      </c>
      <c r="J25" s="206"/>
      <c r="K25" s="206"/>
      <c r="L25" s="206" t="s">
        <v>239</v>
      </c>
      <c r="M25" s="206"/>
      <c r="N25" s="206"/>
      <c r="P25" s="206" t="s">
        <v>220</v>
      </c>
      <c r="Q25" s="206"/>
      <c r="R25" s="206"/>
      <c r="S25" s="206" t="s">
        <v>231</v>
      </c>
      <c r="T25" s="206"/>
      <c r="U25" s="206"/>
      <c r="V25" s="206" t="s">
        <v>228</v>
      </c>
      <c r="W25" s="206"/>
      <c r="X25" s="206"/>
      <c r="Y25" s="206" t="s">
        <v>239</v>
      </c>
      <c r="Z25" s="206"/>
      <c r="AA25" s="206"/>
      <c r="AC25" s="206" t="s">
        <v>220</v>
      </c>
      <c r="AD25" s="206"/>
      <c r="AE25" s="206"/>
      <c r="AF25" s="206" t="s">
        <v>219</v>
      </c>
      <c r="AG25" s="206"/>
      <c r="AH25" s="206"/>
      <c r="AI25" s="206" t="s">
        <v>228</v>
      </c>
      <c r="AJ25" s="206"/>
      <c r="AK25" s="206"/>
      <c r="AL25" s="206" t="s">
        <v>239</v>
      </c>
      <c r="AM25" s="206"/>
      <c r="AN25" s="206"/>
    </row>
    <row r="26" spans="2:40" x14ac:dyDescent="0.25">
      <c r="C26" s="148">
        <v>-0.2</v>
      </c>
      <c r="D26" s="146" t="s">
        <v>159</v>
      </c>
      <c r="E26" s="148">
        <v>0.2</v>
      </c>
      <c r="F26" s="148">
        <v>-0.2</v>
      </c>
      <c r="G26" s="146" t="s">
        <v>159</v>
      </c>
      <c r="H26" s="148">
        <v>0.2</v>
      </c>
      <c r="I26" s="148">
        <v>-0.2</v>
      </c>
      <c r="J26" s="146" t="s">
        <v>159</v>
      </c>
      <c r="K26" s="148">
        <v>0.2</v>
      </c>
      <c r="L26" s="148">
        <v>-0.2</v>
      </c>
      <c r="M26" s="146" t="s">
        <v>159</v>
      </c>
      <c r="N26" s="148">
        <v>0.2</v>
      </c>
      <c r="P26" s="148">
        <v>-0.2</v>
      </c>
      <c r="Q26" s="146" t="s">
        <v>159</v>
      </c>
      <c r="R26" s="148">
        <v>0.2</v>
      </c>
      <c r="S26" s="148">
        <v>-0.2</v>
      </c>
      <c r="T26" s="146" t="s">
        <v>159</v>
      </c>
      <c r="U26" s="148">
        <v>0.2</v>
      </c>
      <c r="V26" s="148">
        <v>-0.2</v>
      </c>
      <c r="W26" s="146" t="s">
        <v>159</v>
      </c>
      <c r="X26" s="148">
        <v>0.2</v>
      </c>
      <c r="Y26" s="148">
        <v>-0.2</v>
      </c>
      <c r="Z26" s="146" t="s">
        <v>159</v>
      </c>
      <c r="AA26" s="148">
        <v>0.2</v>
      </c>
      <c r="AC26" s="148">
        <v>-0.2</v>
      </c>
      <c r="AD26" s="146" t="s">
        <v>159</v>
      </c>
      <c r="AE26" s="148">
        <v>0.2</v>
      </c>
      <c r="AF26" s="148">
        <v>-0.2</v>
      </c>
      <c r="AG26" s="146" t="s">
        <v>159</v>
      </c>
      <c r="AH26" s="148">
        <v>0.2</v>
      </c>
      <c r="AI26" s="148">
        <v>-0.2</v>
      </c>
      <c r="AJ26" s="146" t="s">
        <v>159</v>
      </c>
      <c r="AK26" s="148">
        <v>0.2</v>
      </c>
      <c r="AL26" s="148">
        <v>-0.2</v>
      </c>
      <c r="AM26" s="146" t="s">
        <v>159</v>
      </c>
      <c r="AN26" s="148">
        <v>0.2</v>
      </c>
    </row>
    <row r="27" spans="2:40" ht="18" x14ac:dyDescent="0.35">
      <c r="B27" s="147" t="s">
        <v>217</v>
      </c>
      <c r="C27" s="20">
        <v>243.12433999999999</v>
      </c>
      <c r="D27" s="25">
        <v>251.90000001830001</v>
      </c>
      <c r="E27" s="20">
        <v>260.0412</v>
      </c>
      <c r="F27" s="20">
        <v>245.57175000000001</v>
      </c>
      <c r="G27" s="25">
        <f>D27</f>
        <v>251.90000001830001</v>
      </c>
      <c r="H27" s="20">
        <v>257.59379000000001</v>
      </c>
      <c r="I27" s="20">
        <v>241.82237000000001</v>
      </c>
      <c r="J27" s="25">
        <f>G27</f>
        <v>251.90000001830001</v>
      </c>
      <c r="K27" s="20">
        <v>261.34316999999999</v>
      </c>
      <c r="L27" s="20">
        <v>246.28191000000001</v>
      </c>
      <c r="M27" s="25">
        <f>J27</f>
        <v>251.90000001830001</v>
      </c>
      <c r="N27" s="20">
        <v>256.88362999999998</v>
      </c>
      <c r="P27" s="20">
        <v>229.6146</v>
      </c>
      <c r="Q27" s="25">
        <v>237.90000001830001</v>
      </c>
      <c r="R27" s="20">
        <v>246.53146000000001</v>
      </c>
      <c r="S27" s="20">
        <v>232.06201999999999</v>
      </c>
      <c r="T27" s="25">
        <f>Q27</f>
        <v>237.90000001830001</v>
      </c>
      <c r="U27" s="20">
        <v>244.08404999999999</v>
      </c>
      <c r="V27" s="20">
        <v>231.01458</v>
      </c>
      <c r="W27" s="25">
        <f>T27</f>
        <v>237.90000001830001</v>
      </c>
      <c r="X27" s="20">
        <v>245.13149000000001</v>
      </c>
      <c r="Y27" s="20">
        <v>232.77216999999999</v>
      </c>
      <c r="Z27" s="25">
        <f>W27</f>
        <v>237.90000001830001</v>
      </c>
      <c r="AA27" s="20">
        <v>243.37388999999999</v>
      </c>
      <c r="AC27" s="9">
        <v>208.60023000000001</v>
      </c>
      <c r="AD27" s="25">
        <v>216.90000001830001</v>
      </c>
      <c r="AE27" s="20">
        <v>225.51709</v>
      </c>
      <c r="AF27" s="20">
        <v>211.04764</v>
      </c>
      <c r="AG27" s="25">
        <f>AD27</f>
        <v>216.90000001830001</v>
      </c>
      <c r="AH27" s="20">
        <v>223.06968000000001</v>
      </c>
      <c r="AI27" s="20">
        <v>214.20308</v>
      </c>
      <c r="AJ27" s="25">
        <f>AG27</f>
        <v>216.90000001830001</v>
      </c>
      <c r="AK27" s="9">
        <v>219.91423</v>
      </c>
      <c r="AL27" s="20">
        <v>211.7578</v>
      </c>
      <c r="AM27" s="25">
        <f>AJ27</f>
        <v>216.90000001830001</v>
      </c>
      <c r="AN27" s="20">
        <v>222.35952</v>
      </c>
    </row>
    <row r="28" spans="2:40" ht="18" x14ac:dyDescent="0.35">
      <c r="B28" s="147" t="s">
        <v>218</v>
      </c>
      <c r="C28" s="20">
        <v>341.9742</v>
      </c>
      <c r="D28" s="25">
        <v>350.10000002370003</v>
      </c>
      <c r="E28" s="20">
        <v>358.85728</v>
      </c>
      <c r="F28" s="20">
        <v>342.74054999999998</v>
      </c>
      <c r="G28" s="25">
        <f>D28</f>
        <v>350.10000002370003</v>
      </c>
      <c r="H28" s="20">
        <v>358.09093000000001</v>
      </c>
      <c r="I28" s="20">
        <v>337.95312999999999</v>
      </c>
      <c r="J28" s="25">
        <f>G28</f>
        <v>350.10000002370003</v>
      </c>
      <c r="K28" s="20">
        <v>362.87833999999998</v>
      </c>
      <c r="L28" s="20">
        <v>320</v>
      </c>
      <c r="M28" s="25">
        <f>J28</f>
        <v>350.10000002370003</v>
      </c>
      <c r="N28" s="20">
        <v>381</v>
      </c>
      <c r="P28" s="20">
        <v>318.35491999999999</v>
      </c>
      <c r="Q28" s="25">
        <v>327.10000002370003</v>
      </c>
      <c r="R28" s="20">
        <v>335.238</v>
      </c>
      <c r="S28" s="20">
        <v>319.12542999999999</v>
      </c>
      <c r="T28" s="25">
        <f>Q28</f>
        <v>327.10000002370003</v>
      </c>
      <c r="U28" s="20">
        <v>334.46749</v>
      </c>
      <c r="V28" s="20">
        <v>317.78384</v>
      </c>
      <c r="W28" s="25">
        <f>T28</f>
        <v>327.10000002370003</v>
      </c>
      <c r="X28" s="20">
        <v>335.80907000000002</v>
      </c>
      <c r="Y28" s="20">
        <v>296.69211999999999</v>
      </c>
      <c r="Z28" s="25">
        <f>W28</f>
        <v>327.10000002370003</v>
      </c>
      <c r="AA28" s="20">
        <v>356.90078999999997</v>
      </c>
      <c r="AC28" s="9">
        <v>291.52262999999999</v>
      </c>
      <c r="AD28" s="25">
        <v>300.10000002370003</v>
      </c>
      <c r="AE28" s="20">
        <v>308.40571</v>
      </c>
      <c r="AF28" s="20">
        <v>292.29313999999999</v>
      </c>
      <c r="AG28" s="25">
        <f>AD28</f>
        <v>300.10000002370003</v>
      </c>
      <c r="AH28" s="20">
        <v>307.63519000000002</v>
      </c>
      <c r="AI28" s="20">
        <v>296.31801000000002</v>
      </c>
      <c r="AJ28" s="25">
        <f>AG28</f>
        <v>300.10000002370003</v>
      </c>
      <c r="AK28" s="9">
        <v>303.61032</v>
      </c>
      <c r="AL28" s="20">
        <v>269.85982999999999</v>
      </c>
      <c r="AM28" s="25">
        <f>AJ28</f>
        <v>300.10000002370003</v>
      </c>
      <c r="AN28" s="20">
        <v>330.06849999999997</v>
      </c>
    </row>
    <row r="30" spans="2:40" x14ac:dyDescent="0.25">
      <c r="C30" s="150">
        <f t="shared" ref="C30:E31" si="0">($D27-C27)/$D27</f>
        <v>3.4837872241613665E-2</v>
      </c>
      <c r="D30" s="150">
        <f t="shared" si="0"/>
        <v>0</v>
      </c>
      <c r="E30" s="150">
        <f t="shared" si="0"/>
        <v>-3.2319174200510351E-2</v>
      </c>
      <c r="F30" s="150">
        <f>($G27-F27)/$G27</f>
        <v>2.512207232171601E-2</v>
      </c>
      <c r="G30" s="150">
        <f>($G27-G27)/$G27</f>
        <v>0</v>
      </c>
      <c r="H30" s="150">
        <f>($G27-H27)/$G27</f>
        <v>-2.2603374280612803E-2</v>
      </c>
      <c r="I30" s="150">
        <f>($J27-I27)/$J27</f>
        <v>4.000647089149615E-2</v>
      </c>
      <c r="J30" s="150">
        <f t="shared" ref="J30:K30" si="1">($J27-J27)/$J27</f>
        <v>0</v>
      </c>
      <c r="K30" s="150">
        <f t="shared" si="1"/>
        <v>-3.7487772850392835E-2</v>
      </c>
      <c r="L30" s="150">
        <f t="shared" ref="L30:N31" si="2">($M27-L27)/$M27</f>
        <v>2.2302858348121686E-2</v>
      </c>
      <c r="M30" s="150">
        <f t="shared" si="2"/>
        <v>0</v>
      </c>
      <c r="N30" s="150">
        <f t="shared" si="2"/>
        <v>-1.9784160307018368E-2</v>
      </c>
      <c r="P30" s="150">
        <f t="shared" ref="P30:R31" si="3">($Q27-P27)/$Q27</f>
        <v>3.4827238409679155E-2</v>
      </c>
      <c r="Q30" s="150">
        <f t="shared" si="3"/>
        <v>0</v>
      </c>
      <c r="R30" s="150">
        <f t="shared" si="3"/>
        <v>-3.6281883064464254E-2</v>
      </c>
      <c r="S30" s="150">
        <f t="shared" ref="S30:U31" si="4">($T27-S27)/$T27</f>
        <v>2.4539638578608407E-2</v>
      </c>
      <c r="T30" s="150">
        <f t="shared" si="4"/>
        <v>0</v>
      </c>
      <c r="U30" s="150">
        <f t="shared" si="4"/>
        <v>-2.5994325267861659E-2</v>
      </c>
      <c r="V30" s="150">
        <f t="shared" ref="V30:X31" si="5">($W27-V27)/$W27</f>
        <v>2.8942496922111653E-2</v>
      </c>
      <c r="W30" s="150">
        <f t="shared" si="5"/>
        <v>0</v>
      </c>
      <c r="X30" s="150">
        <f t="shared" si="5"/>
        <v>-3.0397183611365026E-2</v>
      </c>
      <c r="Y30" s="150">
        <f>($Z27-Y27)/$Z27</f>
        <v>2.1554560815071747E-2</v>
      </c>
      <c r="Z30" s="150">
        <f t="shared" ref="Z30:AA30" si="6">($Z27-Z27)/$Z27</f>
        <v>0</v>
      </c>
      <c r="AA30" s="150">
        <f t="shared" si="6"/>
        <v>-2.3009205469856724E-2</v>
      </c>
      <c r="AC30" s="150">
        <f t="shared" ref="AC30:AK30" si="7">($AD27-AC27)/$AD27</f>
        <v>3.8265421934530836E-2</v>
      </c>
      <c r="AD30" s="150">
        <f t="shared" si="7"/>
        <v>0</v>
      </c>
      <c r="AE30" s="150">
        <f t="shared" si="7"/>
        <v>-3.972840009669415E-2</v>
      </c>
      <c r="AF30" s="150">
        <f t="shared" si="7"/>
        <v>2.6981835029074395E-2</v>
      </c>
      <c r="AG30" s="150">
        <f t="shared" si="7"/>
        <v>0</v>
      </c>
      <c r="AH30" s="150">
        <f t="shared" si="7"/>
        <v>-2.8444813191237713E-2</v>
      </c>
      <c r="AI30" s="150">
        <f t="shared" si="7"/>
        <v>1.2433932771196241E-2</v>
      </c>
      <c r="AJ30" s="150">
        <f t="shared" si="7"/>
        <v>0</v>
      </c>
      <c r="AK30" s="150">
        <f t="shared" si="7"/>
        <v>-1.3896864829164064E-2</v>
      </c>
      <c r="AL30" s="150">
        <f>($AM27-AL27)/$AM27</f>
        <v>2.3707699483015911E-2</v>
      </c>
      <c r="AM30" s="150">
        <f t="shared" ref="AM30:AN30" si="8">($AM27-AM27)/$AM27</f>
        <v>0</v>
      </c>
      <c r="AN30" s="150">
        <f t="shared" si="8"/>
        <v>-2.5170677645179228E-2</v>
      </c>
    </row>
    <row r="31" spans="2:40" x14ac:dyDescent="0.25">
      <c r="C31" s="150">
        <f t="shared" si="0"/>
        <v>2.3209940083261812E-2</v>
      </c>
      <c r="D31" s="150">
        <f t="shared" si="0"/>
        <v>0</v>
      </c>
      <c r="E31" s="150">
        <f t="shared" si="0"/>
        <v>-2.5013653172542546E-2</v>
      </c>
      <c r="F31" s="150">
        <f>($G28-F28)/$G28</f>
        <v>2.1020994067985861E-2</v>
      </c>
      <c r="G31" s="150">
        <f t="shared" ref="G31:H31" si="9">($G28-G28)/$G28</f>
        <v>0</v>
      </c>
      <c r="H31" s="150">
        <f t="shared" si="9"/>
        <v>-2.2824707157266595E-2</v>
      </c>
      <c r="I31" s="150">
        <f>($J28-I28)/$J28</f>
        <v>3.4695429942524315E-2</v>
      </c>
      <c r="J31" s="150">
        <f t="shared" ref="J31:K31" si="10">($J28-J28)/$J28</f>
        <v>0</v>
      </c>
      <c r="K31" s="150">
        <f t="shared" si="10"/>
        <v>-3.6499114468537319E-2</v>
      </c>
      <c r="L31" s="150">
        <f t="shared" si="2"/>
        <v>8.59754356517064E-2</v>
      </c>
      <c r="M31" s="150">
        <f t="shared" si="2"/>
        <v>0</v>
      </c>
      <c r="N31" s="150">
        <f t="shared" si="2"/>
        <v>-8.8260496927187057E-2</v>
      </c>
      <c r="P31" s="150">
        <f t="shared" si="3"/>
        <v>2.6735188086415212E-2</v>
      </c>
      <c r="Q31" s="150">
        <f t="shared" si="3"/>
        <v>0</v>
      </c>
      <c r="R31" s="150">
        <f t="shared" si="3"/>
        <v>-2.4879241747815126E-2</v>
      </c>
      <c r="S31" s="150">
        <f t="shared" si="4"/>
        <v>2.4379608753048735E-2</v>
      </c>
      <c r="T31" s="150">
        <f t="shared" si="4"/>
        <v>0</v>
      </c>
      <c r="U31" s="150">
        <f t="shared" si="4"/>
        <v>-2.2523662414448649E-2</v>
      </c>
      <c r="V31" s="150">
        <f t="shared" si="5"/>
        <v>2.8481076193901049E-2</v>
      </c>
      <c r="W31" s="150">
        <f t="shared" si="5"/>
        <v>0</v>
      </c>
      <c r="X31" s="150">
        <f t="shared" si="5"/>
        <v>-2.6625099283610426E-2</v>
      </c>
      <c r="Y31" s="150">
        <f>($Z28-Y28)/$Z28</f>
        <v>9.2962030025976278E-2</v>
      </c>
      <c r="Z31" s="150">
        <f t="shared" ref="Z31:AA31" si="11">($Z28-Z28)/$Z28</f>
        <v>0</v>
      </c>
      <c r="AA31" s="150">
        <f t="shared" si="11"/>
        <v>-9.1106053115685481E-2</v>
      </c>
      <c r="AC31" s="150">
        <f t="shared" ref="AC31:AK31" si="12">($AD28-AC28)/$AD28</f>
        <v>2.858170617468395E-2</v>
      </c>
      <c r="AD31" s="150">
        <f t="shared" si="12"/>
        <v>0</v>
      </c>
      <c r="AE31" s="150">
        <f t="shared" si="12"/>
        <v>-2.7676474427337661E-2</v>
      </c>
      <c r="AF31" s="150">
        <f t="shared" si="12"/>
        <v>2.6014195345163287E-2</v>
      </c>
      <c r="AG31" s="150">
        <f t="shared" si="12"/>
        <v>0</v>
      </c>
      <c r="AH31" s="150">
        <f t="shared" si="12"/>
        <v>-2.5108930275591159E-2</v>
      </c>
      <c r="AI31" s="150">
        <f t="shared" si="12"/>
        <v>1.2602432600470977E-2</v>
      </c>
      <c r="AJ31" s="150">
        <f t="shared" si="12"/>
        <v>0</v>
      </c>
      <c r="AK31" s="150">
        <f t="shared" si="12"/>
        <v>-1.1697167530898849E-2</v>
      </c>
      <c r="AL31" s="150">
        <f>($AM28-AL28)/$AM28</f>
        <v>0.10076697774512451</v>
      </c>
      <c r="AM31" s="150">
        <f t="shared" ref="AM31:AN31" si="13">($AM28-AM28)/$AM28</f>
        <v>0</v>
      </c>
      <c r="AN31" s="150">
        <f t="shared" si="13"/>
        <v>-9.9861712675552189E-2</v>
      </c>
    </row>
    <row r="33" spans="2:49" x14ac:dyDescent="0.25">
      <c r="C33" s="207" t="s">
        <v>232</v>
      </c>
      <c r="D33" s="207"/>
      <c r="E33" s="207"/>
      <c r="F33" s="207"/>
      <c r="G33" s="207"/>
      <c r="H33" s="207"/>
      <c r="I33" s="207"/>
      <c r="J33" s="207"/>
      <c r="K33" s="207"/>
      <c r="L33" s="207"/>
      <c r="M33" s="207"/>
      <c r="N33" s="207"/>
      <c r="P33" s="207" t="s">
        <v>236</v>
      </c>
      <c r="Q33" s="207"/>
      <c r="R33" s="207"/>
      <c r="S33" s="207"/>
      <c r="T33" s="207"/>
      <c r="U33" s="207"/>
      <c r="V33" s="207"/>
      <c r="W33" s="207"/>
      <c r="X33" s="207"/>
      <c r="Y33" s="207"/>
      <c r="Z33" s="207"/>
      <c r="AA33" s="207"/>
      <c r="AC33" s="207" t="s">
        <v>236</v>
      </c>
      <c r="AD33" s="207"/>
      <c r="AE33" s="207"/>
      <c r="AF33" s="207"/>
      <c r="AG33" s="207"/>
      <c r="AH33" s="207"/>
      <c r="AI33" s="207"/>
      <c r="AJ33" s="207"/>
      <c r="AK33" s="207"/>
    </row>
    <row r="34" spans="2:49" ht="18" x14ac:dyDescent="0.35">
      <c r="C34" s="206" t="s">
        <v>220</v>
      </c>
      <c r="D34" s="206"/>
      <c r="E34" s="206"/>
      <c r="F34" s="206" t="s">
        <v>231</v>
      </c>
      <c r="G34" s="206"/>
      <c r="H34" s="206"/>
      <c r="I34" s="206" t="s">
        <v>228</v>
      </c>
      <c r="J34" s="206"/>
      <c r="K34" s="206"/>
      <c r="L34" s="206" t="s">
        <v>239</v>
      </c>
      <c r="M34" s="206"/>
      <c r="N34" s="206"/>
      <c r="P34" s="206" t="s">
        <v>220</v>
      </c>
      <c r="Q34" s="206"/>
      <c r="R34" s="206"/>
      <c r="S34" s="206" t="s">
        <v>231</v>
      </c>
      <c r="T34" s="206"/>
      <c r="U34" s="206"/>
      <c r="V34" s="206" t="s">
        <v>228</v>
      </c>
      <c r="W34" s="206"/>
      <c r="X34" s="206"/>
      <c r="Y34" s="206" t="s">
        <v>239</v>
      </c>
      <c r="Z34" s="206"/>
      <c r="AA34" s="206"/>
      <c r="AC34" s="206" t="s">
        <v>220</v>
      </c>
      <c r="AD34" s="206"/>
      <c r="AE34" s="206"/>
      <c r="AF34" s="206" t="s">
        <v>231</v>
      </c>
      <c r="AG34" s="206"/>
      <c r="AH34" s="206"/>
      <c r="AI34" s="206" t="s">
        <v>228</v>
      </c>
      <c r="AJ34" s="206"/>
      <c r="AK34" s="206"/>
      <c r="AL34" s="206" t="s">
        <v>239</v>
      </c>
      <c r="AM34" s="206"/>
      <c r="AN34" s="206"/>
    </row>
    <row r="35" spans="2:49" x14ac:dyDescent="0.25">
      <c r="C35" s="148">
        <v>-0.2</v>
      </c>
      <c r="D35" s="146" t="s">
        <v>159</v>
      </c>
      <c r="E35" s="148">
        <v>0.2</v>
      </c>
      <c r="F35" s="148">
        <v>-0.2</v>
      </c>
      <c r="G35" s="146" t="s">
        <v>159</v>
      </c>
      <c r="H35" s="148">
        <v>0.2</v>
      </c>
      <c r="I35" s="148">
        <v>-0.2</v>
      </c>
      <c r="J35" s="146" t="s">
        <v>159</v>
      </c>
      <c r="K35" s="148">
        <v>0.2</v>
      </c>
      <c r="L35" s="148">
        <v>-0.2</v>
      </c>
      <c r="M35" s="146" t="s">
        <v>159</v>
      </c>
      <c r="N35" s="148">
        <v>0.2</v>
      </c>
      <c r="P35" s="148">
        <v>-0.2</v>
      </c>
      <c r="Q35" s="146" t="s">
        <v>159</v>
      </c>
      <c r="R35" s="148">
        <v>0.2</v>
      </c>
      <c r="S35" s="148">
        <v>-0.2</v>
      </c>
      <c r="T35" s="146" t="s">
        <v>159</v>
      </c>
      <c r="U35" s="148">
        <v>0.2</v>
      </c>
      <c r="V35" s="148">
        <v>-0.2</v>
      </c>
      <c r="W35" s="146" t="s">
        <v>159</v>
      </c>
      <c r="X35" s="148">
        <v>0.2</v>
      </c>
      <c r="Y35" s="148">
        <v>-0.2</v>
      </c>
      <c r="Z35" s="146" t="s">
        <v>159</v>
      </c>
      <c r="AA35" s="148">
        <v>0.2</v>
      </c>
      <c r="AC35" s="148">
        <v>-0.2</v>
      </c>
      <c r="AD35" s="146" t="s">
        <v>159</v>
      </c>
      <c r="AE35" s="148">
        <v>0.2</v>
      </c>
      <c r="AF35" s="148">
        <v>-0.2</v>
      </c>
      <c r="AG35" s="146" t="s">
        <v>159</v>
      </c>
      <c r="AH35" s="148">
        <v>0.2</v>
      </c>
      <c r="AI35" s="148">
        <v>-0.2</v>
      </c>
      <c r="AJ35" s="146" t="s">
        <v>159</v>
      </c>
      <c r="AK35" s="148">
        <v>0.2</v>
      </c>
      <c r="AL35" s="148">
        <v>-0.2</v>
      </c>
      <c r="AM35" s="146" t="s">
        <v>159</v>
      </c>
      <c r="AN35" s="148">
        <v>0.2</v>
      </c>
    </row>
    <row r="36" spans="2:49" ht="18" x14ac:dyDescent="0.35">
      <c r="B36" s="147" t="s">
        <v>217</v>
      </c>
      <c r="C36" s="20">
        <v>1.7114206E-4</v>
      </c>
      <c r="D36" s="25">
        <v>1.8250001869999998E-4</v>
      </c>
      <c r="E36" s="20">
        <v>1.941159E-4</v>
      </c>
      <c r="F36" s="20">
        <v>1.7682498999999999E-4</v>
      </c>
      <c r="G36" s="25">
        <f>D36</f>
        <v>1.8250001869999998E-4</v>
      </c>
      <c r="H36" s="20">
        <v>1.8843296999999999E-4</v>
      </c>
      <c r="I36" s="20">
        <v>1.7655928000000001E-4</v>
      </c>
      <c r="J36" s="25">
        <f>G36</f>
        <v>1.8250001869999998E-4</v>
      </c>
      <c r="K36" s="20">
        <v>1.8869867999999999E-4</v>
      </c>
      <c r="L36" s="20">
        <v>1.7988626E-4</v>
      </c>
      <c r="M36" s="25">
        <f>J36</f>
        <v>1.8250001869999998E-4</v>
      </c>
      <c r="N36" s="20">
        <v>1.8537170000000001E-4</v>
      </c>
      <c r="P36" s="20">
        <v>1.7805319000000001E-4</v>
      </c>
      <c r="Q36" s="25">
        <v>1.8950001869999999E-4</v>
      </c>
      <c r="R36" s="20">
        <v>2.0102702999999999E-4</v>
      </c>
      <c r="S36" s="20">
        <v>1.8373612E-4</v>
      </c>
      <c r="T36" s="25">
        <f>Q36</f>
        <v>1.8950001869999999E-4</v>
      </c>
      <c r="U36" s="20">
        <v>1.953441E-4</v>
      </c>
      <c r="V36" s="20">
        <v>1.8208819000000001E-4</v>
      </c>
      <c r="W36" s="25">
        <f>T36</f>
        <v>1.8950001869999999E-4</v>
      </c>
      <c r="X36" s="20">
        <v>1.9699204E-4</v>
      </c>
      <c r="Y36" s="20">
        <v>1.8679739999999999E-4</v>
      </c>
      <c r="Z36" s="25">
        <f>W36</f>
        <v>1.8950001869999999E-4</v>
      </c>
      <c r="AA36" s="20">
        <v>1.9228282999999999E-4</v>
      </c>
      <c r="AC36" s="20">
        <v>1.5457970000000001E-4</v>
      </c>
      <c r="AD36" s="25">
        <v>1.665000187E-4</v>
      </c>
      <c r="AE36" s="20">
        <v>1.7755354000000001E-4</v>
      </c>
      <c r="AF36" s="20">
        <v>1.6026262999999999E-4</v>
      </c>
      <c r="AG36" s="25">
        <f>AD36</f>
        <v>1.665000187E-4</v>
      </c>
      <c r="AH36" s="20">
        <v>1.7187060999999999E-4</v>
      </c>
      <c r="AI36" s="20">
        <v>1.6330939999999999E-4</v>
      </c>
      <c r="AJ36" s="25">
        <f>AG36</f>
        <v>1.665000187E-4</v>
      </c>
      <c r="AK36" s="20">
        <v>1.6882385000000001E-4</v>
      </c>
      <c r="AL36" s="20">
        <v>1.6332390999999999E-4</v>
      </c>
      <c r="AM36" s="25">
        <f>AJ36</f>
        <v>1.665000187E-4</v>
      </c>
      <c r="AN36" s="20">
        <v>1.6880934000000001E-4</v>
      </c>
    </row>
    <row r="37" spans="2:49" ht="18" x14ac:dyDescent="0.35">
      <c r="B37" s="147" t="s">
        <v>218</v>
      </c>
      <c r="C37" s="20">
        <v>2.3570083999999999E-4</v>
      </c>
      <c r="D37" s="25">
        <v>2.473400242E-4</v>
      </c>
      <c r="E37" s="20">
        <v>2.5862881000000002E-4</v>
      </c>
      <c r="F37" s="20">
        <v>2.3975398000000001E-4</v>
      </c>
      <c r="G37" s="25">
        <f>D37</f>
        <v>2.473400242E-4</v>
      </c>
      <c r="H37" s="20">
        <v>2.5457566999999997E-4</v>
      </c>
      <c r="I37" s="20">
        <v>2.3941469999999999E-4</v>
      </c>
      <c r="J37" s="25">
        <f>G37</f>
        <v>2.473400242E-4</v>
      </c>
      <c r="K37" s="20">
        <v>2.5491494E-4</v>
      </c>
      <c r="L37" s="20">
        <v>2.32E-4</v>
      </c>
      <c r="M37" s="25">
        <f>J37</f>
        <v>2.473400242E-4</v>
      </c>
      <c r="N37" s="20">
        <v>2.63E-4</v>
      </c>
      <c r="P37" s="20">
        <v>2.4017136000000001E-4</v>
      </c>
      <c r="Q37" s="25">
        <v>2.5134002419999998E-4</v>
      </c>
      <c r="R37" s="20">
        <v>2.6309933000000002E-4</v>
      </c>
      <c r="S37" s="20">
        <v>2.4422852000000002E-4</v>
      </c>
      <c r="T37" s="25">
        <f>Q37</f>
        <v>2.5134002419999998E-4</v>
      </c>
      <c r="U37" s="20">
        <v>2.5904216999999999E-4</v>
      </c>
      <c r="V37" s="20">
        <v>2.4212031999999999E-4</v>
      </c>
      <c r="W37" s="25">
        <f>T37</f>
        <v>2.5134002419999998E-4</v>
      </c>
      <c r="X37" s="20">
        <v>2.6115037000000002E-4</v>
      </c>
      <c r="Y37" s="20">
        <v>2.3605906E-4</v>
      </c>
      <c r="Z37" s="25">
        <f>W37</f>
        <v>2.5134002419999998E-4</v>
      </c>
      <c r="AA37" s="20">
        <v>2.6721162999999998E-4</v>
      </c>
      <c r="AC37" s="20">
        <v>2.1019914000000001E-4</v>
      </c>
      <c r="AD37" s="25">
        <v>2.2134002419999999E-4</v>
      </c>
      <c r="AE37" s="20">
        <v>2.3312710999999999E-4</v>
      </c>
      <c r="AF37" s="20">
        <v>2.1425630000000001E-4</v>
      </c>
      <c r="AG37" s="25">
        <f>AD37</f>
        <v>2.2134002419999999E-4</v>
      </c>
      <c r="AH37" s="20">
        <v>2.2906995000000001E-4</v>
      </c>
      <c r="AI37" s="20">
        <v>2.1814255E-4</v>
      </c>
      <c r="AJ37" s="25">
        <f>AG37</f>
        <v>2.2134002419999999E-4</v>
      </c>
      <c r="AK37" s="20">
        <v>2.251837E-4</v>
      </c>
      <c r="AL37" s="20">
        <v>2.0608684E-4</v>
      </c>
      <c r="AM37" s="25">
        <f>AJ37</f>
        <v>2.2134002419999999E-4</v>
      </c>
      <c r="AN37" s="20">
        <v>2.3723941E-4</v>
      </c>
    </row>
    <row r="39" spans="2:49" x14ac:dyDescent="0.25">
      <c r="C39" s="150">
        <f t="shared" ref="C39:E40" si="14">($D36-C36)/$D36</f>
        <v>6.2235383759990721E-2</v>
      </c>
      <c r="D39" s="150">
        <f t="shared" si="14"/>
        <v>0</v>
      </c>
      <c r="E39" s="150">
        <f t="shared" si="14"/>
        <v>-6.3648658135726663E-2</v>
      </c>
      <c r="F39" s="150">
        <f>($G36-F36)/$G36</f>
        <v>3.1096044484953216E-2</v>
      </c>
      <c r="G39" s="150">
        <f>($G36-G36)/$G36</f>
        <v>0</v>
      </c>
      <c r="H39" s="150">
        <f>($G36-H36)/$G36</f>
        <v>-3.2509318860689009E-2</v>
      </c>
      <c r="I39" s="150">
        <f>($J36-I36)/$J36</f>
        <v>3.2551989541248057E-2</v>
      </c>
      <c r="J39" s="150">
        <f t="shared" ref="J39:K39" si="15">($J36-J36)/$J36</f>
        <v>0</v>
      </c>
      <c r="K39" s="150">
        <f t="shared" si="15"/>
        <v>-3.3965263916983998E-2</v>
      </c>
      <c r="L39" s="150">
        <f>($M36-L36)/$M36</f>
        <v>1.432196401194114E-2</v>
      </c>
      <c r="M39" s="150">
        <f t="shared" ref="M39:N39" si="16">($M36-M36)/$M36</f>
        <v>0</v>
      </c>
      <c r="N39" s="150">
        <f t="shared" si="16"/>
        <v>-1.573523838767708E-2</v>
      </c>
      <c r="P39" s="150">
        <f t="shared" ref="P39:R40" si="17">($Q36-P36)/$Q36</f>
        <v>6.0405422535190378E-2</v>
      </c>
      <c r="Q39" s="150">
        <f t="shared" si="17"/>
        <v>0</v>
      </c>
      <c r="R39" s="150">
        <f t="shared" si="17"/>
        <v>-6.0828549670216989E-2</v>
      </c>
      <c r="S39" s="150">
        <f t="shared" ref="S39:U40" si="18">($T36-S36)/$T36</f>
        <v>3.0416348977383979E-2</v>
      </c>
      <c r="T39" s="150">
        <f t="shared" si="18"/>
        <v>0</v>
      </c>
      <c r="U39" s="150">
        <f t="shared" si="18"/>
        <v>-3.0839476112410592E-2</v>
      </c>
      <c r="V39" s="150">
        <f t="shared" ref="V39:X40" si="19">($W36-V36)/$W36</f>
        <v>3.9112548646941005E-2</v>
      </c>
      <c r="W39" s="150">
        <f t="shared" si="19"/>
        <v>0</v>
      </c>
      <c r="X39" s="150">
        <f t="shared" si="19"/>
        <v>-3.9535728552411033E-2</v>
      </c>
      <c r="Y39" s="150">
        <f>($Z36-Y36)/$Z36</f>
        <v>1.4261838698172087E-2</v>
      </c>
      <c r="Z39" s="150">
        <f t="shared" ref="Z39:AA39" si="20">($Z36-Z36)/$Z36</f>
        <v>0</v>
      </c>
      <c r="AA39" s="150">
        <f t="shared" si="20"/>
        <v>-1.4685018603641973E-2</v>
      </c>
      <c r="AC39" s="150">
        <f t="shared" ref="AC39:AK39" si="21">($AD36-AC36)/$AD36</f>
        <v>7.1593497664874384E-2</v>
      </c>
      <c r="AD39" s="150">
        <f t="shared" si="21"/>
        <v>0</v>
      </c>
      <c r="AE39" s="150">
        <f t="shared" si="21"/>
        <v>-6.6387507859180864E-2</v>
      </c>
      <c r="AF39" s="150">
        <f t="shared" si="21"/>
        <v>3.7461789786573788E-2</v>
      </c>
      <c r="AG39" s="150">
        <f t="shared" si="21"/>
        <v>0</v>
      </c>
      <c r="AH39" s="150">
        <f t="shared" si="21"/>
        <v>-3.2255799980880094E-2</v>
      </c>
      <c r="AI39" s="150">
        <f t="shared" si="21"/>
        <v>1.9162872922848549E-2</v>
      </c>
      <c r="AJ39" s="150">
        <f t="shared" si="21"/>
        <v>0</v>
      </c>
      <c r="AK39" s="150">
        <f t="shared" si="21"/>
        <v>-1.3956943177208261E-2</v>
      </c>
      <c r="AL39" s="150">
        <f>($AM36-AL36)/$AM36</f>
        <v>1.9075725785489106E-2</v>
      </c>
      <c r="AM39" s="150">
        <f t="shared" ref="AM39:AN39" si="22">($AM36-AM36)/$AM36</f>
        <v>0</v>
      </c>
      <c r="AN39" s="150">
        <f t="shared" si="22"/>
        <v>-1.3869796039848819E-2</v>
      </c>
    </row>
    <row r="40" spans="2:49" x14ac:dyDescent="0.25">
      <c r="C40" s="150">
        <f t="shared" si="14"/>
        <v>4.7057423227987248E-2</v>
      </c>
      <c r="D40" s="150">
        <f t="shared" si="14"/>
        <v>0</v>
      </c>
      <c r="E40" s="150">
        <f t="shared" si="14"/>
        <v>-4.5640756430394273E-2</v>
      </c>
      <c r="F40" s="150">
        <f>($G37-F37)/$G37</f>
        <v>3.0670508036604247E-2</v>
      </c>
      <c r="G40" s="150">
        <f t="shared" ref="G40:H40" si="23">($G37-G37)/$G37</f>
        <v>0</v>
      </c>
      <c r="H40" s="150">
        <f t="shared" si="23"/>
        <v>-2.9253841239011157E-2</v>
      </c>
      <c r="I40" s="150">
        <f>($J37-I37)/$J37</f>
        <v>3.2042222950506231E-2</v>
      </c>
      <c r="J40" s="150">
        <f t="shared" ref="J40:K40" si="24">($J37-J37)/$J37</f>
        <v>0</v>
      </c>
      <c r="K40" s="150">
        <f t="shared" si="24"/>
        <v>-3.0625515722740065E-2</v>
      </c>
      <c r="L40" s="150">
        <f>($M37-L37)/$M37</f>
        <v>6.2019983420054971E-2</v>
      </c>
      <c r="M40" s="150">
        <f t="shared" ref="M40:N40" si="25">($M37-M37)/$M37</f>
        <v>0</v>
      </c>
      <c r="N40" s="150">
        <f t="shared" si="25"/>
        <v>-6.3313553278127321E-2</v>
      </c>
      <c r="P40" s="150">
        <f t="shared" si="17"/>
        <v>4.4436473003251868E-2</v>
      </c>
      <c r="Q40" s="150">
        <f t="shared" si="17"/>
        <v>0</v>
      </c>
      <c r="R40" s="150">
        <f t="shared" si="17"/>
        <v>-4.6786443334797909E-2</v>
      </c>
      <c r="S40" s="150">
        <f t="shared" si="18"/>
        <v>2.8294356311277736E-2</v>
      </c>
      <c r="T40" s="150">
        <f t="shared" si="18"/>
        <v>0</v>
      </c>
      <c r="U40" s="150">
        <f t="shared" si="18"/>
        <v>-3.0644326642823665E-2</v>
      </c>
      <c r="V40" s="150">
        <f t="shared" si="19"/>
        <v>3.6682196674985429E-2</v>
      </c>
      <c r="W40" s="150">
        <f t="shared" si="19"/>
        <v>0</v>
      </c>
      <c r="X40" s="150">
        <f t="shared" si="19"/>
        <v>-3.9032167006531358E-2</v>
      </c>
      <c r="Y40" s="150">
        <f>($Z37-Y37)/$Z37</f>
        <v>6.0797973775320355E-2</v>
      </c>
      <c r="Z40" s="150">
        <f t="shared" ref="Z40:AA40" si="26">($Z37-Z37)/$Z37</f>
        <v>0</v>
      </c>
      <c r="AA40" s="150">
        <f t="shared" si="26"/>
        <v>-6.314794410686618E-2</v>
      </c>
      <c r="AC40" s="150">
        <f t="shared" ref="AC40:AK40" si="27">($AD37-AC37)/$AD37</f>
        <v>5.0333798599087619E-2</v>
      </c>
      <c r="AD40" s="150">
        <f t="shared" si="27"/>
        <v>0</v>
      </c>
      <c r="AE40" s="150">
        <f t="shared" si="27"/>
        <v>-5.3253295885381038E-2</v>
      </c>
      <c r="AF40" s="150">
        <f t="shared" si="27"/>
        <v>3.2003810542639205E-2</v>
      </c>
      <c r="AG40" s="150">
        <f t="shared" si="27"/>
        <v>0</v>
      </c>
      <c r="AH40" s="150">
        <f t="shared" si="27"/>
        <v>-3.4923307828932749E-2</v>
      </c>
      <c r="AI40" s="150">
        <f t="shared" si="27"/>
        <v>1.4445982878861499E-2</v>
      </c>
      <c r="AJ40" s="150">
        <f t="shared" si="27"/>
        <v>0</v>
      </c>
      <c r="AK40" s="150">
        <f t="shared" si="27"/>
        <v>-1.736548016515492E-2</v>
      </c>
      <c r="AL40" s="150">
        <f>($AM37-AL37)/$AM37</f>
        <v>6.8912905630738569E-2</v>
      </c>
      <c r="AM40" s="150">
        <f t="shared" ref="AM40:AN40" si="28">($AM37-AM37)/$AM37</f>
        <v>0</v>
      </c>
      <c r="AN40" s="150">
        <f t="shared" si="28"/>
        <v>-7.1832402917031996E-2</v>
      </c>
    </row>
    <row r="41" spans="2:49" x14ac:dyDescent="0.25">
      <c r="AM41" s="26"/>
      <c r="AN41" s="26"/>
    </row>
    <row r="42" spans="2:49" x14ac:dyDescent="0.25">
      <c r="C42" s="207" t="s">
        <v>233</v>
      </c>
      <c r="D42" s="207"/>
      <c r="E42" s="207"/>
      <c r="F42" s="207"/>
      <c r="G42" s="207"/>
      <c r="H42" s="207"/>
      <c r="I42" s="207"/>
      <c r="J42" s="207"/>
      <c r="K42" s="207"/>
      <c r="L42" s="207"/>
      <c r="M42" s="207"/>
      <c r="N42" s="207"/>
      <c r="P42" s="207" t="s">
        <v>237</v>
      </c>
      <c r="Q42" s="207"/>
      <c r="R42" s="207"/>
      <c r="S42" s="207"/>
      <c r="T42" s="207"/>
      <c r="U42" s="207"/>
      <c r="V42" s="207"/>
      <c r="W42" s="207"/>
      <c r="X42" s="207"/>
      <c r="Y42" s="207"/>
      <c r="Z42" s="207"/>
      <c r="AA42" s="207"/>
      <c r="AC42" s="207" t="s">
        <v>237</v>
      </c>
      <c r="AD42" s="207"/>
      <c r="AE42" s="207"/>
      <c r="AF42" s="207"/>
      <c r="AG42" s="207"/>
      <c r="AH42" s="207"/>
      <c r="AI42" s="207"/>
      <c r="AJ42" s="207"/>
      <c r="AK42" s="207"/>
      <c r="AM42" s="26"/>
      <c r="AN42" s="26"/>
    </row>
    <row r="43" spans="2:49" ht="18" x14ac:dyDescent="0.35">
      <c r="C43" s="206" t="s">
        <v>220</v>
      </c>
      <c r="D43" s="206"/>
      <c r="E43" s="206"/>
      <c r="F43" s="206" t="s">
        <v>231</v>
      </c>
      <c r="G43" s="206"/>
      <c r="H43" s="206"/>
      <c r="I43" s="206" t="s">
        <v>228</v>
      </c>
      <c r="J43" s="206"/>
      <c r="K43" s="206"/>
      <c r="L43" s="206" t="s">
        <v>239</v>
      </c>
      <c r="M43" s="206"/>
      <c r="N43" s="206"/>
      <c r="P43" s="206" t="s">
        <v>220</v>
      </c>
      <c r="Q43" s="206"/>
      <c r="R43" s="206"/>
      <c r="S43" s="206" t="s">
        <v>231</v>
      </c>
      <c r="T43" s="206"/>
      <c r="U43" s="206"/>
      <c r="V43" s="206" t="s">
        <v>228</v>
      </c>
      <c r="W43" s="206"/>
      <c r="X43" s="206"/>
      <c r="Y43" s="206" t="s">
        <v>239</v>
      </c>
      <c r="Z43" s="206"/>
      <c r="AA43" s="206"/>
      <c r="AC43" s="206" t="s">
        <v>220</v>
      </c>
      <c r="AD43" s="206"/>
      <c r="AE43" s="206"/>
      <c r="AF43" s="206" t="s">
        <v>231</v>
      </c>
      <c r="AG43" s="206"/>
      <c r="AH43" s="206"/>
      <c r="AI43" s="206" t="s">
        <v>228</v>
      </c>
      <c r="AJ43" s="206"/>
      <c r="AK43" s="206"/>
      <c r="AL43" s="206" t="s">
        <v>239</v>
      </c>
      <c r="AM43" s="206"/>
      <c r="AN43" s="206"/>
    </row>
    <row r="44" spans="2:49" x14ac:dyDescent="0.25">
      <c r="C44" s="148">
        <v>-0.2</v>
      </c>
      <c r="D44" s="146" t="s">
        <v>159</v>
      </c>
      <c r="E44" s="148">
        <v>0.2</v>
      </c>
      <c r="F44" s="148">
        <v>-0.2</v>
      </c>
      <c r="G44" s="146" t="s">
        <v>159</v>
      </c>
      <c r="H44" s="148">
        <v>0.2</v>
      </c>
      <c r="I44" s="148">
        <v>-0.2</v>
      </c>
      <c r="J44" s="146" t="s">
        <v>159</v>
      </c>
      <c r="K44" s="148">
        <v>0.2</v>
      </c>
      <c r="L44" s="148">
        <v>-0.2</v>
      </c>
      <c r="M44" s="146" t="s">
        <v>159</v>
      </c>
      <c r="N44" s="148">
        <v>0.2</v>
      </c>
      <c r="P44" s="148">
        <v>-0.2</v>
      </c>
      <c r="Q44" s="146" t="s">
        <v>159</v>
      </c>
      <c r="R44" s="148">
        <v>0.2</v>
      </c>
      <c r="S44" s="148">
        <v>-0.2</v>
      </c>
      <c r="T44" s="146" t="s">
        <v>159</v>
      </c>
      <c r="U44" s="148">
        <v>0.2</v>
      </c>
      <c r="V44" s="148">
        <v>-0.2</v>
      </c>
      <c r="W44" s="146" t="s">
        <v>159</v>
      </c>
      <c r="X44" s="148">
        <v>0.2</v>
      </c>
      <c r="Y44" s="148">
        <v>-0.2</v>
      </c>
      <c r="Z44" s="146" t="s">
        <v>159</v>
      </c>
      <c r="AA44" s="148">
        <v>0.2</v>
      </c>
      <c r="AC44" s="148">
        <v>-0.2</v>
      </c>
      <c r="AD44" s="146" t="s">
        <v>159</v>
      </c>
      <c r="AE44" s="148">
        <v>0.2</v>
      </c>
      <c r="AF44" s="148">
        <v>-0.2</v>
      </c>
      <c r="AG44" s="146" t="s">
        <v>159</v>
      </c>
      <c r="AH44" s="148">
        <v>0.2</v>
      </c>
      <c r="AI44" s="148">
        <v>-0.2</v>
      </c>
      <c r="AJ44" s="146" t="s">
        <v>159</v>
      </c>
      <c r="AK44" s="148">
        <v>0.2</v>
      </c>
      <c r="AL44" s="148">
        <v>-0.2</v>
      </c>
      <c r="AM44" s="146" t="s">
        <v>159</v>
      </c>
      <c r="AN44" s="148">
        <v>0.2</v>
      </c>
    </row>
    <row r="45" spans="2:49" ht="18" x14ac:dyDescent="0.35">
      <c r="B45" s="147" t="s">
        <v>217</v>
      </c>
      <c r="C45" s="20">
        <v>81.368729000000002</v>
      </c>
      <c r="D45" s="25">
        <v>84.800028700000013</v>
      </c>
      <c r="E45" s="20">
        <v>88.207346000000001</v>
      </c>
      <c r="F45" s="20">
        <v>83.951589999999996</v>
      </c>
      <c r="G45" s="25">
        <f>D45</f>
        <v>84.800028700000013</v>
      </c>
      <c r="H45" s="20">
        <v>85.624486000000005</v>
      </c>
      <c r="I45" s="20">
        <v>83.084075999999996</v>
      </c>
      <c r="J45" s="25">
        <f>G45</f>
        <v>84.800028700000013</v>
      </c>
      <c r="K45" s="20">
        <v>86.492000000000004</v>
      </c>
      <c r="L45" s="20">
        <v>81.746993000000003</v>
      </c>
      <c r="M45" s="25">
        <f>J45</f>
        <v>84.800028700000013</v>
      </c>
      <c r="N45" s="20">
        <v>87.829082999999997</v>
      </c>
      <c r="P45" s="20">
        <v>83.361062000000004</v>
      </c>
      <c r="Q45" s="25">
        <v>86.800028700000013</v>
      </c>
      <c r="R45" s="20">
        <v>90.199679000000003</v>
      </c>
      <c r="S45" s="20">
        <v>85.943922000000001</v>
      </c>
      <c r="T45" s="25">
        <f>Q45</f>
        <v>86.800028700000013</v>
      </c>
      <c r="U45" s="20">
        <v>87.616819000000007</v>
      </c>
      <c r="V45" s="20">
        <v>84.677942000000002</v>
      </c>
      <c r="W45" s="25">
        <f>T45</f>
        <v>86.800028700000013</v>
      </c>
      <c r="X45" s="20">
        <v>88.882799000000006</v>
      </c>
      <c r="Y45" s="20">
        <v>83.739326000000005</v>
      </c>
      <c r="Z45" s="25">
        <f>W45</f>
        <v>86.800028700000013</v>
      </c>
      <c r="AA45" s="20">
        <v>89.821415000000002</v>
      </c>
      <c r="AC45" s="20">
        <v>74.835722000000004</v>
      </c>
      <c r="AD45" s="25">
        <v>78.300028700000013</v>
      </c>
      <c r="AE45" s="20">
        <v>81.674339000000003</v>
      </c>
      <c r="AF45" s="20">
        <v>77.418582000000001</v>
      </c>
      <c r="AG45" s="25">
        <f>AD45</f>
        <v>78.300028700000013</v>
      </c>
      <c r="AH45" s="20">
        <v>79.091477999999995</v>
      </c>
      <c r="AI45" s="20">
        <v>77.857669999999999</v>
      </c>
      <c r="AJ45" s="25">
        <f>AG45</f>
        <v>78.300028700000013</v>
      </c>
      <c r="AK45" s="20">
        <v>78.652390999999994</v>
      </c>
      <c r="AL45" s="20">
        <v>75.213984999999994</v>
      </c>
      <c r="AM45" s="25">
        <f>AJ45</f>
        <v>78.300028700000013</v>
      </c>
      <c r="AN45" s="20">
        <v>81.296075000000002</v>
      </c>
      <c r="AV45" s="26"/>
      <c r="AW45" s="26"/>
    </row>
    <row r="46" spans="2:49" ht="18" x14ac:dyDescent="0.35">
      <c r="B46" s="147" t="s">
        <v>218</v>
      </c>
      <c r="C46" s="20">
        <v>131.96655000000001</v>
      </c>
      <c r="D46" s="25">
        <v>135.40003719999999</v>
      </c>
      <c r="E46" s="20">
        <v>138.79150999999999</v>
      </c>
      <c r="F46" s="20">
        <v>134.31101000000001</v>
      </c>
      <c r="G46" s="25">
        <f>D46</f>
        <v>135.40003719999999</v>
      </c>
      <c r="H46" s="20">
        <v>136.44704999999999</v>
      </c>
      <c r="I46" s="20">
        <v>133.20331999999999</v>
      </c>
      <c r="J46" s="25">
        <f>G46</f>
        <v>135.40003719999999</v>
      </c>
      <c r="K46" s="20">
        <v>137.55474000000001</v>
      </c>
      <c r="L46" s="20">
        <v>118</v>
      </c>
      <c r="M46" s="25">
        <f>J46</f>
        <v>135.40003719999999</v>
      </c>
      <c r="N46" s="20">
        <v>153</v>
      </c>
      <c r="P46" s="20">
        <v>133.86533</v>
      </c>
      <c r="Q46" s="25">
        <v>137.40003719999999</v>
      </c>
      <c r="R46" s="20">
        <v>140.69029</v>
      </c>
      <c r="S46" s="20">
        <v>136.21036000000001</v>
      </c>
      <c r="T46" s="25">
        <f>Q46</f>
        <v>137.40003719999999</v>
      </c>
      <c r="U46" s="20">
        <v>138.34524999999999</v>
      </c>
      <c r="V46" s="20">
        <v>134.59331</v>
      </c>
      <c r="W46" s="25">
        <f>T46</f>
        <v>137.40003719999999</v>
      </c>
      <c r="X46" s="20">
        <v>139.9623</v>
      </c>
      <c r="Y46" s="20">
        <v>120.00727999999999</v>
      </c>
      <c r="Z46" s="25">
        <f>W46</f>
        <v>137.40003719999999</v>
      </c>
      <c r="AA46" s="20">
        <v>154.54834</v>
      </c>
      <c r="AC46" s="20">
        <v>122.97971</v>
      </c>
      <c r="AD46" s="25">
        <v>126.4000372</v>
      </c>
      <c r="AE46" s="20">
        <v>129.80466999999999</v>
      </c>
      <c r="AF46" s="20">
        <v>125.32474999999999</v>
      </c>
      <c r="AG46" s="25">
        <f>AD46</f>
        <v>126.4000372</v>
      </c>
      <c r="AH46" s="20">
        <v>127.45963</v>
      </c>
      <c r="AI46" s="20">
        <v>125.88482</v>
      </c>
      <c r="AJ46" s="25">
        <f>AG46</f>
        <v>126.4000372</v>
      </c>
      <c r="AK46" s="20">
        <v>126.89955999999999</v>
      </c>
      <c r="AL46" s="20">
        <v>109.12166000000001</v>
      </c>
      <c r="AM46" s="25">
        <f>AJ46</f>
        <v>126.4000372</v>
      </c>
      <c r="AN46" s="20">
        <v>143.66272000000001</v>
      </c>
      <c r="AV46" s="26"/>
      <c r="AW46" s="26"/>
    </row>
    <row r="47" spans="2:49" x14ac:dyDescent="0.25">
      <c r="L47" s="26"/>
      <c r="U47" s="26"/>
      <c r="V47" s="26"/>
      <c r="AH47" s="26"/>
      <c r="AI47" s="26"/>
      <c r="AV47" s="26"/>
      <c r="AW47" s="26"/>
    </row>
    <row r="48" spans="2:49" x14ac:dyDescent="0.25">
      <c r="C48" s="150">
        <f t="shared" ref="C48:E49" si="29">($D45-C45)/$D45</f>
        <v>4.0463426163911312E-2</v>
      </c>
      <c r="D48" s="150">
        <f t="shared" si="29"/>
        <v>0</v>
      </c>
      <c r="E48" s="150">
        <f t="shared" si="29"/>
        <v>-4.0180614938871921E-2</v>
      </c>
      <c r="F48" s="150">
        <f>($G45-F45)/$G45</f>
        <v>1.0005169962873098E-2</v>
      </c>
      <c r="G48" s="150">
        <f>($G45-G45)/$G45</f>
        <v>0</v>
      </c>
      <c r="H48" s="150">
        <f>($G45-H45)/$G45</f>
        <v>-9.7223705302825168E-3</v>
      </c>
      <c r="I48" s="150">
        <f>($J45-I45)/$J45</f>
        <v>2.0235284425086715E-2</v>
      </c>
      <c r="J48" s="150">
        <f t="shared" ref="J48:K48" si="30">($J45-J45)/$J45</f>
        <v>0</v>
      </c>
      <c r="K48" s="150">
        <f t="shared" si="30"/>
        <v>-1.9952484992496133E-2</v>
      </c>
      <c r="L48" s="150">
        <f>($M45-L45)/$M45</f>
        <v>3.6002767296233341E-2</v>
      </c>
      <c r="M48" s="150">
        <f t="shared" ref="M48:N48" si="31">($M45-M45)/$M45</f>
        <v>0</v>
      </c>
      <c r="N48" s="150">
        <f t="shared" si="31"/>
        <v>-3.571996786364276E-2</v>
      </c>
      <c r="P48" s="150">
        <f t="shared" ref="P48:R49" si="32">($Q45-P45)/$Q45</f>
        <v>3.9619418927680707E-2</v>
      </c>
      <c r="Q48" s="150">
        <f t="shared" si="32"/>
        <v>0</v>
      </c>
      <c r="R48" s="150">
        <f t="shared" si="32"/>
        <v>-3.916646516039677E-2</v>
      </c>
      <c r="S48" s="150">
        <f t="shared" ref="S48:U49" si="33">($T45-S45)/$T45</f>
        <v>9.8629771536010106E-3</v>
      </c>
      <c r="T48" s="150">
        <f t="shared" si="33"/>
        <v>0</v>
      </c>
      <c r="U48" s="150">
        <f t="shared" si="33"/>
        <v>-9.4100233863170808E-3</v>
      </c>
      <c r="V48" s="150">
        <f t="shared" ref="V48:X49" si="34">($W45-V45)/$W45</f>
        <v>2.444799537260995E-2</v>
      </c>
      <c r="W48" s="150">
        <f t="shared" si="34"/>
        <v>0</v>
      </c>
      <c r="X48" s="150">
        <f t="shared" si="34"/>
        <v>-2.399504160532602E-2</v>
      </c>
      <c r="Y48" s="150">
        <f>($Z45-Y45)/$Z45</f>
        <v>3.5261540184260413E-2</v>
      </c>
      <c r="Z48" s="150">
        <f t="shared" ref="Z48:AA48" si="35">($Z45-Z45)/$Z45</f>
        <v>0</v>
      </c>
      <c r="AA48" s="150">
        <f t="shared" si="35"/>
        <v>-3.4808586416976477E-2</v>
      </c>
      <c r="AC48" s="150">
        <f t="shared" ref="AC48:AK48" si="36">($AD45-AC45)/$AD45</f>
        <v>4.4244002939937722E-2</v>
      </c>
      <c r="AD48" s="150">
        <f t="shared" si="36"/>
        <v>0</v>
      </c>
      <c r="AE48" s="150">
        <f t="shared" si="36"/>
        <v>-4.3094624050884801E-2</v>
      </c>
      <c r="AF48" s="150">
        <f t="shared" si="36"/>
        <v>1.1257297278615326E-2</v>
      </c>
      <c r="AG48" s="150">
        <f t="shared" si="36"/>
        <v>0</v>
      </c>
      <c r="AH48" s="150">
        <f t="shared" si="36"/>
        <v>-1.0107905618174852E-2</v>
      </c>
      <c r="AI48" s="150">
        <f t="shared" si="36"/>
        <v>5.6495343276932149E-3</v>
      </c>
      <c r="AJ48" s="150">
        <f t="shared" si="36"/>
        <v>0</v>
      </c>
      <c r="AK48" s="150">
        <f t="shared" si="36"/>
        <v>-4.5001554386401082E-3</v>
      </c>
      <c r="AL48" s="150">
        <f>($AM45-AL45)/$AM45</f>
        <v>3.9413059627652708E-2</v>
      </c>
      <c r="AM48" s="150">
        <f t="shared" ref="AM48:AN48" si="37">($AM45-AM45)/$AM45</f>
        <v>0</v>
      </c>
      <c r="AN48" s="150">
        <f t="shared" si="37"/>
        <v>-3.8263667967212235E-2</v>
      </c>
      <c r="AV48" s="26"/>
      <c r="AW48" s="26"/>
    </row>
    <row r="49" spans="2:48" x14ac:dyDescent="0.25">
      <c r="C49" s="150">
        <f t="shared" si="29"/>
        <v>2.5358096430419398E-2</v>
      </c>
      <c r="D49" s="150">
        <f t="shared" si="29"/>
        <v>0</v>
      </c>
      <c r="E49" s="150">
        <f t="shared" si="29"/>
        <v>-2.5047798140486795E-2</v>
      </c>
      <c r="F49" s="150">
        <f>($G46-F46)/$G46</f>
        <v>8.043034717866205E-3</v>
      </c>
      <c r="G49" s="150">
        <f t="shared" ref="G49:H49" si="38">($G46-G46)/$G46</f>
        <v>0</v>
      </c>
      <c r="H49" s="150">
        <f t="shared" si="38"/>
        <v>-7.7327364279336005E-3</v>
      </c>
      <c r="I49" s="150">
        <f>($J46-I46)/$J46</f>
        <v>1.6223903962117928E-2</v>
      </c>
      <c r="J49" s="150">
        <f t="shared" ref="J49:K49" si="39">($J46-J46)/$J46</f>
        <v>0</v>
      </c>
      <c r="K49" s="150">
        <f t="shared" si="39"/>
        <v>-1.5913605672185326E-2</v>
      </c>
      <c r="L49" s="150">
        <f>($M46-L46)/$M46</f>
        <v>0.12850836351173461</v>
      </c>
      <c r="M49" s="150">
        <f t="shared" ref="M49:N49" si="40">($M46-M46)/$M46</f>
        <v>0</v>
      </c>
      <c r="N49" s="150">
        <f t="shared" si="40"/>
        <v>-0.12998491849749666</v>
      </c>
      <c r="P49" s="150">
        <f t="shared" si="32"/>
        <v>2.5725664068451837E-2</v>
      </c>
      <c r="Q49" s="150">
        <f t="shared" si="32"/>
        <v>0</v>
      </c>
      <c r="R49" s="150">
        <f t="shared" si="32"/>
        <v>-2.3946520445338126E-2</v>
      </c>
      <c r="S49" s="150">
        <f t="shared" si="33"/>
        <v>8.6584925611648753E-3</v>
      </c>
      <c r="T49" s="150">
        <f t="shared" si="33"/>
        <v>0</v>
      </c>
      <c r="U49" s="150">
        <f t="shared" si="33"/>
        <v>-6.8792761578670616E-3</v>
      </c>
      <c r="V49" s="150">
        <f t="shared" si="34"/>
        <v>2.0427412227803848E-2</v>
      </c>
      <c r="W49" s="150">
        <f t="shared" si="34"/>
        <v>0</v>
      </c>
      <c r="X49" s="150">
        <f t="shared" si="34"/>
        <v>-1.8648195824506032E-2</v>
      </c>
      <c r="Y49" s="150">
        <f>($Z46-Y46)/$Z46</f>
        <v>0.12658480706728653</v>
      </c>
      <c r="Z49" s="150">
        <f t="shared" ref="Z49:AA49" si="41">($Z46-Z46)/$Z46</f>
        <v>0</v>
      </c>
      <c r="AA49" s="150">
        <f t="shared" si="41"/>
        <v>-0.12480566344417272</v>
      </c>
      <c r="AC49" s="150">
        <f t="shared" ref="AC49:AK49" si="42">($AD46-AC46)/$AD46</f>
        <v>2.7059542669185248E-2</v>
      </c>
      <c r="AD49" s="150">
        <f t="shared" si="42"/>
        <v>0</v>
      </c>
      <c r="AE49" s="150">
        <f t="shared" si="42"/>
        <v>-2.6935378148765194E-2</v>
      </c>
      <c r="AF49" s="150">
        <f t="shared" si="42"/>
        <v>8.5070164836945576E-3</v>
      </c>
      <c r="AG49" s="150">
        <f t="shared" si="42"/>
        <v>0</v>
      </c>
      <c r="AH49" s="150">
        <f t="shared" si="42"/>
        <v>-8.3828519632746148E-3</v>
      </c>
      <c r="AI49" s="150">
        <f t="shared" si="42"/>
        <v>4.0760842434308638E-3</v>
      </c>
      <c r="AJ49" s="150">
        <f t="shared" si="42"/>
        <v>0</v>
      </c>
      <c r="AK49" s="150">
        <f t="shared" si="42"/>
        <v>-3.9519197230109201E-3</v>
      </c>
      <c r="AL49" s="150">
        <f>($AM46-AL46)/$AM46</f>
        <v>0.13669598192175211</v>
      </c>
      <c r="AM49" s="150">
        <f t="shared" ref="AM49:AN49" si="43">($AM46-AM46)/$AM46</f>
        <v>0</v>
      </c>
      <c r="AN49" s="150">
        <f t="shared" si="43"/>
        <v>-0.13657181740133228</v>
      </c>
      <c r="AV49" s="26"/>
    </row>
    <row r="50" spans="2:48" x14ac:dyDescent="0.25">
      <c r="K50" s="26"/>
      <c r="U50" s="26"/>
      <c r="AH50" s="26"/>
      <c r="AM50" s="26"/>
      <c r="AV50" s="26"/>
    </row>
    <row r="51" spans="2:48" x14ac:dyDescent="0.25">
      <c r="C51" s="207" t="s">
        <v>234</v>
      </c>
      <c r="D51" s="207"/>
      <c r="E51" s="207"/>
      <c r="F51" s="207"/>
      <c r="G51" s="207"/>
      <c r="H51" s="207"/>
      <c r="I51" s="207"/>
      <c r="J51" s="207"/>
      <c r="K51" s="207"/>
      <c r="L51" s="207"/>
      <c r="M51" s="207"/>
      <c r="N51" s="207"/>
      <c r="P51" s="207" t="s">
        <v>238</v>
      </c>
      <c r="Q51" s="207"/>
      <c r="R51" s="207"/>
      <c r="S51" s="207"/>
      <c r="T51" s="207"/>
      <c r="U51" s="207"/>
      <c r="V51" s="207"/>
      <c r="W51" s="207"/>
      <c r="X51" s="207"/>
      <c r="Y51" s="207"/>
      <c r="Z51" s="207"/>
      <c r="AA51" s="207"/>
      <c r="AC51" s="207" t="s">
        <v>238</v>
      </c>
      <c r="AD51" s="207"/>
      <c r="AE51" s="207"/>
      <c r="AF51" s="207"/>
      <c r="AG51" s="207"/>
      <c r="AH51" s="207"/>
      <c r="AI51" s="207"/>
      <c r="AJ51" s="207"/>
      <c r="AK51" s="207"/>
      <c r="AM51" s="26"/>
    </row>
    <row r="52" spans="2:48" ht="18" x14ac:dyDescent="0.35">
      <c r="C52" s="206" t="s">
        <v>220</v>
      </c>
      <c r="D52" s="206"/>
      <c r="E52" s="206"/>
      <c r="F52" s="206" t="s">
        <v>231</v>
      </c>
      <c r="G52" s="206"/>
      <c r="H52" s="206"/>
      <c r="I52" s="206" t="s">
        <v>228</v>
      </c>
      <c r="J52" s="206"/>
      <c r="K52" s="206"/>
      <c r="L52" s="206" t="s">
        <v>239</v>
      </c>
      <c r="M52" s="206"/>
      <c r="N52" s="206"/>
      <c r="P52" s="206" t="s">
        <v>220</v>
      </c>
      <c r="Q52" s="206"/>
      <c r="R52" s="206"/>
      <c r="S52" s="206" t="s">
        <v>231</v>
      </c>
      <c r="T52" s="206"/>
      <c r="U52" s="206"/>
      <c r="V52" s="206" t="s">
        <v>228</v>
      </c>
      <c r="W52" s="206"/>
      <c r="X52" s="206"/>
      <c r="Y52" s="206" t="s">
        <v>239</v>
      </c>
      <c r="Z52" s="206"/>
      <c r="AA52" s="206"/>
      <c r="AC52" s="206" t="s">
        <v>220</v>
      </c>
      <c r="AD52" s="206"/>
      <c r="AE52" s="206"/>
      <c r="AF52" s="206" t="s">
        <v>231</v>
      </c>
      <c r="AG52" s="206"/>
      <c r="AH52" s="206"/>
      <c r="AI52" s="206" t="s">
        <v>228</v>
      </c>
      <c r="AJ52" s="206"/>
      <c r="AK52" s="206"/>
      <c r="AL52" s="206" t="s">
        <v>239</v>
      </c>
      <c r="AM52" s="206"/>
      <c r="AN52" s="206"/>
    </row>
    <row r="53" spans="2:48" x14ac:dyDescent="0.25">
      <c r="C53" s="148">
        <v>-0.2</v>
      </c>
      <c r="D53" s="146" t="s">
        <v>159</v>
      </c>
      <c r="E53" s="148">
        <v>0.2</v>
      </c>
      <c r="F53" s="148">
        <v>-0.2</v>
      </c>
      <c r="G53" s="146" t="s">
        <v>159</v>
      </c>
      <c r="H53" s="148">
        <v>0.2</v>
      </c>
      <c r="I53" s="148">
        <v>-0.2</v>
      </c>
      <c r="J53" s="146" t="s">
        <v>159</v>
      </c>
      <c r="K53" s="148">
        <v>0.2</v>
      </c>
      <c r="L53" s="148">
        <v>-0.2</v>
      </c>
      <c r="M53" s="146" t="s">
        <v>159</v>
      </c>
      <c r="N53" s="148">
        <v>0.2</v>
      </c>
      <c r="P53" s="148">
        <v>-0.2</v>
      </c>
      <c r="Q53" s="146" t="s">
        <v>159</v>
      </c>
      <c r="R53" s="148">
        <v>0.2</v>
      </c>
      <c r="S53" s="148">
        <v>-0.2</v>
      </c>
      <c r="T53" s="146" t="s">
        <v>159</v>
      </c>
      <c r="U53" s="148">
        <v>0.2</v>
      </c>
      <c r="V53" s="148">
        <v>-0.2</v>
      </c>
      <c r="W53" s="146" t="s">
        <v>159</v>
      </c>
      <c r="X53" s="148">
        <v>0.2</v>
      </c>
      <c r="Y53" s="148">
        <v>-0.2</v>
      </c>
      <c r="Z53" s="146" t="s">
        <v>159</v>
      </c>
      <c r="AA53" s="148">
        <v>0.2</v>
      </c>
      <c r="AC53" s="148">
        <v>-0.2</v>
      </c>
      <c r="AD53" s="146" t="s">
        <v>159</v>
      </c>
      <c r="AE53" s="148">
        <v>0.2</v>
      </c>
      <c r="AF53" s="148">
        <v>-0.2</v>
      </c>
      <c r="AG53" s="146" t="s">
        <v>159</v>
      </c>
      <c r="AH53" s="148">
        <v>0.2</v>
      </c>
      <c r="AI53" s="148">
        <v>-0.2</v>
      </c>
      <c r="AJ53" s="146" t="s">
        <v>159</v>
      </c>
      <c r="AK53" s="148">
        <v>0.2</v>
      </c>
      <c r="AL53" s="148">
        <v>-0.2</v>
      </c>
      <c r="AM53" s="146" t="s">
        <v>159</v>
      </c>
      <c r="AN53" s="148">
        <v>0.2</v>
      </c>
    </row>
    <row r="54" spans="2:48" ht="18" x14ac:dyDescent="0.35">
      <c r="B54" s="147" t="s">
        <v>217</v>
      </c>
      <c r="C54" s="20">
        <v>3950.1309999999999</v>
      </c>
      <c r="D54" s="25">
        <v>4041.66</v>
      </c>
      <c r="E54" s="20">
        <v>4146.4718999999996</v>
      </c>
      <c r="F54" s="20">
        <v>3925.82</v>
      </c>
      <c r="G54" s="25">
        <f>D54</f>
        <v>4041.66</v>
      </c>
      <c r="H54" s="20">
        <v>4170.7829000000002</v>
      </c>
      <c r="I54" s="20">
        <v>3903.1741999999999</v>
      </c>
      <c r="J54" s="25">
        <f>G54</f>
        <v>4041.66</v>
      </c>
      <c r="K54" s="20">
        <v>4193.4287999999997</v>
      </c>
      <c r="L54" s="20">
        <v>3961.15</v>
      </c>
      <c r="M54" s="25">
        <f>J54</f>
        <v>4041.66</v>
      </c>
      <c r="N54" s="20">
        <v>4135.4529000000002</v>
      </c>
      <c r="P54" s="20">
        <v>5383.5095000000001</v>
      </c>
      <c r="Q54" s="25">
        <v>5481.66</v>
      </c>
      <c r="R54" s="20">
        <v>5579.8504000000003</v>
      </c>
      <c r="S54" s="20">
        <v>5359.1985000000004</v>
      </c>
      <c r="T54" s="25">
        <f>Q54</f>
        <v>5481.66</v>
      </c>
      <c r="U54" s="20">
        <v>5604.1614</v>
      </c>
      <c r="V54" s="20">
        <v>5049.8769000000002</v>
      </c>
      <c r="W54" s="25">
        <f>T54</f>
        <v>5481.66</v>
      </c>
      <c r="X54" s="20">
        <v>5913.4830000000002</v>
      </c>
      <c r="Y54" s="20">
        <v>5394.5285000000003</v>
      </c>
      <c r="Z54" s="25">
        <f>W54</f>
        <v>5481.66</v>
      </c>
      <c r="AA54" s="20">
        <v>5568.8314</v>
      </c>
      <c r="AC54" s="20">
        <v>3515.4229</v>
      </c>
      <c r="AD54" s="25">
        <v>3611.66</v>
      </c>
      <c r="AE54" s="20">
        <v>3711.7638999999999</v>
      </c>
      <c r="AF54" s="20">
        <v>3491.1118999999999</v>
      </c>
      <c r="AG54" s="25">
        <f>AD54</f>
        <v>3611.66</v>
      </c>
      <c r="AH54" s="20">
        <v>3736.0747999999999</v>
      </c>
      <c r="AI54" s="20">
        <v>3555.4077000000002</v>
      </c>
      <c r="AJ54" s="25">
        <f>AG54</f>
        <v>3611.66</v>
      </c>
      <c r="AK54" s="20">
        <v>3671.7791000000002</v>
      </c>
      <c r="AL54" s="20">
        <v>3526.4418999999998</v>
      </c>
      <c r="AM54" s="25">
        <f>AJ54</f>
        <v>3611.66</v>
      </c>
      <c r="AN54" s="20">
        <v>3700.7449000000001</v>
      </c>
    </row>
    <row r="55" spans="2:48" ht="18" x14ac:dyDescent="0.35">
      <c r="B55" s="147" t="s">
        <v>218</v>
      </c>
      <c r="C55" s="20">
        <v>5658.7718999999997</v>
      </c>
      <c r="D55" s="25">
        <v>5759.15</v>
      </c>
      <c r="E55" s="20">
        <v>5854.7208000000001</v>
      </c>
      <c r="F55" s="20">
        <v>5600.3554999999997</v>
      </c>
      <c r="G55" s="25">
        <f>D55</f>
        <v>5759.15</v>
      </c>
      <c r="H55" s="20">
        <v>5913.1372000000001</v>
      </c>
      <c r="I55" s="20">
        <v>5571.44</v>
      </c>
      <c r="J55" s="25">
        <f>G55</f>
        <v>5759.15</v>
      </c>
      <c r="K55" s="20">
        <v>5942.0528000000004</v>
      </c>
      <c r="L55" s="20">
        <v>5260</v>
      </c>
      <c r="M55" s="25">
        <f>J55</f>
        <v>5759.15</v>
      </c>
      <c r="N55" s="20">
        <v>6250</v>
      </c>
      <c r="P55" s="20">
        <v>7331.9637000000002</v>
      </c>
      <c r="Q55" s="25">
        <v>7429.15</v>
      </c>
      <c r="R55" s="20">
        <v>7527.9126999999999</v>
      </c>
      <c r="S55" s="20">
        <v>7273.6322</v>
      </c>
      <c r="T55" s="25">
        <f>Q55</f>
        <v>7429.15</v>
      </c>
      <c r="U55" s="20">
        <v>7586.2443000000003</v>
      </c>
      <c r="V55" s="20">
        <v>6878.5888000000004</v>
      </c>
      <c r="W55" s="25">
        <f>T55</f>
        <v>7429.15</v>
      </c>
      <c r="X55" s="20">
        <v>7981.2876999999999</v>
      </c>
      <c r="Y55" s="20">
        <v>6934.9925000000003</v>
      </c>
      <c r="Z55" s="25">
        <f>W55</f>
        <v>7429.15</v>
      </c>
      <c r="AA55" s="20">
        <v>7924.8838999999998</v>
      </c>
      <c r="AC55" s="20">
        <v>4946.6899000000003</v>
      </c>
      <c r="AD55" s="25">
        <v>5049.1499999999996</v>
      </c>
      <c r="AE55" s="20">
        <v>5142.6387999999997</v>
      </c>
      <c r="AF55" s="20">
        <v>4888.3582999999999</v>
      </c>
      <c r="AG55" s="25">
        <f>AD55</f>
        <v>5049.1499999999996</v>
      </c>
      <c r="AH55" s="20">
        <v>5200.9704000000002</v>
      </c>
      <c r="AI55" s="20">
        <v>4970.3697000000002</v>
      </c>
      <c r="AJ55" s="25">
        <f>AG55</f>
        <v>5049.1499999999996</v>
      </c>
      <c r="AK55" s="20">
        <v>5118.9589999999998</v>
      </c>
      <c r="AL55" s="20">
        <v>4549.7186000000002</v>
      </c>
      <c r="AM55" s="25">
        <f>AJ55</f>
        <v>5049.1499999999996</v>
      </c>
      <c r="AN55" s="20">
        <v>5539.6100999999999</v>
      </c>
      <c r="AU55">
        <f>25/3</f>
        <v>8.3333333333333339</v>
      </c>
    </row>
    <row r="57" spans="2:48" x14ac:dyDescent="0.25">
      <c r="C57" s="150">
        <f t="shared" ref="C57:E58" si="44">($D54-C54)/$D54</f>
        <v>2.2646387870330506E-2</v>
      </c>
      <c r="D57" s="150">
        <f t="shared" si="44"/>
        <v>0</v>
      </c>
      <c r="E57" s="150">
        <f t="shared" si="44"/>
        <v>-2.5932884013004483E-2</v>
      </c>
      <c r="F57" s="150">
        <f>($G54-F54)/$G54</f>
        <v>2.8661490575654484E-2</v>
      </c>
      <c r="G57" s="150">
        <f>($G54-G54)/$G54</f>
        <v>0</v>
      </c>
      <c r="H57" s="150">
        <f>($G54-H54)/$G54</f>
        <v>-3.1947986718328686E-2</v>
      </c>
      <c r="I57" s="150">
        <f>($J54-I54)/$J54</f>
        <v>3.4264584353953555E-2</v>
      </c>
      <c r="J57" s="150">
        <f t="shared" ref="J57:K57" si="45">($J54-J54)/$J54</f>
        <v>0</v>
      </c>
      <c r="K57" s="150">
        <f t="shared" si="45"/>
        <v>-3.7551105238936434E-2</v>
      </c>
      <c r="L57" s="150">
        <f>($M54-L54)/$M54</f>
        <v>1.99200328577861E-2</v>
      </c>
      <c r="M57" s="150">
        <f t="shared" ref="M57:N57" si="46">($M54-M54)/$M54</f>
        <v>0</v>
      </c>
      <c r="N57" s="150">
        <f t="shared" si="46"/>
        <v>-2.3206529000460299E-2</v>
      </c>
      <c r="P57" s="150">
        <f t="shared" ref="P57:R58" si="47">($Q54-P54)/$Q54</f>
        <v>1.790525132897694E-2</v>
      </c>
      <c r="Q57" s="150">
        <f t="shared" si="47"/>
        <v>0</v>
      </c>
      <c r="R57" s="150">
        <f t="shared" si="47"/>
        <v>-1.7912530145977754E-2</v>
      </c>
      <c r="S57" s="150">
        <f t="shared" ref="S57:U58" si="48">($T54-S54)/$T54</f>
        <v>2.2340221757642654E-2</v>
      </c>
      <c r="T57" s="150">
        <f t="shared" si="48"/>
        <v>0</v>
      </c>
      <c r="U57" s="150">
        <f t="shared" si="48"/>
        <v>-2.2347500574643468E-2</v>
      </c>
      <c r="V57" s="150">
        <f t="shared" ref="V57:X58" si="49">($W54-V54)/$W54</f>
        <v>7.8768675912041175E-2</v>
      </c>
      <c r="W57" s="150">
        <f t="shared" si="49"/>
        <v>0</v>
      </c>
      <c r="X57" s="150">
        <f t="shared" si="49"/>
        <v>-7.8775954729041989E-2</v>
      </c>
      <c r="Y57" s="150">
        <f>($Z54-Y54)/$Z54</f>
        <v>1.5895093821944359E-2</v>
      </c>
      <c r="Z57" s="150">
        <f t="shared" ref="Z57:AA57" si="50">($Z54-Z54)/$Z54</f>
        <v>0</v>
      </c>
      <c r="AA57" s="150">
        <f t="shared" si="50"/>
        <v>-1.5902372638945169E-2</v>
      </c>
      <c r="AC57" s="150">
        <f t="shared" ref="AC57:AK57" si="51">($AD54-AC54)/$AD54</f>
        <v>2.6646223620163535E-2</v>
      </c>
      <c r="AD57" s="150">
        <f t="shared" si="51"/>
        <v>0</v>
      </c>
      <c r="AE57" s="150">
        <f t="shared" si="51"/>
        <v>-2.7716867036210516E-2</v>
      </c>
      <c r="AF57" s="150">
        <f t="shared" si="51"/>
        <v>3.3377477392667082E-2</v>
      </c>
      <c r="AG57" s="150">
        <f t="shared" si="51"/>
        <v>0</v>
      </c>
      <c r="AH57" s="150">
        <f t="shared" si="51"/>
        <v>-3.4448093120614899E-2</v>
      </c>
      <c r="AI57" s="150">
        <f t="shared" si="51"/>
        <v>1.5575192570729153E-2</v>
      </c>
      <c r="AJ57" s="150">
        <f t="shared" si="51"/>
        <v>0</v>
      </c>
      <c r="AK57" s="150">
        <f t="shared" si="51"/>
        <v>-1.6645835986776259E-2</v>
      </c>
      <c r="AL57" s="150">
        <f>($AM54-AL54)/$AM54</f>
        <v>2.3595271980197487E-2</v>
      </c>
      <c r="AM57" s="150">
        <f t="shared" ref="AM57:AN57" si="52">($AM54-AM54)/$AM54</f>
        <v>0</v>
      </c>
      <c r="AN57" s="150">
        <f t="shared" si="52"/>
        <v>-2.4665915396244468E-2</v>
      </c>
    </row>
    <row r="58" spans="2:48" x14ac:dyDescent="0.25">
      <c r="C58" s="150">
        <f t="shared" si="44"/>
        <v>1.7429325508104478E-2</v>
      </c>
      <c r="D58" s="150">
        <f t="shared" si="44"/>
        <v>0</v>
      </c>
      <c r="E58" s="150">
        <f t="shared" si="44"/>
        <v>-1.6594601633921745E-2</v>
      </c>
      <c r="F58" s="150">
        <f>($G55-F55)/$G55</f>
        <v>2.7572558450465776E-2</v>
      </c>
      <c r="G58" s="150">
        <f t="shared" ref="G58:H58" si="53">($G55-G55)/$G55</f>
        <v>0</v>
      </c>
      <c r="H58" s="150">
        <f t="shared" si="53"/>
        <v>-2.6737834576283044E-2</v>
      </c>
      <c r="I58" s="150">
        <f>($J55-I55)/$J55</f>
        <v>3.259335144943265E-2</v>
      </c>
      <c r="J58" s="150">
        <f t="shared" ref="J58:K58" si="54">($J55-J55)/$J55</f>
        <v>0</v>
      </c>
      <c r="K58" s="150">
        <f t="shared" si="54"/>
        <v>-3.1758644938923414E-2</v>
      </c>
      <c r="L58" s="150">
        <f>($M55-L55)/$M55</f>
        <v>8.6670776069385183E-2</v>
      </c>
      <c r="M58" s="150">
        <f t="shared" ref="M58:N58" si="55">($M55-M55)/$M55</f>
        <v>0</v>
      </c>
      <c r="N58" s="150">
        <f t="shared" si="55"/>
        <v>-8.522959117230848E-2</v>
      </c>
      <c r="P58" s="150">
        <f t="shared" si="47"/>
        <v>1.3081752286600674E-2</v>
      </c>
      <c r="Q58" s="150">
        <f t="shared" si="47"/>
        <v>0</v>
      </c>
      <c r="R58" s="150">
        <f t="shared" si="47"/>
        <v>-1.3293943452481135E-2</v>
      </c>
      <c r="S58" s="150">
        <f t="shared" si="48"/>
        <v>2.0933458067208179E-2</v>
      </c>
      <c r="T58" s="150">
        <f t="shared" si="48"/>
        <v>0</v>
      </c>
      <c r="U58" s="150">
        <f t="shared" si="48"/>
        <v>-2.1145662693578763E-2</v>
      </c>
      <c r="V58" s="150">
        <f t="shared" si="49"/>
        <v>7.410823580086541E-2</v>
      </c>
      <c r="W58" s="150">
        <f t="shared" si="49"/>
        <v>0</v>
      </c>
      <c r="X58" s="150">
        <f t="shared" si="49"/>
        <v>-7.4320440427235984E-2</v>
      </c>
      <c r="Y58" s="150">
        <f>($Z55-Y55)/$Z55</f>
        <v>6.6516021348337215E-2</v>
      </c>
      <c r="Z58" s="150">
        <f t="shared" ref="Z58:AA58" si="56">($Z55-Z55)/$Z55</f>
        <v>0</v>
      </c>
      <c r="AA58" s="150">
        <f t="shared" si="56"/>
        <v>-6.6728212514217664E-2</v>
      </c>
      <c r="AC58" s="150">
        <f t="shared" ref="AC58:AK58" si="57">($AD55-AC55)/$AD55</f>
        <v>2.0292544289632779E-2</v>
      </c>
      <c r="AD58" s="150">
        <f t="shared" si="57"/>
        <v>0</v>
      </c>
      <c r="AE58" s="150">
        <f t="shared" si="57"/>
        <v>-1.8515750175772179E-2</v>
      </c>
      <c r="AF58" s="150">
        <f t="shared" si="57"/>
        <v>3.1845300694176203E-2</v>
      </c>
      <c r="AG58" s="150">
        <f t="shared" si="57"/>
        <v>0</v>
      </c>
      <c r="AH58" s="150">
        <f t="shared" si="57"/>
        <v>-3.0068506580315603E-2</v>
      </c>
      <c r="AI58" s="150">
        <f t="shared" si="57"/>
        <v>1.5602685600546517E-2</v>
      </c>
      <c r="AJ58" s="150">
        <f t="shared" si="57"/>
        <v>0</v>
      </c>
      <c r="AK58" s="150">
        <f t="shared" si="57"/>
        <v>-1.3825891486685917E-2</v>
      </c>
      <c r="AL58" s="150">
        <f>($AM55-AL55)/$AM55</f>
        <v>9.8913955814344895E-2</v>
      </c>
      <c r="AM58" s="150">
        <f t="shared" ref="AM58:AN58" si="58">($AM55-AM55)/$AM55</f>
        <v>0</v>
      </c>
      <c r="AN58" s="150">
        <f t="shared" si="58"/>
        <v>-9.7137161700484295E-2</v>
      </c>
    </row>
    <row r="61" spans="2:48" x14ac:dyDescent="0.25">
      <c r="C61" s="164" t="s">
        <v>243</v>
      </c>
      <c r="D61" s="164"/>
      <c r="E61" s="164"/>
      <c r="R61" s="164" t="s">
        <v>250</v>
      </c>
      <c r="S61" s="164"/>
      <c r="T61" s="164"/>
      <c r="AH61" s="164" t="s">
        <v>258</v>
      </c>
      <c r="AI61" s="164"/>
      <c r="AJ61" s="164"/>
    </row>
    <row r="62" spans="2:48" x14ac:dyDescent="0.25">
      <c r="C62" s="155">
        <v>-0.2</v>
      </c>
      <c r="D62" s="156" t="s">
        <v>159</v>
      </c>
      <c r="E62" s="155">
        <v>0.2</v>
      </c>
      <c r="R62" s="155">
        <v>-0.2</v>
      </c>
      <c r="S62" s="156" t="s">
        <v>159</v>
      </c>
      <c r="T62" s="155">
        <v>0.2</v>
      </c>
      <c r="AH62" s="155">
        <v>-0.2</v>
      </c>
      <c r="AI62" s="156" t="s">
        <v>159</v>
      </c>
      <c r="AJ62" s="155">
        <v>0.2</v>
      </c>
    </row>
    <row r="63" spans="2:48" x14ac:dyDescent="0.25">
      <c r="B63" s="9" t="s">
        <v>220</v>
      </c>
      <c r="C63" s="20">
        <f>C36</f>
        <v>1.7114206E-4</v>
      </c>
      <c r="D63" s="20">
        <f t="shared" ref="D63:E63" si="59">D36</f>
        <v>1.8250001869999998E-4</v>
      </c>
      <c r="E63" s="20">
        <f t="shared" si="59"/>
        <v>1.941159E-4</v>
      </c>
      <c r="Q63" s="9" t="s">
        <v>220</v>
      </c>
      <c r="R63" s="20">
        <f>P36</f>
        <v>1.7805319000000001E-4</v>
      </c>
      <c r="S63" s="20">
        <f>Q36</f>
        <v>1.8950001869999999E-4</v>
      </c>
      <c r="T63" s="20">
        <f>R36</f>
        <v>2.0102702999999999E-4</v>
      </c>
      <c r="AG63" s="9" t="s">
        <v>220</v>
      </c>
      <c r="AH63" s="20">
        <f>AC36</f>
        <v>1.5457970000000001E-4</v>
      </c>
      <c r="AI63" s="20">
        <f>AD36</f>
        <v>1.665000187E-4</v>
      </c>
      <c r="AJ63" s="20">
        <f>AE36</f>
        <v>1.7755354000000001E-4</v>
      </c>
    </row>
    <row r="64" spans="2:48" x14ac:dyDescent="0.25">
      <c r="B64" s="9" t="s">
        <v>231</v>
      </c>
      <c r="C64" s="20">
        <f>F36</f>
        <v>1.7682498999999999E-4</v>
      </c>
      <c r="D64" s="20">
        <f t="shared" ref="D64:E64" si="60">G36</f>
        <v>1.8250001869999998E-4</v>
      </c>
      <c r="E64" s="20">
        <f t="shared" si="60"/>
        <v>1.8843296999999999E-4</v>
      </c>
      <c r="Q64" s="9" t="s">
        <v>231</v>
      </c>
      <c r="R64" s="20">
        <f>S36</f>
        <v>1.8373612E-4</v>
      </c>
      <c r="S64" s="20">
        <f>T36</f>
        <v>1.8950001869999999E-4</v>
      </c>
      <c r="T64" s="20">
        <f>U36</f>
        <v>1.953441E-4</v>
      </c>
      <c r="AG64" s="9" t="s">
        <v>231</v>
      </c>
      <c r="AH64" s="20">
        <f>AF36</f>
        <v>1.6026262999999999E-4</v>
      </c>
      <c r="AI64" s="20">
        <f>AG36</f>
        <v>1.665000187E-4</v>
      </c>
      <c r="AJ64" s="20">
        <f>AH36</f>
        <v>1.7187060999999999E-4</v>
      </c>
    </row>
    <row r="65" spans="2:36" x14ac:dyDescent="0.25">
      <c r="B65" s="9" t="s">
        <v>240</v>
      </c>
      <c r="C65" s="20">
        <f>I36</f>
        <v>1.7655928000000001E-4</v>
      </c>
      <c r="D65" s="20">
        <f t="shared" ref="D65:E65" si="61">J36</f>
        <v>1.8250001869999998E-4</v>
      </c>
      <c r="E65" s="20">
        <f t="shared" si="61"/>
        <v>1.8869867999999999E-4</v>
      </c>
      <c r="Q65" s="9" t="s">
        <v>240</v>
      </c>
      <c r="R65" s="20">
        <f>V36</f>
        <v>1.8208819000000001E-4</v>
      </c>
      <c r="S65" s="20">
        <f>W36</f>
        <v>1.8950001869999999E-4</v>
      </c>
      <c r="T65" s="20">
        <f>X36</f>
        <v>1.9699204E-4</v>
      </c>
      <c r="AG65" s="9" t="s">
        <v>240</v>
      </c>
      <c r="AH65" s="20">
        <f>AI36</f>
        <v>1.6330939999999999E-4</v>
      </c>
      <c r="AI65" s="20">
        <f>AJ36</f>
        <v>1.665000187E-4</v>
      </c>
      <c r="AJ65" s="20">
        <f>AK36</f>
        <v>1.6882385000000001E-4</v>
      </c>
    </row>
    <row r="66" spans="2:36" x14ac:dyDescent="0.25">
      <c r="B66" s="9" t="s">
        <v>241</v>
      </c>
      <c r="C66" s="20">
        <f>L36</f>
        <v>1.7988626E-4</v>
      </c>
      <c r="D66" s="20">
        <f t="shared" ref="D66:E66" si="62">M36</f>
        <v>1.8250001869999998E-4</v>
      </c>
      <c r="E66" s="20">
        <f t="shared" si="62"/>
        <v>1.8537170000000001E-4</v>
      </c>
      <c r="Q66" s="9" t="s">
        <v>241</v>
      </c>
      <c r="R66" s="20">
        <f>Y36</f>
        <v>1.8679739999999999E-4</v>
      </c>
      <c r="S66" s="20">
        <f>Z36</f>
        <v>1.8950001869999999E-4</v>
      </c>
      <c r="T66" s="20">
        <f>AA36</f>
        <v>1.9228282999999999E-4</v>
      </c>
      <c r="AG66" s="9" t="s">
        <v>241</v>
      </c>
      <c r="AH66" s="20">
        <f>AL36</f>
        <v>1.6332390999999999E-4</v>
      </c>
      <c r="AI66" s="20">
        <f>AM36</f>
        <v>1.665000187E-4</v>
      </c>
      <c r="AJ66" s="20">
        <f>AN36</f>
        <v>1.6880934000000001E-4</v>
      </c>
    </row>
    <row r="68" spans="2:36" x14ac:dyDescent="0.25">
      <c r="C68" s="164" t="s">
        <v>244</v>
      </c>
      <c r="D68" s="164"/>
      <c r="E68" s="164"/>
      <c r="R68" s="164" t="s">
        <v>251</v>
      </c>
      <c r="S68" s="164"/>
      <c r="T68" s="164"/>
      <c r="AH68" s="164" t="s">
        <v>259</v>
      </c>
      <c r="AI68" s="164"/>
      <c r="AJ68" s="164"/>
    </row>
    <row r="69" spans="2:36" x14ac:dyDescent="0.25">
      <c r="C69" s="155">
        <v>-0.2</v>
      </c>
      <c r="D69" s="156" t="s">
        <v>159</v>
      </c>
      <c r="E69" s="155">
        <v>0.2</v>
      </c>
      <c r="R69" s="155">
        <v>-0.2</v>
      </c>
      <c r="S69" s="156" t="s">
        <v>159</v>
      </c>
      <c r="T69" s="155">
        <v>0.2</v>
      </c>
      <c r="AH69" s="155">
        <v>-0.2</v>
      </c>
      <c r="AI69" s="156" t="s">
        <v>159</v>
      </c>
      <c r="AJ69" s="155">
        <v>0.2</v>
      </c>
    </row>
    <row r="70" spans="2:36" x14ac:dyDescent="0.25">
      <c r="B70" s="9" t="s">
        <v>220</v>
      </c>
      <c r="C70" s="20">
        <f>C45</f>
        <v>81.368729000000002</v>
      </c>
      <c r="D70" s="20">
        <f t="shared" ref="D70:E70" si="63">D45</f>
        <v>84.800028700000013</v>
      </c>
      <c r="E70" s="20">
        <f t="shared" si="63"/>
        <v>88.207346000000001</v>
      </c>
      <c r="Q70" s="9" t="s">
        <v>220</v>
      </c>
      <c r="R70" s="20">
        <f>P45</f>
        <v>83.361062000000004</v>
      </c>
      <c r="S70" s="20">
        <f>Q45</f>
        <v>86.800028700000013</v>
      </c>
      <c r="T70" s="20">
        <f>R45</f>
        <v>90.199679000000003</v>
      </c>
      <c r="AG70" s="9" t="s">
        <v>220</v>
      </c>
      <c r="AH70" s="20">
        <f>AC45</f>
        <v>74.835722000000004</v>
      </c>
      <c r="AI70" s="20">
        <f>AD45</f>
        <v>78.300028700000013</v>
      </c>
      <c r="AJ70" s="20">
        <f>AE45</f>
        <v>81.674339000000003</v>
      </c>
    </row>
    <row r="71" spans="2:36" x14ac:dyDescent="0.25">
      <c r="B71" s="9" t="s">
        <v>231</v>
      </c>
      <c r="C71" s="20">
        <f>F45</f>
        <v>83.951589999999996</v>
      </c>
      <c r="D71" s="20">
        <f t="shared" ref="D71:E71" si="64">G45</f>
        <v>84.800028700000013</v>
      </c>
      <c r="E71" s="20">
        <f t="shared" si="64"/>
        <v>85.624486000000005</v>
      </c>
      <c r="Q71" s="9" t="s">
        <v>231</v>
      </c>
      <c r="R71" s="20">
        <f>S45</f>
        <v>85.943922000000001</v>
      </c>
      <c r="S71" s="20">
        <f>T45</f>
        <v>86.800028700000013</v>
      </c>
      <c r="T71" s="20">
        <f>U45</f>
        <v>87.616819000000007</v>
      </c>
      <c r="AG71" s="9" t="s">
        <v>231</v>
      </c>
      <c r="AH71" s="20">
        <f>AF45</f>
        <v>77.418582000000001</v>
      </c>
      <c r="AI71" s="20">
        <f>AG45</f>
        <v>78.300028700000013</v>
      </c>
      <c r="AJ71" s="20">
        <f>AH45</f>
        <v>79.091477999999995</v>
      </c>
    </row>
    <row r="72" spans="2:36" x14ac:dyDescent="0.25">
      <c r="B72" s="9" t="s">
        <v>240</v>
      </c>
      <c r="C72" s="20">
        <f>I45</f>
        <v>83.084075999999996</v>
      </c>
      <c r="D72" s="20">
        <f t="shared" ref="D72:E72" si="65">J45</f>
        <v>84.800028700000013</v>
      </c>
      <c r="E72" s="20">
        <f t="shared" si="65"/>
        <v>86.492000000000004</v>
      </c>
      <c r="Q72" s="9" t="s">
        <v>240</v>
      </c>
      <c r="R72" s="20">
        <f>V45</f>
        <v>84.677942000000002</v>
      </c>
      <c r="S72" s="20">
        <f>W45</f>
        <v>86.800028700000013</v>
      </c>
      <c r="T72" s="20">
        <f>X45</f>
        <v>88.882799000000006</v>
      </c>
      <c r="AG72" s="9" t="s">
        <v>240</v>
      </c>
      <c r="AH72" s="20">
        <f>AI45</f>
        <v>77.857669999999999</v>
      </c>
      <c r="AI72" s="20">
        <f>AJ45</f>
        <v>78.300028700000013</v>
      </c>
      <c r="AJ72" s="20">
        <f>AK45</f>
        <v>78.652390999999994</v>
      </c>
    </row>
    <row r="73" spans="2:36" x14ac:dyDescent="0.25">
      <c r="B73" s="9" t="s">
        <v>241</v>
      </c>
      <c r="C73" s="20">
        <f>L45</f>
        <v>81.746993000000003</v>
      </c>
      <c r="D73" s="20">
        <f t="shared" ref="D73:E73" si="66">M45</f>
        <v>84.800028700000013</v>
      </c>
      <c r="E73" s="20">
        <f t="shared" si="66"/>
        <v>87.829082999999997</v>
      </c>
      <c r="Q73" s="9" t="s">
        <v>241</v>
      </c>
      <c r="R73" s="20">
        <f>Y45</f>
        <v>83.739326000000005</v>
      </c>
      <c r="S73" s="20">
        <f>Z45</f>
        <v>86.800028700000013</v>
      </c>
      <c r="T73" s="20">
        <f>AA45</f>
        <v>89.821415000000002</v>
      </c>
      <c r="AG73" s="9" t="s">
        <v>241</v>
      </c>
      <c r="AH73" s="20">
        <f>AL45</f>
        <v>75.213984999999994</v>
      </c>
      <c r="AI73" s="20">
        <f>AM45</f>
        <v>78.300028700000013</v>
      </c>
      <c r="AJ73" s="20">
        <f>AN45</f>
        <v>81.296075000000002</v>
      </c>
    </row>
    <row r="75" spans="2:36" x14ac:dyDescent="0.25">
      <c r="C75" s="205" t="s">
        <v>242</v>
      </c>
      <c r="D75" s="205"/>
      <c r="E75" s="205"/>
      <c r="R75" s="205" t="s">
        <v>252</v>
      </c>
      <c r="S75" s="205"/>
      <c r="T75" s="205"/>
      <c r="AH75" s="205" t="s">
        <v>260</v>
      </c>
      <c r="AI75" s="205"/>
      <c r="AJ75" s="205"/>
    </row>
    <row r="76" spans="2:36" x14ac:dyDescent="0.25">
      <c r="C76" s="155">
        <v>-0.2</v>
      </c>
      <c r="D76" s="156" t="s">
        <v>159</v>
      </c>
      <c r="E76" s="155">
        <v>0.2</v>
      </c>
      <c r="R76" s="155">
        <v>-0.2</v>
      </c>
      <c r="S76" s="156" t="s">
        <v>159</v>
      </c>
      <c r="T76" s="155">
        <v>0.2</v>
      </c>
      <c r="AH76" s="155">
        <v>-0.2</v>
      </c>
      <c r="AI76" s="156" t="s">
        <v>159</v>
      </c>
      <c r="AJ76" s="155">
        <v>0.2</v>
      </c>
    </row>
    <row r="77" spans="2:36" x14ac:dyDescent="0.25">
      <c r="B77" s="9" t="s">
        <v>220</v>
      </c>
      <c r="C77" s="20">
        <f>C27</f>
        <v>243.12433999999999</v>
      </c>
      <c r="D77" s="20">
        <f t="shared" ref="D77:E77" si="67">D27</f>
        <v>251.90000001830001</v>
      </c>
      <c r="E77" s="20">
        <f t="shared" si="67"/>
        <v>260.0412</v>
      </c>
      <c r="Q77" s="9" t="s">
        <v>220</v>
      </c>
      <c r="R77" s="20">
        <f>P27</f>
        <v>229.6146</v>
      </c>
      <c r="S77" s="20">
        <f>Q27</f>
        <v>237.90000001830001</v>
      </c>
      <c r="T77" s="20">
        <f>R27</f>
        <v>246.53146000000001</v>
      </c>
      <c r="AG77" s="9" t="s">
        <v>220</v>
      </c>
      <c r="AH77" s="20">
        <f>AC27</f>
        <v>208.60023000000001</v>
      </c>
      <c r="AI77" s="20">
        <f>AD27</f>
        <v>216.90000001830001</v>
      </c>
      <c r="AJ77" s="20">
        <f>AE27</f>
        <v>225.51709</v>
      </c>
    </row>
    <row r="78" spans="2:36" x14ac:dyDescent="0.25">
      <c r="B78" s="9" t="s">
        <v>231</v>
      </c>
      <c r="C78" s="20">
        <f>F27</f>
        <v>245.57175000000001</v>
      </c>
      <c r="D78" s="20">
        <f t="shared" ref="D78:E78" si="68">G27</f>
        <v>251.90000001830001</v>
      </c>
      <c r="E78" s="20">
        <f t="shared" si="68"/>
        <v>257.59379000000001</v>
      </c>
      <c r="Q78" s="9" t="s">
        <v>231</v>
      </c>
      <c r="R78" s="20">
        <f>S27</f>
        <v>232.06201999999999</v>
      </c>
      <c r="S78" s="20">
        <f>T27</f>
        <v>237.90000001830001</v>
      </c>
      <c r="T78" s="20">
        <f>U27</f>
        <v>244.08404999999999</v>
      </c>
      <c r="AG78" s="9" t="s">
        <v>231</v>
      </c>
      <c r="AH78" s="20">
        <f>AF27</f>
        <v>211.04764</v>
      </c>
      <c r="AI78" s="20">
        <f>AG27</f>
        <v>216.90000001830001</v>
      </c>
      <c r="AJ78" s="20">
        <f>AH27</f>
        <v>223.06968000000001</v>
      </c>
    </row>
    <row r="79" spans="2:36" x14ac:dyDescent="0.25">
      <c r="B79" s="9" t="s">
        <v>240</v>
      </c>
      <c r="C79" s="20">
        <f>I27</f>
        <v>241.82237000000001</v>
      </c>
      <c r="D79" s="20">
        <f t="shared" ref="D79:E79" si="69">J27</f>
        <v>251.90000001830001</v>
      </c>
      <c r="E79" s="20">
        <f t="shared" si="69"/>
        <v>261.34316999999999</v>
      </c>
      <c r="Q79" s="9" t="s">
        <v>240</v>
      </c>
      <c r="R79" s="20">
        <f>V27</f>
        <v>231.01458</v>
      </c>
      <c r="S79" s="20">
        <f>W27</f>
        <v>237.90000001830001</v>
      </c>
      <c r="T79" s="20">
        <f>X27</f>
        <v>245.13149000000001</v>
      </c>
      <c r="AG79" s="9" t="s">
        <v>240</v>
      </c>
      <c r="AH79" s="20">
        <f>AI27</f>
        <v>214.20308</v>
      </c>
      <c r="AI79" s="20">
        <f>AJ27</f>
        <v>216.90000001830001</v>
      </c>
      <c r="AJ79" s="20">
        <f>AK27</f>
        <v>219.91423</v>
      </c>
    </row>
    <row r="80" spans="2:36" x14ac:dyDescent="0.25">
      <c r="B80" s="9" t="s">
        <v>241</v>
      </c>
      <c r="C80" s="20">
        <f>L27</f>
        <v>246.28191000000001</v>
      </c>
      <c r="D80" s="20">
        <f t="shared" ref="D80:E80" si="70">M27</f>
        <v>251.90000001830001</v>
      </c>
      <c r="E80" s="20">
        <f t="shared" si="70"/>
        <v>256.88362999999998</v>
      </c>
      <c r="Q80" s="9" t="s">
        <v>241</v>
      </c>
      <c r="R80" s="20">
        <f>Y27</f>
        <v>232.77216999999999</v>
      </c>
      <c r="S80" s="20">
        <f>Z27</f>
        <v>237.90000001830001</v>
      </c>
      <c r="T80" s="20">
        <f>AA27</f>
        <v>243.37388999999999</v>
      </c>
      <c r="AG80" s="9" t="s">
        <v>241</v>
      </c>
      <c r="AH80" s="20">
        <f>AL27</f>
        <v>211.7578</v>
      </c>
      <c r="AI80" s="20">
        <f>AM27</f>
        <v>216.90000001830001</v>
      </c>
      <c r="AJ80" s="20">
        <f>AN27</f>
        <v>222.35952</v>
      </c>
    </row>
    <row r="82" spans="2:36" x14ac:dyDescent="0.25">
      <c r="C82" s="164" t="s">
        <v>245</v>
      </c>
      <c r="D82" s="164"/>
      <c r="E82" s="164"/>
      <c r="R82" s="164" t="s">
        <v>253</v>
      </c>
      <c r="S82" s="164"/>
      <c r="T82" s="164"/>
      <c r="AH82" s="164" t="s">
        <v>261</v>
      </c>
      <c r="AI82" s="164"/>
      <c r="AJ82" s="164"/>
    </row>
    <row r="83" spans="2:36" x14ac:dyDescent="0.25">
      <c r="C83" s="155">
        <v>-0.2</v>
      </c>
      <c r="D83" s="156" t="s">
        <v>159</v>
      </c>
      <c r="E83" s="155">
        <v>0.2</v>
      </c>
      <c r="R83" s="155">
        <v>-0.2</v>
      </c>
      <c r="S83" s="156" t="s">
        <v>159</v>
      </c>
      <c r="T83" s="155">
        <v>0.2</v>
      </c>
      <c r="AH83" s="155">
        <v>-0.2</v>
      </c>
      <c r="AI83" s="156" t="s">
        <v>159</v>
      </c>
      <c r="AJ83" s="155">
        <v>0.2</v>
      </c>
    </row>
    <row r="84" spans="2:36" x14ac:dyDescent="0.25">
      <c r="B84" s="9" t="s">
        <v>220</v>
      </c>
      <c r="C84" s="20">
        <f>C54</f>
        <v>3950.1309999999999</v>
      </c>
      <c r="D84" s="20">
        <f t="shared" ref="D84:E84" si="71">D54</f>
        <v>4041.66</v>
      </c>
      <c r="E84" s="20">
        <f t="shared" si="71"/>
        <v>4146.4718999999996</v>
      </c>
      <c r="Q84" s="9" t="s">
        <v>220</v>
      </c>
      <c r="R84" s="20">
        <f>P54</f>
        <v>5383.5095000000001</v>
      </c>
      <c r="S84" s="20">
        <f>Q54</f>
        <v>5481.66</v>
      </c>
      <c r="T84" s="20">
        <f>R54</f>
        <v>5579.8504000000003</v>
      </c>
      <c r="AG84" s="9" t="s">
        <v>220</v>
      </c>
      <c r="AH84" s="20">
        <f>AC54</f>
        <v>3515.4229</v>
      </c>
      <c r="AI84" s="20">
        <f>AD54</f>
        <v>3611.66</v>
      </c>
      <c r="AJ84" s="20">
        <f>AE54</f>
        <v>3711.7638999999999</v>
      </c>
    </row>
    <row r="85" spans="2:36" x14ac:dyDescent="0.25">
      <c r="B85" s="9" t="s">
        <v>231</v>
      </c>
      <c r="C85" s="20">
        <f>F54</f>
        <v>3925.82</v>
      </c>
      <c r="D85" s="20">
        <f t="shared" ref="D85:E85" si="72">G54</f>
        <v>4041.66</v>
      </c>
      <c r="E85" s="20">
        <f t="shared" si="72"/>
        <v>4170.7829000000002</v>
      </c>
      <c r="Q85" s="9" t="s">
        <v>231</v>
      </c>
      <c r="R85" s="20">
        <f>S54</f>
        <v>5359.1985000000004</v>
      </c>
      <c r="S85" s="20">
        <f>T54</f>
        <v>5481.66</v>
      </c>
      <c r="T85" s="20">
        <f>U54</f>
        <v>5604.1614</v>
      </c>
      <c r="AG85" s="9" t="s">
        <v>231</v>
      </c>
      <c r="AH85" s="20">
        <f>AF54</f>
        <v>3491.1118999999999</v>
      </c>
      <c r="AI85" s="20">
        <f>AG54</f>
        <v>3611.66</v>
      </c>
      <c r="AJ85" s="20">
        <f>AH54</f>
        <v>3736.0747999999999</v>
      </c>
    </row>
    <row r="86" spans="2:36" x14ac:dyDescent="0.25">
      <c r="B86" s="9" t="s">
        <v>240</v>
      </c>
      <c r="C86" s="20">
        <f>I54</f>
        <v>3903.1741999999999</v>
      </c>
      <c r="D86" s="20">
        <f t="shared" ref="D86:E86" si="73">J54</f>
        <v>4041.66</v>
      </c>
      <c r="E86" s="20">
        <f t="shared" si="73"/>
        <v>4193.4287999999997</v>
      </c>
      <c r="Q86" s="9" t="s">
        <v>240</v>
      </c>
      <c r="R86" s="20">
        <f>V54</f>
        <v>5049.8769000000002</v>
      </c>
      <c r="S86" s="20">
        <f>W54</f>
        <v>5481.66</v>
      </c>
      <c r="T86" s="20">
        <f>X54</f>
        <v>5913.4830000000002</v>
      </c>
      <c r="AG86" s="9" t="s">
        <v>240</v>
      </c>
      <c r="AH86" s="20">
        <f>AI54</f>
        <v>3555.4077000000002</v>
      </c>
      <c r="AI86" s="20">
        <f>AJ54</f>
        <v>3611.66</v>
      </c>
      <c r="AJ86" s="20">
        <f>AK54</f>
        <v>3671.7791000000002</v>
      </c>
    </row>
    <row r="87" spans="2:36" x14ac:dyDescent="0.25">
      <c r="B87" s="9" t="s">
        <v>241</v>
      </c>
      <c r="C87" s="20">
        <f>L54</f>
        <v>3961.15</v>
      </c>
      <c r="D87" s="20">
        <f t="shared" ref="D87:E87" si="74">M54</f>
        <v>4041.66</v>
      </c>
      <c r="E87" s="20">
        <f t="shared" si="74"/>
        <v>4135.4529000000002</v>
      </c>
      <c r="Q87" s="9" t="s">
        <v>241</v>
      </c>
      <c r="R87" s="20">
        <f>Y54</f>
        <v>5394.5285000000003</v>
      </c>
      <c r="S87" s="20">
        <f>Z54</f>
        <v>5481.66</v>
      </c>
      <c r="T87" s="20">
        <f>AA54</f>
        <v>5568.8314</v>
      </c>
      <c r="AG87" s="9" t="s">
        <v>241</v>
      </c>
      <c r="AH87" s="20">
        <f>AL54</f>
        <v>3526.4418999999998</v>
      </c>
      <c r="AI87" s="20">
        <f>AM54</f>
        <v>3611.66</v>
      </c>
      <c r="AJ87" s="20">
        <f>AN54</f>
        <v>3700.7449000000001</v>
      </c>
    </row>
    <row r="88" spans="2:36" s="18" customFormat="1" x14ac:dyDescent="0.25"/>
    <row r="90" spans="2:36" x14ac:dyDescent="0.25">
      <c r="C90" s="164" t="s">
        <v>246</v>
      </c>
      <c r="D90" s="164"/>
      <c r="E90" s="164"/>
      <c r="R90" s="164" t="s">
        <v>254</v>
      </c>
      <c r="S90" s="164"/>
      <c r="T90" s="164"/>
      <c r="AH90" s="164" t="s">
        <v>262</v>
      </c>
      <c r="AI90" s="164"/>
      <c r="AJ90" s="164"/>
    </row>
    <row r="91" spans="2:36" x14ac:dyDescent="0.25">
      <c r="C91" s="155">
        <v>-0.2</v>
      </c>
      <c r="D91" s="156" t="s">
        <v>159</v>
      </c>
      <c r="E91" s="155">
        <v>0.2</v>
      </c>
      <c r="R91" s="155">
        <v>-0.2</v>
      </c>
      <c r="S91" s="156" t="s">
        <v>159</v>
      </c>
      <c r="T91" s="155">
        <v>0.2</v>
      </c>
      <c r="AH91" s="155">
        <v>-0.2</v>
      </c>
      <c r="AI91" s="156" t="s">
        <v>159</v>
      </c>
      <c r="AJ91" s="155">
        <v>0.2</v>
      </c>
    </row>
    <row r="92" spans="2:36" x14ac:dyDescent="0.25">
      <c r="B92" s="9" t="s">
        <v>220</v>
      </c>
      <c r="C92" s="20">
        <f>C37</f>
        <v>2.3570083999999999E-4</v>
      </c>
      <c r="D92" s="20">
        <f t="shared" ref="D92:E92" si="75">D37</f>
        <v>2.473400242E-4</v>
      </c>
      <c r="E92" s="20">
        <f t="shared" si="75"/>
        <v>2.5862881000000002E-4</v>
      </c>
      <c r="Q92" s="9" t="s">
        <v>220</v>
      </c>
      <c r="R92" s="20">
        <f>P37</f>
        <v>2.4017136000000001E-4</v>
      </c>
      <c r="S92" s="20">
        <f>Q37</f>
        <v>2.5134002419999998E-4</v>
      </c>
      <c r="T92" s="20">
        <f>R37</f>
        <v>2.6309933000000002E-4</v>
      </c>
      <c r="AG92" s="9" t="s">
        <v>220</v>
      </c>
      <c r="AH92" s="20">
        <f>AC37</f>
        <v>2.1019914000000001E-4</v>
      </c>
      <c r="AI92" s="20">
        <f>AD37</f>
        <v>2.2134002419999999E-4</v>
      </c>
      <c r="AJ92" s="20">
        <f>AE37</f>
        <v>2.3312710999999999E-4</v>
      </c>
    </row>
    <row r="93" spans="2:36" x14ac:dyDescent="0.25">
      <c r="B93" s="9" t="s">
        <v>231</v>
      </c>
      <c r="C93" s="20">
        <f>F37</f>
        <v>2.3975398000000001E-4</v>
      </c>
      <c r="D93" s="20">
        <f t="shared" ref="D93:E93" si="76">G37</f>
        <v>2.473400242E-4</v>
      </c>
      <c r="E93" s="20">
        <f t="shared" si="76"/>
        <v>2.5457566999999997E-4</v>
      </c>
      <c r="Q93" s="9" t="s">
        <v>231</v>
      </c>
      <c r="R93" s="20">
        <f>S37</f>
        <v>2.4422852000000002E-4</v>
      </c>
      <c r="S93" s="20">
        <f>T37</f>
        <v>2.5134002419999998E-4</v>
      </c>
      <c r="T93" s="20">
        <f>U37</f>
        <v>2.5904216999999999E-4</v>
      </c>
      <c r="AG93" s="9" t="s">
        <v>231</v>
      </c>
      <c r="AH93" s="20">
        <f>AF37</f>
        <v>2.1425630000000001E-4</v>
      </c>
      <c r="AI93" s="20">
        <f>AG37</f>
        <v>2.2134002419999999E-4</v>
      </c>
      <c r="AJ93" s="20">
        <f>AH37</f>
        <v>2.2906995000000001E-4</v>
      </c>
    </row>
    <row r="94" spans="2:36" x14ac:dyDescent="0.25">
      <c r="B94" s="9" t="s">
        <v>240</v>
      </c>
      <c r="C94" s="20">
        <f>I37</f>
        <v>2.3941469999999999E-4</v>
      </c>
      <c r="D94" s="20">
        <f t="shared" ref="D94:E94" si="77">J37</f>
        <v>2.473400242E-4</v>
      </c>
      <c r="E94" s="20">
        <f t="shared" si="77"/>
        <v>2.5491494E-4</v>
      </c>
      <c r="Q94" s="9" t="s">
        <v>240</v>
      </c>
      <c r="R94" s="20">
        <f>V37</f>
        <v>2.4212031999999999E-4</v>
      </c>
      <c r="S94" s="20">
        <f>W37</f>
        <v>2.5134002419999998E-4</v>
      </c>
      <c r="T94" s="20">
        <f>X37</f>
        <v>2.6115037000000002E-4</v>
      </c>
      <c r="AG94" s="9" t="s">
        <v>240</v>
      </c>
      <c r="AH94" s="20">
        <f>AI37</f>
        <v>2.1814255E-4</v>
      </c>
      <c r="AI94" s="20">
        <f>AJ37</f>
        <v>2.2134002419999999E-4</v>
      </c>
      <c r="AJ94" s="20">
        <f>AK37</f>
        <v>2.251837E-4</v>
      </c>
    </row>
    <row r="95" spans="2:36" x14ac:dyDescent="0.25">
      <c r="B95" s="9" t="s">
        <v>241</v>
      </c>
      <c r="C95" s="20">
        <f>L37</f>
        <v>2.32E-4</v>
      </c>
      <c r="D95" s="20">
        <f t="shared" ref="D95:E95" si="78">M37</f>
        <v>2.473400242E-4</v>
      </c>
      <c r="E95" s="20">
        <f t="shared" si="78"/>
        <v>2.63E-4</v>
      </c>
      <c r="Q95" s="9" t="s">
        <v>241</v>
      </c>
      <c r="R95" s="20">
        <f>Y37</f>
        <v>2.3605906E-4</v>
      </c>
      <c r="S95" s="20">
        <f>Z37</f>
        <v>2.5134002419999998E-4</v>
      </c>
      <c r="T95" s="20">
        <f>AA37</f>
        <v>2.6721162999999998E-4</v>
      </c>
      <c r="AG95" s="9" t="s">
        <v>241</v>
      </c>
      <c r="AH95" s="20">
        <f>AL37</f>
        <v>2.0608684E-4</v>
      </c>
      <c r="AI95" s="20">
        <f>AM37</f>
        <v>2.2134002419999999E-4</v>
      </c>
      <c r="AJ95" s="20">
        <f>AN37</f>
        <v>2.3723941E-4</v>
      </c>
    </row>
    <row r="97" spans="2:36" x14ac:dyDescent="0.25">
      <c r="C97" s="164" t="s">
        <v>247</v>
      </c>
      <c r="D97" s="164"/>
      <c r="E97" s="164"/>
      <c r="R97" s="164" t="s">
        <v>255</v>
      </c>
      <c r="S97" s="164"/>
      <c r="T97" s="164"/>
      <c r="AH97" s="164" t="s">
        <v>263</v>
      </c>
      <c r="AI97" s="164"/>
      <c r="AJ97" s="164"/>
    </row>
    <row r="98" spans="2:36" x14ac:dyDescent="0.25">
      <c r="C98" s="155">
        <v>-0.2</v>
      </c>
      <c r="D98" s="156" t="s">
        <v>159</v>
      </c>
      <c r="E98" s="155">
        <v>0.2</v>
      </c>
      <c r="R98" s="155">
        <v>-0.2</v>
      </c>
      <c r="S98" s="156" t="s">
        <v>159</v>
      </c>
      <c r="T98" s="155">
        <v>0.2</v>
      </c>
      <c r="AH98" s="155">
        <v>-0.2</v>
      </c>
      <c r="AI98" s="156" t="s">
        <v>159</v>
      </c>
      <c r="AJ98" s="155">
        <v>0.2</v>
      </c>
    </row>
    <row r="99" spans="2:36" x14ac:dyDescent="0.25">
      <c r="B99" s="9" t="s">
        <v>220</v>
      </c>
      <c r="C99" s="20">
        <f>C46</f>
        <v>131.96655000000001</v>
      </c>
      <c r="D99" s="20">
        <f t="shared" ref="D99:E99" si="79">D46</f>
        <v>135.40003719999999</v>
      </c>
      <c r="E99" s="20">
        <f t="shared" si="79"/>
        <v>138.79150999999999</v>
      </c>
      <c r="Q99" s="9" t="s">
        <v>220</v>
      </c>
      <c r="R99" s="20">
        <f>P46</f>
        <v>133.86533</v>
      </c>
      <c r="S99" s="20">
        <f>Q46</f>
        <v>137.40003719999999</v>
      </c>
      <c r="T99" s="20">
        <f>R46</f>
        <v>140.69029</v>
      </c>
      <c r="AG99" s="9" t="s">
        <v>220</v>
      </c>
      <c r="AH99" s="20">
        <f>AC46</f>
        <v>122.97971</v>
      </c>
      <c r="AI99" s="20">
        <f>AD46</f>
        <v>126.4000372</v>
      </c>
      <c r="AJ99" s="20">
        <f>AE46</f>
        <v>129.80466999999999</v>
      </c>
    </row>
    <row r="100" spans="2:36" x14ac:dyDescent="0.25">
      <c r="B100" s="9" t="s">
        <v>231</v>
      </c>
      <c r="C100" s="20">
        <f>F46</f>
        <v>134.31101000000001</v>
      </c>
      <c r="D100" s="20">
        <f t="shared" ref="D100:E100" si="80">G46</f>
        <v>135.40003719999999</v>
      </c>
      <c r="E100" s="20">
        <f t="shared" si="80"/>
        <v>136.44704999999999</v>
      </c>
      <c r="Q100" s="9" t="s">
        <v>231</v>
      </c>
      <c r="R100" s="20">
        <f>S46</f>
        <v>136.21036000000001</v>
      </c>
      <c r="S100" s="20">
        <f>T46</f>
        <v>137.40003719999999</v>
      </c>
      <c r="T100" s="20">
        <f>U46</f>
        <v>138.34524999999999</v>
      </c>
      <c r="AG100" s="9" t="s">
        <v>231</v>
      </c>
      <c r="AH100" s="20">
        <f>AF46</f>
        <v>125.32474999999999</v>
      </c>
      <c r="AI100" s="20">
        <f>AG46</f>
        <v>126.4000372</v>
      </c>
      <c r="AJ100" s="20">
        <f>AH46</f>
        <v>127.45963</v>
      </c>
    </row>
    <row r="101" spans="2:36" x14ac:dyDescent="0.25">
      <c r="B101" s="9" t="s">
        <v>240</v>
      </c>
      <c r="C101" s="20">
        <f>I46</f>
        <v>133.20331999999999</v>
      </c>
      <c r="D101" s="20">
        <f t="shared" ref="D101:E101" si="81">J46</f>
        <v>135.40003719999999</v>
      </c>
      <c r="E101" s="20">
        <f t="shared" si="81"/>
        <v>137.55474000000001</v>
      </c>
      <c r="Q101" s="9" t="s">
        <v>240</v>
      </c>
      <c r="R101" s="20">
        <f>V46</f>
        <v>134.59331</v>
      </c>
      <c r="S101" s="20">
        <f>W46</f>
        <v>137.40003719999999</v>
      </c>
      <c r="T101" s="20">
        <f>X46</f>
        <v>139.9623</v>
      </c>
      <c r="AG101" s="9" t="s">
        <v>240</v>
      </c>
      <c r="AH101" s="20">
        <f>AI46</f>
        <v>125.88482</v>
      </c>
      <c r="AI101" s="20">
        <f>AJ46</f>
        <v>126.4000372</v>
      </c>
      <c r="AJ101" s="20">
        <f>AK46</f>
        <v>126.89955999999999</v>
      </c>
    </row>
    <row r="102" spans="2:36" x14ac:dyDescent="0.25">
      <c r="B102" s="9" t="s">
        <v>241</v>
      </c>
      <c r="C102" s="20">
        <f>L46</f>
        <v>118</v>
      </c>
      <c r="D102" s="20">
        <f t="shared" ref="D102:E102" si="82">M46</f>
        <v>135.40003719999999</v>
      </c>
      <c r="E102" s="20">
        <f t="shared" si="82"/>
        <v>153</v>
      </c>
      <c r="Q102" s="9" t="s">
        <v>241</v>
      </c>
      <c r="R102" s="20">
        <f>Y46</f>
        <v>120.00727999999999</v>
      </c>
      <c r="S102" s="20">
        <f>Z46</f>
        <v>137.40003719999999</v>
      </c>
      <c r="T102" s="20">
        <f>AA46</f>
        <v>154.54834</v>
      </c>
      <c r="AG102" s="9" t="s">
        <v>241</v>
      </c>
      <c r="AH102" s="20">
        <f>AL46</f>
        <v>109.12166000000001</v>
      </c>
      <c r="AI102" s="20">
        <f>AM46</f>
        <v>126.4000372</v>
      </c>
      <c r="AJ102" s="20">
        <f>AN46</f>
        <v>143.66272000000001</v>
      </c>
    </row>
    <row r="104" spans="2:36" x14ac:dyDescent="0.25">
      <c r="C104" s="164" t="s">
        <v>248</v>
      </c>
      <c r="D104" s="164"/>
      <c r="E104" s="164"/>
      <c r="R104" s="164" t="s">
        <v>256</v>
      </c>
      <c r="S104" s="164"/>
      <c r="T104" s="164"/>
      <c r="AH104" s="164" t="s">
        <v>264</v>
      </c>
      <c r="AI104" s="164"/>
      <c r="AJ104" s="164"/>
    </row>
    <row r="105" spans="2:36" x14ac:dyDescent="0.25">
      <c r="C105" s="155">
        <v>-0.2</v>
      </c>
      <c r="D105" s="156" t="s">
        <v>159</v>
      </c>
      <c r="E105" s="155">
        <v>0.2</v>
      </c>
      <c r="R105" s="155">
        <v>-0.2</v>
      </c>
      <c r="S105" s="156" t="s">
        <v>159</v>
      </c>
      <c r="T105" s="155">
        <v>0.2</v>
      </c>
      <c r="AH105" s="155">
        <v>-0.2</v>
      </c>
      <c r="AI105" s="156" t="s">
        <v>159</v>
      </c>
      <c r="AJ105" s="155">
        <v>0.2</v>
      </c>
    </row>
    <row r="106" spans="2:36" x14ac:dyDescent="0.25">
      <c r="B106" s="9" t="s">
        <v>220</v>
      </c>
      <c r="C106" s="20">
        <f>C28</f>
        <v>341.9742</v>
      </c>
      <c r="D106" s="20">
        <f t="shared" ref="D106:E106" si="83">D28</f>
        <v>350.10000002370003</v>
      </c>
      <c r="E106" s="20">
        <f t="shared" si="83"/>
        <v>358.85728</v>
      </c>
      <c r="Q106" s="9" t="s">
        <v>220</v>
      </c>
      <c r="R106" s="20">
        <f>P28</f>
        <v>318.35491999999999</v>
      </c>
      <c r="S106" s="20">
        <f>Q28</f>
        <v>327.10000002370003</v>
      </c>
      <c r="T106" s="20">
        <f>R28</f>
        <v>335.238</v>
      </c>
      <c r="AG106" s="9" t="s">
        <v>220</v>
      </c>
      <c r="AH106" s="20">
        <f>AC28</f>
        <v>291.52262999999999</v>
      </c>
      <c r="AI106" s="20">
        <f>AD28</f>
        <v>300.10000002370003</v>
      </c>
      <c r="AJ106" s="20">
        <f>AE28</f>
        <v>308.40571</v>
      </c>
    </row>
    <row r="107" spans="2:36" x14ac:dyDescent="0.25">
      <c r="B107" s="9" t="s">
        <v>231</v>
      </c>
      <c r="C107" s="20">
        <f>F28</f>
        <v>342.74054999999998</v>
      </c>
      <c r="D107" s="20">
        <f t="shared" ref="D107:E107" si="84">G28</f>
        <v>350.10000002370003</v>
      </c>
      <c r="E107" s="20">
        <f t="shared" si="84"/>
        <v>358.09093000000001</v>
      </c>
      <c r="Q107" s="9" t="s">
        <v>231</v>
      </c>
      <c r="R107" s="20">
        <f>S28</f>
        <v>319.12542999999999</v>
      </c>
      <c r="S107" s="20">
        <f>T28</f>
        <v>327.10000002370003</v>
      </c>
      <c r="T107" s="20">
        <f>U28</f>
        <v>334.46749</v>
      </c>
      <c r="AG107" s="9" t="s">
        <v>231</v>
      </c>
      <c r="AH107" s="20">
        <f>AF28</f>
        <v>292.29313999999999</v>
      </c>
      <c r="AI107" s="20">
        <f>AG28</f>
        <v>300.10000002370003</v>
      </c>
      <c r="AJ107" s="20">
        <f>AH28</f>
        <v>307.63519000000002</v>
      </c>
    </row>
    <row r="108" spans="2:36" x14ac:dyDescent="0.25">
      <c r="B108" s="9" t="s">
        <v>240</v>
      </c>
      <c r="C108" s="20">
        <f>I28</f>
        <v>337.95312999999999</v>
      </c>
      <c r="D108" s="20">
        <f t="shared" ref="D108:E108" si="85">J28</f>
        <v>350.10000002370003</v>
      </c>
      <c r="E108" s="20">
        <f t="shared" si="85"/>
        <v>362.87833999999998</v>
      </c>
      <c r="Q108" s="9" t="s">
        <v>240</v>
      </c>
      <c r="R108" s="20">
        <f>V28</f>
        <v>317.78384</v>
      </c>
      <c r="S108" s="20">
        <f>W28</f>
        <v>327.10000002370003</v>
      </c>
      <c r="T108" s="20">
        <f>X28</f>
        <v>335.80907000000002</v>
      </c>
      <c r="AG108" s="9" t="s">
        <v>240</v>
      </c>
      <c r="AH108" s="20">
        <f>AI28</f>
        <v>296.31801000000002</v>
      </c>
      <c r="AI108" s="20">
        <f>AJ28</f>
        <v>300.10000002370003</v>
      </c>
      <c r="AJ108" s="20">
        <f>AK28</f>
        <v>303.61032</v>
      </c>
    </row>
    <row r="109" spans="2:36" x14ac:dyDescent="0.25">
      <c r="B109" s="9" t="s">
        <v>241</v>
      </c>
      <c r="C109" s="20">
        <f>L28</f>
        <v>320</v>
      </c>
      <c r="D109" s="20">
        <f t="shared" ref="D109:E109" si="86">M28</f>
        <v>350.10000002370003</v>
      </c>
      <c r="E109" s="20">
        <f t="shared" si="86"/>
        <v>381</v>
      </c>
      <c r="Q109" s="9" t="s">
        <v>241</v>
      </c>
      <c r="R109" s="20">
        <f>Y28</f>
        <v>296.69211999999999</v>
      </c>
      <c r="S109" s="20">
        <f>Z28</f>
        <v>327.10000002370003</v>
      </c>
      <c r="T109" s="20">
        <f>AA28</f>
        <v>356.90078999999997</v>
      </c>
      <c r="AG109" s="9" t="s">
        <v>241</v>
      </c>
      <c r="AH109" s="20">
        <f>AL28</f>
        <v>269.85982999999999</v>
      </c>
      <c r="AI109" s="20">
        <f>AM28</f>
        <v>300.10000002370003</v>
      </c>
      <c r="AJ109" s="20">
        <f>AN28</f>
        <v>330.06849999999997</v>
      </c>
    </row>
    <row r="111" spans="2:36" x14ac:dyDescent="0.25">
      <c r="C111" s="164" t="s">
        <v>249</v>
      </c>
      <c r="D111" s="164"/>
      <c r="E111" s="164"/>
      <c r="R111" s="164" t="s">
        <v>257</v>
      </c>
      <c r="S111" s="164"/>
      <c r="T111" s="164"/>
      <c r="AH111" s="164" t="s">
        <v>265</v>
      </c>
      <c r="AI111" s="164"/>
      <c r="AJ111" s="164"/>
    </row>
    <row r="112" spans="2:36" x14ac:dyDescent="0.25">
      <c r="C112" s="155">
        <v>-0.2</v>
      </c>
      <c r="D112" s="156" t="s">
        <v>159</v>
      </c>
      <c r="E112" s="155">
        <v>0.2</v>
      </c>
      <c r="R112" s="155">
        <v>-0.2</v>
      </c>
      <c r="S112" s="156" t="s">
        <v>159</v>
      </c>
      <c r="T112" s="155">
        <v>0.2</v>
      </c>
      <c r="AH112" s="155">
        <v>-0.2</v>
      </c>
      <c r="AI112" s="156" t="s">
        <v>159</v>
      </c>
      <c r="AJ112" s="155">
        <v>0.2</v>
      </c>
    </row>
    <row r="113" spans="2:36" x14ac:dyDescent="0.25">
      <c r="B113" s="9" t="s">
        <v>220</v>
      </c>
      <c r="C113" s="20">
        <f>C55</f>
        <v>5658.7718999999997</v>
      </c>
      <c r="D113" s="20">
        <f t="shared" ref="D113:E113" si="87">D55</f>
        <v>5759.15</v>
      </c>
      <c r="E113" s="20">
        <f t="shared" si="87"/>
        <v>5854.7208000000001</v>
      </c>
      <c r="Q113" s="9" t="s">
        <v>220</v>
      </c>
      <c r="R113" s="20">
        <f>P55</f>
        <v>7331.9637000000002</v>
      </c>
      <c r="S113" s="20">
        <f>Q55</f>
        <v>7429.15</v>
      </c>
      <c r="T113" s="20">
        <f>R55</f>
        <v>7527.9126999999999</v>
      </c>
      <c r="AG113" s="9" t="s">
        <v>220</v>
      </c>
      <c r="AH113" s="20">
        <f>AC55</f>
        <v>4946.6899000000003</v>
      </c>
      <c r="AI113" s="20">
        <f>AD55</f>
        <v>5049.1499999999996</v>
      </c>
      <c r="AJ113" s="20">
        <f>AE55</f>
        <v>5142.6387999999997</v>
      </c>
    </row>
    <row r="114" spans="2:36" x14ac:dyDescent="0.25">
      <c r="B114" s="9" t="s">
        <v>231</v>
      </c>
      <c r="C114" s="20">
        <f>F55</f>
        <v>5600.3554999999997</v>
      </c>
      <c r="D114" s="20">
        <f t="shared" ref="D114:E114" si="88">G55</f>
        <v>5759.15</v>
      </c>
      <c r="E114" s="20">
        <f t="shared" si="88"/>
        <v>5913.1372000000001</v>
      </c>
      <c r="Q114" s="9" t="s">
        <v>231</v>
      </c>
      <c r="R114" s="20">
        <f>S55</f>
        <v>7273.6322</v>
      </c>
      <c r="S114" s="20">
        <f>T55</f>
        <v>7429.15</v>
      </c>
      <c r="T114" s="20">
        <f>U55</f>
        <v>7586.2443000000003</v>
      </c>
      <c r="AG114" s="9" t="s">
        <v>231</v>
      </c>
      <c r="AH114" s="20">
        <f>AF55</f>
        <v>4888.3582999999999</v>
      </c>
      <c r="AI114" s="20">
        <f>AG55</f>
        <v>5049.1499999999996</v>
      </c>
      <c r="AJ114" s="20">
        <f>AH55</f>
        <v>5200.9704000000002</v>
      </c>
    </row>
    <row r="115" spans="2:36" x14ac:dyDescent="0.25">
      <c r="B115" s="9" t="s">
        <v>240</v>
      </c>
      <c r="C115" s="20">
        <f>I55</f>
        <v>5571.44</v>
      </c>
      <c r="D115" s="20">
        <f t="shared" ref="D115:E115" si="89">J55</f>
        <v>5759.15</v>
      </c>
      <c r="E115" s="20">
        <f t="shared" si="89"/>
        <v>5942.0528000000004</v>
      </c>
      <c r="Q115" s="9" t="s">
        <v>240</v>
      </c>
      <c r="R115" s="20">
        <f>V55</f>
        <v>6878.5888000000004</v>
      </c>
      <c r="S115" s="20">
        <f>W55</f>
        <v>7429.15</v>
      </c>
      <c r="T115" s="20">
        <f>X55</f>
        <v>7981.2876999999999</v>
      </c>
      <c r="AG115" s="9" t="s">
        <v>240</v>
      </c>
      <c r="AH115" s="20">
        <f>AI55</f>
        <v>4970.3697000000002</v>
      </c>
      <c r="AI115" s="20">
        <f>AJ55</f>
        <v>5049.1499999999996</v>
      </c>
      <c r="AJ115" s="20">
        <f>AK55</f>
        <v>5118.9589999999998</v>
      </c>
    </row>
    <row r="116" spans="2:36" x14ac:dyDescent="0.25">
      <c r="B116" s="9" t="s">
        <v>241</v>
      </c>
      <c r="C116" s="20">
        <f>L55</f>
        <v>5260</v>
      </c>
      <c r="D116" s="20">
        <f t="shared" ref="D116:E116" si="90">M55</f>
        <v>5759.15</v>
      </c>
      <c r="E116" s="20">
        <f t="shared" si="90"/>
        <v>6250</v>
      </c>
      <c r="Q116" s="9" t="s">
        <v>241</v>
      </c>
      <c r="R116" s="20">
        <f>Y55</f>
        <v>6934.9925000000003</v>
      </c>
      <c r="S116" s="20">
        <f>Z55</f>
        <v>7429.15</v>
      </c>
      <c r="T116" s="20">
        <f>AA55</f>
        <v>7924.8838999999998</v>
      </c>
      <c r="AG116" s="9" t="s">
        <v>241</v>
      </c>
      <c r="AH116" s="20">
        <f>AL55</f>
        <v>4549.7186000000002</v>
      </c>
      <c r="AI116" s="20">
        <f>AM55</f>
        <v>5049.1499999999996</v>
      </c>
      <c r="AJ116" s="20">
        <f>AN55</f>
        <v>5539.6100999999999</v>
      </c>
    </row>
  </sheetData>
  <mergeCells count="90">
    <mergeCell ref="C42:N42"/>
    <mergeCell ref="C33:N33"/>
    <mergeCell ref="L34:N34"/>
    <mergeCell ref="AI25:AK25"/>
    <mergeCell ref="S8:T8"/>
    <mergeCell ref="S9:T9"/>
    <mergeCell ref="AC8:AD8"/>
    <mergeCell ref="AC9:AD9"/>
    <mergeCell ref="S25:U25"/>
    <mergeCell ref="V25:X25"/>
    <mergeCell ref="AC24:AK24"/>
    <mergeCell ref="P24:AA24"/>
    <mergeCell ref="Y25:AA25"/>
    <mergeCell ref="P25:R25"/>
    <mergeCell ref="AC25:AE25"/>
    <mergeCell ref="AF25:AH25"/>
    <mergeCell ref="C34:E34"/>
    <mergeCell ref="F34:H34"/>
    <mergeCell ref="I34:K34"/>
    <mergeCell ref="I8:J8"/>
    <mergeCell ref="I9:J9"/>
    <mergeCell ref="I25:K25"/>
    <mergeCell ref="C24:N24"/>
    <mergeCell ref="L25:N25"/>
    <mergeCell ref="C25:E25"/>
    <mergeCell ref="F25:H25"/>
    <mergeCell ref="C52:E52"/>
    <mergeCell ref="F52:H52"/>
    <mergeCell ref="I52:K52"/>
    <mergeCell ref="C51:N51"/>
    <mergeCell ref="L43:N43"/>
    <mergeCell ref="L52:N52"/>
    <mergeCell ref="C43:E43"/>
    <mergeCell ref="F43:H43"/>
    <mergeCell ref="I43:K43"/>
    <mergeCell ref="AC42:AK42"/>
    <mergeCell ref="P52:R52"/>
    <mergeCell ref="S52:U52"/>
    <mergeCell ref="V52:X52"/>
    <mergeCell ref="P34:R34"/>
    <mergeCell ref="S34:U34"/>
    <mergeCell ref="V34:X34"/>
    <mergeCell ref="P33:AA33"/>
    <mergeCell ref="P42:AA42"/>
    <mergeCell ref="P51:AA51"/>
    <mergeCell ref="Y43:AA43"/>
    <mergeCell ref="Y34:AA34"/>
    <mergeCell ref="P43:R43"/>
    <mergeCell ref="S43:U43"/>
    <mergeCell ref="V43:X43"/>
    <mergeCell ref="AL25:AN25"/>
    <mergeCell ref="AL34:AN34"/>
    <mergeCell ref="AL43:AN43"/>
    <mergeCell ref="AL52:AN52"/>
    <mergeCell ref="Y52:AA52"/>
    <mergeCell ref="AC43:AE43"/>
    <mergeCell ref="AF43:AH43"/>
    <mergeCell ref="AI43:AK43"/>
    <mergeCell ref="AC51:AK51"/>
    <mergeCell ref="AC52:AE52"/>
    <mergeCell ref="AF52:AH52"/>
    <mergeCell ref="AI52:AK52"/>
    <mergeCell ref="AC33:AK33"/>
    <mergeCell ref="AC34:AE34"/>
    <mergeCell ref="AF34:AH34"/>
    <mergeCell ref="AI34:AK34"/>
    <mergeCell ref="C111:E111"/>
    <mergeCell ref="R61:T61"/>
    <mergeCell ref="R68:T68"/>
    <mergeCell ref="R75:T75"/>
    <mergeCell ref="R82:T82"/>
    <mergeCell ref="R97:T97"/>
    <mergeCell ref="R104:T104"/>
    <mergeCell ref="R111:T111"/>
    <mergeCell ref="C61:E61"/>
    <mergeCell ref="C68:E68"/>
    <mergeCell ref="C75:E75"/>
    <mergeCell ref="C82:E82"/>
    <mergeCell ref="R90:T90"/>
    <mergeCell ref="C90:E90"/>
    <mergeCell ref="C97:E97"/>
    <mergeCell ref="C104:E104"/>
    <mergeCell ref="AH97:AJ97"/>
    <mergeCell ref="AH104:AJ104"/>
    <mergeCell ref="AH111:AJ111"/>
    <mergeCell ref="AH61:AJ61"/>
    <mergeCell ref="AH68:AJ68"/>
    <mergeCell ref="AH75:AJ75"/>
    <mergeCell ref="AH82:AJ82"/>
    <mergeCell ref="AH90:AJ90"/>
  </mergeCells>
  <pageMargins left="0.7" right="0.7" top="0.75" bottom="0.75" header="0.3" footer="0.3"/>
  <pageSetup paperSize="9"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30"/>
  <sheetViews>
    <sheetView zoomScale="70" zoomScaleNormal="70" workbookViewId="0">
      <selection activeCell="K4" sqref="K4"/>
    </sheetView>
  </sheetViews>
  <sheetFormatPr defaultColWidth="11.42578125" defaultRowHeight="15" x14ac:dyDescent="0.25"/>
  <cols>
    <col min="2" max="2" width="21.42578125" bestFit="1" customWidth="1"/>
    <col min="3" max="3" width="14.85546875" bestFit="1" customWidth="1"/>
    <col min="4" max="4" width="13.7109375" customWidth="1"/>
    <col min="5" max="5" width="12.140625" customWidth="1"/>
    <col min="6" max="6" width="15.42578125" bestFit="1" customWidth="1"/>
    <col min="9" max="9" width="14.5703125" bestFit="1" customWidth="1"/>
    <col min="10" max="10" width="14.85546875" bestFit="1" customWidth="1"/>
    <col min="12" max="12" width="14.140625" customWidth="1"/>
    <col min="13" max="13" width="13.7109375" customWidth="1"/>
    <col min="14" max="14" width="13.140625" customWidth="1"/>
    <col min="17" max="17" width="15.5703125" bestFit="1" customWidth="1"/>
    <col min="18" max="18" width="12.140625" customWidth="1"/>
    <col min="19" max="19" width="14.140625" customWidth="1"/>
    <col min="20" max="20" width="13.7109375" customWidth="1"/>
    <col min="21" max="21" width="14" customWidth="1"/>
    <col min="25" max="26" width="15.5703125" bestFit="1" customWidth="1"/>
    <col min="27" max="27" width="13" customWidth="1"/>
    <col min="28" max="28" width="16.5703125" customWidth="1"/>
    <col min="29" max="29" width="16.7109375" customWidth="1"/>
  </cols>
  <sheetData>
    <row r="1" spans="1:20" x14ac:dyDescent="0.25">
      <c r="A1" s="41"/>
    </row>
    <row r="2" spans="1:20" x14ac:dyDescent="0.25">
      <c r="C2" s="33" t="s">
        <v>85</v>
      </c>
      <c r="D2" s="209" t="s">
        <v>75</v>
      </c>
      <c r="E2" s="209"/>
      <c r="F2" s="209" t="s">
        <v>84</v>
      </c>
      <c r="G2" s="209"/>
      <c r="H2" s="209" t="s">
        <v>89</v>
      </c>
      <c r="I2" s="209"/>
    </row>
    <row r="3" spans="1:20" ht="18" x14ac:dyDescent="0.25">
      <c r="C3" s="14" t="s">
        <v>88</v>
      </c>
      <c r="D3" s="14" t="s">
        <v>72</v>
      </c>
      <c r="E3" s="14" t="s">
        <v>71</v>
      </c>
      <c r="F3" s="14" t="s">
        <v>87</v>
      </c>
      <c r="G3" s="14" t="s">
        <v>79</v>
      </c>
      <c r="H3" s="14" t="s">
        <v>70</v>
      </c>
      <c r="I3" s="14" t="s">
        <v>49</v>
      </c>
      <c r="S3" s="38" t="s">
        <v>70</v>
      </c>
      <c r="T3" s="38" t="s">
        <v>49</v>
      </c>
    </row>
    <row r="4" spans="1:20" x14ac:dyDescent="0.25">
      <c r="B4" s="28" t="s">
        <v>2</v>
      </c>
      <c r="C4" s="40">
        <f>'Comparación 1-2 (MEA)'!F16</f>
        <v>62.160403655482099</v>
      </c>
      <c r="D4" s="40">
        <f>[1]Calculations!N6</f>
        <v>0.23713812582161542</v>
      </c>
      <c r="E4" s="40">
        <f>[1]Calculations!O6</f>
        <v>0.47435173542856934</v>
      </c>
      <c r="F4" s="14">
        <v>60</v>
      </c>
      <c r="G4" s="39">
        <f>'[1]Scenario 1'!N159/1000</f>
        <v>3.0357220052360319</v>
      </c>
      <c r="H4" s="1">
        <f>SUM(E23:G23)</f>
        <v>189.00000005570001</v>
      </c>
      <c r="I4" s="1">
        <f>D23</f>
        <v>317.00000005570001</v>
      </c>
      <c r="K4" s="19"/>
      <c r="R4" s="35" t="s">
        <v>2</v>
      </c>
      <c r="S4" s="1">
        <f>H4</f>
        <v>189.00000005570001</v>
      </c>
      <c r="T4" s="1">
        <f>I4</f>
        <v>317.00000005570001</v>
      </c>
    </row>
    <row r="5" spans="1:20" x14ac:dyDescent="0.25">
      <c r="B5" s="28" t="s">
        <v>1</v>
      </c>
      <c r="C5" s="40">
        <f>'Comparación 1-2 (MEA)'!I16</f>
        <v>381.65437635454208</v>
      </c>
      <c r="D5" s="40">
        <f>[2]Calculations!$N$6</f>
        <v>0.82820767099518766</v>
      </c>
      <c r="E5" s="40">
        <f>[2]Calculations!$O$6</f>
        <v>1.6523862478082061</v>
      </c>
      <c r="F5" s="14">
        <v>60</v>
      </c>
      <c r="G5" s="39">
        <f>'[2]Scenario 2'!$N$159/1000</f>
        <v>0.87146682253550145</v>
      </c>
      <c r="H5" s="1">
        <f>SUM(E29:G29)</f>
        <v>381.00000002069999</v>
      </c>
      <c r="I5" s="1">
        <f>D29</f>
        <v>419.8000000207</v>
      </c>
      <c r="K5" s="19"/>
      <c r="R5" s="35" t="s">
        <v>1</v>
      </c>
      <c r="S5" s="1">
        <f>H5</f>
        <v>381.00000002069999</v>
      </c>
      <c r="T5" s="1">
        <f>I5</f>
        <v>419.8000000207</v>
      </c>
    </row>
    <row r="6" spans="1:20" x14ac:dyDescent="0.25">
      <c r="R6" s="35" t="s">
        <v>86</v>
      </c>
      <c r="S6" s="29">
        <f>F14*(F4/C14)</f>
        <v>52.519525801952597</v>
      </c>
      <c r="T6" s="29">
        <f>G14*(F4/C14)</f>
        <v>52.594184100418424</v>
      </c>
    </row>
    <row r="7" spans="1:20" x14ac:dyDescent="0.25">
      <c r="C7" s="33" t="s">
        <v>85</v>
      </c>
      <c r="D7" s="209" t="s">
        <v>75</v>
      </c>
      <c r="E7" s="209"/>
      <c r="F7" s="209" t="s">
        <v>84</v>
      </c>
      <c r="G7" s="209"/>
      <c r="R7" s="35" t="s">
        <v>83</v>
      </c>
      <c r="S7" s="29">
        <f>M14*(F4/J14)</f>
        <v>26.006367041198502</v>
      </c>
      <c r="T7" s="29">
        <f>N14*(F5/J14)</f>
        <v>26.093370786516854</v>
      </c>
    </row>
    <row r="8" spans="1:20" ht="18" x14ac:dyDescent="0.25">
      <c r="B8" s="6" t="s">
        <v>82</v>
      </c>
      <c r="C8" s="30" t="s">
        <v>81</v>
      </c>
      <c r="D8" s="30" t="s">
        <v>72</v>
      </c>
      <c r="E8" s="30" t="s">
        <v>71</v>
      </c>
      <c r="F8" s="14" t="s">
        <v>80</v>
      </c>
      <c r="G8" s="14" t="s">
        <v>79</v>
      </c>
    </row>
    <row r="9" spans="1:20" x14ac:dyDescent="0.25">
      <c r="B9" s="28" t="s">
        <v>78</v>
      </c>
      <c r="C9" s="9">
        <v>410</v>
      </c>
      <c r="D9" s="9">
        <v>15</v>
      </c>
      <c r="E9" s="9">
        <v>15</v>
      </c>
      <c r="F9" s="37">
        <v>300</v>
      </c>
      <c r="G9" s="36" t="s">
        <v>62</v>
      </c>
      <c r="Q9" s="19"/>
      <c r="S9" s="38" t="s">
        <v>49</v>
      </c>
    </row>
    <row r="10" spans="1:20" x14ac:dyDescent="0.25">
      <c r="B10" s="28" t="s">
        <v>77</v>
      </c>
      <c r="C10" s="9">
        <v>391</v>
      </c>
      <c r="D10" s="9">
        <v>15</v>
      </c>
      <c r="E10" s="9">
        <v>15</v>
      </c>
      <c r="F10" s="37">
        <v>300</v>
      </c>
      <c r="G10" s="36" t="s">
        <v>62</v>
      </c>
      <c r="R10" s="35" t="s">
        <v>2</v>
      </c>
      <c r="S10" s="1">
        <f>T4</f>
        <v>317.00000005570001</v>
      </c>
      <c r="T10" s="34">
        <v>-52.6</v>
      </c>
    </row>
    <row r="11" spans="1:20" x14ac:dyDescent="0.25">
      <c r="R11" s="35" t="s">
        <v>1</v>
      </c>
      <c r="S11" s="1">
        <f>T5</f>
        <v>419.8000000207</v>
      </c>
      <c r="T11" s="34">
        <v>-52.6</v>
      </c>
    </row>
    <row r="12" spans="1:20" ht="45" x14ac:dyDescent="0.25">
      <c r="C12" s="33" t="s">
        <v>76</v>
      </c>
      <c r="D12" s="209" t="s">
        <v>75</v>
      </c>
      <c r="E12" s="209"/>
      <c r="F12" s="209" t="s">
        <v>74</v>
      </c>
      <c r="G12" s="209"/>
      <c r="J12" s="33" t="s">
        <v>76</v>
      </c>
      <c r="K12" s="209" t="s">
        <v>75</v>
      </c>
      <c r="L12" s="209"/>
      <c r="M12" s="209" t="s">
        <v>74</v>
      </c>
      <c r="N12" s="209"/>
      <c r="R12" s="32" t="s">
        <v>93</v>
      </c>
      <c r="S12" s="31">
        <f>-T6</f>
        <v>-52.594184100418424</v>
      </c>
    </row>
    <row r="13" spans="1:20" x14ac:dyDescent="0.25">
      <c r="C13" s="30" t="s">
        <v>73</v>
      </c>
      <c r="D13" s="30" t="s">
        <v>72</v>
      </c>
      <c r="E13" s="30" t="s">
        <v>71</v>
      </c>
      <c r="F13" s="14" t="s">
        <v>70</v>
      </c>
      <c r="G13" s="14" t="s">
        <v>49</v>
      </c>
      <c r="J13" s="30" t="s">
        <v>73</v>
      </c>
      <c r="K13" s="30" t="s">
        <v>72</v>
      </c>
      <c r="L13" s="30" t="s">
        <v>71</v>
      </c>
      <c r="M13" s="14" t="s">
        <v>70</v>
      </c>
      <c r="N13" s="14" t="s">
        <v>49</v>
      </c>
      <c r="S13" s="38" t="s">
        <v>70</v>
      </c>
    </row>
    <row r="14" spans="1:20" x14ac:dyDescent="0.25">
      <c r="B14" s="28" t="s">
        <v>69</v>
      </c>
      <c r="C14" s="1">
        <f>[1]Calculations!Y21</f>
        <v>81.16981132075469</v>
      </c>
      <c r="D14" s="9">
        <v>12</v>
      </c>
      <c r="E14" s="9">
        <v>24</v>
      </c>
      <c r="F14" s="29">
        <f>SUM(U23:W23)</f>
        <v>71.05</v>
      </c>
      <c r="G14" s="1">
        <f>S23</f>
        <v>71.150999999999996</v>
      </c>
      <c r="I14" s="28" t="s">
        <v>68</v>
      </c>
      <c r="J14" s="1">
        <f>[1]Calculations!AB21</f>
        <v>69.65217391304347</v>
      </c>
      <c r="K14" s="9">
        <v>12</v>
      </c>
      <c r="L14" s="9">
        <v>24</v>
      </c>
      <c r="M14" s="29">
        <f>SUM(U29:W29)</f>
        <v>30.189999999999998</v>
      </c>
      <c r="N14" s="1">
        <f>S29</f>
        <v>30.290999999999997</v>
      </c>
      <c r="R14" s="35" t="s">
        <v>2</v>
      </c>
      <c r="S14" s="1">
        <f>S4</f>
        <v>189.00000005570001</v>
      </c>
      <c r="T14" s="34">
        <v>-52.5</v>
      </c>
    </row>
    <row r="15" spans="1:20" x14ac:dyDescent="0.25">
      <c r="B15" s="28" t="s">
        <v>67</v>
      </c>
      <c r="C15" s="1">
        <f>[1]Calculations!Y22</f>
        <v>27.169811320754711</v>
      </c>
      <c r="D15" s="9" t="s">
        <v>62</v>
      </c>
      <c r="E15" s="9" t="s">
        <v>62</v>
      </c>
      <c r="F15" s="9" t="s">
        <v>62</v>
      </c>
      <c r="G15" s="9" t="s">
        <v>62</v>
      </c>
      <c r="I15" s="28" t="s">
        <v>66</v>
      </c>
      <c r="J15" s="1">
        <f>[1]Calculations!AB22</f>
        <v>15.652173913043475</v>
      </c>
      <c r="K15" s="9" t="s">
        <v>62</v>
      </c>
      <c r="L15" s="9" t="s">
        <v>62</v>
      </c>
      <c r="M15" s="9" t="s">
        <v>62</v>
      </c>
      <c r="N15" s="9" t="s">
        <v>62</v>
      </c>
      <c r="R15" s="35" t="s">
        <v>1</v>
      </c>
      <c r="S15" s="1">
        <f>S5</f>
        <v>381.00000002069999</v>
      </c>
      <c r="T15" s="34">
        <v>-52.5</v>
      </c>
    </row>
    <row r="16" spans="1:20" ht="45" x14ac:dyDescent="0.25">
      <c r="B16" s="44" t="s">
        <v>65</v>
      </c>
      <c r="C16" s="40">
        <f>[1]Calculations!Y23</f>
        <v>17.999999999999996</v>
      </c>
      <c r="D16" s="14" t="s">
        <v>62</v>
      </c>
      <c r="E16" s="14" t="s">
        <v>62</v>
      </c>
      <c r="F16" s="14" t="s">
        <v>62</v>
      </c>
      <c r="G16" s="14" t="s">
        <v>62</v>
      </c>
      <c r="I16" s="44" t="s">
        <v>65</v>
      </c>
      <c r="J16" s="40">
        <f>[1]Calculations!AB23</f>
        <v>17.999999999999996</v>
      </c>
      <c r="K16" s="14" t="s">
        <v>62</v>
      </c>
      <c r="L16" s="14" t="s">
        <v>62</v>
      </c>
      <c r="M16" s="14" t="s">
        <v>62</v>
      </c>
      <c r="N16" s="14" t="s">
        <v>62</v>
      </c>
      <c r="R16" s="32" t="s">
        <v>93</v>
      </c>
      <c r="S16" s="31">
        <f>-S6</f>
        <v>-52.519525801952597</v>
      </c>
    </row>
    <row r="17" spans="2:32" ht="18" x14ac:dyDescent="0.35">
      <c r="B17" s="27" t="s">
        <v>64</v>
      </c>
      <c r="C17" s="1">
        <f>[1]Calculations!Y24</f>
        <v>35.999999999999993</v>
      </c>
      <c r="D17" s="9" t="s">
        <v>62</v>
      </c>
      <c r="E17" s="9" t="s">
        <v>62</v>
      </c>
      <c r="F17" s="9" t="s">
        <v>62</v>
      </c>
      <c r="G17" s="9" t="s">
        <v>62</v>
      </c>
      <c r="I17" s="27" t="s">
        <v>63</v>
      </c>
      <c r="J17" s="1">
        <f>[1]Calculations!AB24</f>
        <v>35.999999999999993</v>
      </c>
      <c r="K17" s="9" t="s">
        <v>62</v>
      </c>
      <c r="L17" s="9" t="s">
        <v>62</v>
      </c>
      <c r="M17" s="9" t="s">
        <v>62</v>
      </c>
      <c r="N17" s="9" t="s">
        <v>62</v>
      </c>
    </row>
    <row r="18" spans="2:32" x14ac:dyDescent="0.25">
      <c r="U18" s="26"/>
    </row>
    <row r="20" spans="2:32" ht="30" x14ac:dyDescent="0.25">
      <c r="B20" s="16" t="s">
        <v>17</v>
      </c>
      <c r="C20" s="16" t="s">
        <v>16</v>
      </c>
      <c r="D20" s="16" t="s">
        <v>61</v>
      </c>
      <c r="E20" s="16" t="s">
        <v>54</v>
      </c>
      <c r="F20" s="16" t="s">
        <v>53</v>
      </c>
      <c r="G20" s="16" t="s">
        <v>52</v>
      </c>
      <c r="H20" s="16" t="s">
        <v>45</v>
      </c>
      <c r="J20" s="16" t="s">
        <v>60</v>
      </c>
      <c r="K20" s="16" t="s">
        <v>16</v>
      </c>
      <c r="L20" s="16" t="s">
        <v>54</v>
      </c>
      <c r="M20" s="16" t="s">
        <v>53</v>
      </c>
      <c r="N20" s="16" t="s">
        <v>52</v>
      </c>
      <c r="O20" s="16" t="s">
        <v>45</v>
      </c>
      <c r="P20" s="21" t="s">
        <v>51</v>
      </c>
      <c r="Q20" s="16" t="s">
        <v>17</v>
      </c>
      <c r="R20" s="16" t="s">
        <v>16</v>
      </c>
      <c r="S20" s="16" t="s">
        <v>59</v>
      </c>
      <c r="T20" s="16" t="s">
        <v>49</v>
      </c>
      <c r="U20" s="16" t="s">
        <v>58</v>
      </c>
      <c r="V20" s="16" t="s">
        <v>57</v>
      </c>
      <c r="W20" s="16" t="s">
        <v>46</v>
      </c>
      <c r="X20" s="16" t="s">
        <v>45</v>
      </c>
      <c r="Z20" s="16" t="s">
        <v>17</v>
      </c>
      <c r="AA20" s="16" t="s">
        <v>16</v>
      </c>
      <c r="AB20" s="16" t="s">
        <v>49</v>
      </c>
      <c r="AC20" s="16" t="s">
        <v>58</v>
      </c>
      <c r="AD20" s="16" t="s">
        <v>57</v>
      </c>
      <c r="AE20" s="16" t="s">
        <v>46</v>
      </c>
      <c r="AF20" s="16" t="s">
        <v>45</v>
      </c>
    </row>
    <row r="21" spans="2:32" x14ac:dyDescent="0.25">
      <c r="B21" s="10" t="s">
        <v>9</v>
      </c>
      <c r="C21" s="14" t="s">
        <v>14</v>
      </c>
      <c r="D21" s="1">
        <f>SUM(E21:H21)</f>
        <v>2.4660005670000003E-4</v>
      </c>
      <c r="E21" s="20">
        <v>2.5700000000000001E-5</v>
      </c>
      <c r="F21" s="20">
        <v>1.5100000000000001E-4</v>
      </c>
      <c r="G21" s="20">
        <v>5.6700000000000002E-11</v>
      </c>
      <c r="H21" s="20">
        <v>6.9900000000000005E-5</v>
      </c>
      <c r="I21" s="23">
        <f>-S21</f>
        <v>-3.48347E-5</v>
      </c>
      <c r="J21" s="10" t="s">
        <v>9</v>
      </c>
      <c r="K21" s="14" t="s">
        <v>44</v>
      </c>
      <c r="L21" s="8">
        <f t="shared" ref="L21:P24" si="0">E21/$D21</f>
        <v>0.10421733207979428</v>
      </c>
      <c r="M21" s="8">
        <f t="shared" si="0"/>
        <v>0.6123275153326434</v>
      </c>
      <c r="N21" s="8">
        <f t="shared" si="0"/>
        <v>2.2992695443285351E-7</v>
      </c>
      <c r="O21" s="22">
        <f t="shared" si="0"/>
        <v>0.28345492266060779</v>
      </c>
      <c r="P21" s="21">
        <f t="shared" si="0"/>
        <v>-0.14125990263813268</v>
      </c>
      <c r="Q21" s="10" t="s">
        <v>9</v>
      </c>
      <c r="R21" s="14" t="s">
        <v>14</v>
      </c>
      <c r="S21" s="1">
        <f>SUM(U21:X21)</f>
        <v>3.48347E-5</v>
      </c>
      <c r="T21" s="20">
        <v>2.5700000000000001E-5</v>
      </c>
      <c r="U21" s="20">
        <v>1.26E-5</v>
      </c>
      <c r="V21" s="20">
        <v>1.6399999999999999E-5</v>
      </c>
      <c r="W21" s="20">
        <v>5.7799999999999997E-6</v>
      </c>
      <c r="X21" s="20">
        <v>5.47E-8</v>
      </c>
      <c r="Z21" s="10" t="s">
        <v>9</v>
      </c>
      <c r="AA21" s="14" t="s">
        <v>44</v>
      </c>
      <c r="AB21" s="8">
        <f t="shared" ref="AB21:AF24" si="1">T21/$D21</f>
        <v>0.10421733207979428</v>
      </c>
      <c r="AC21" s="8">
        <f t="shared" si="1"/>
        <v>5.1094878762856337E-2</v>
      </c>
      <c r="AD21" s="8">
        <f t="shared" si="1"/>
        <v>6.6504445373876495E-2</v>
      </c>
      <c r="AE21" s="8">
        <f t="shared" si="1"/>
        <v>2.3438761845183301E-2</v>
      </c>
      <c r="AF21" s="8">
        <f t="shared" si="1"/>
        <v>2.2181665621652711E-4</v>
      </c>
    </row>
    <row r="22" spans="2:32" ht="17.25" x14ac:dyDescent="0.25">
      <c r="B22" s="10" t="s">
        <v>8</v>
      </c>
      <c r="C22" s="14" t="s">
        <v>13</v>
      </c>
      <c r="D22" s="1">
        <f>SUM(E22:H22)</f>
        <v>122.8400872</v>
      </c>
      <c r="E22" s="20">
        <v>1.64</v>
      </c>
      <c r="F22" s="20">
        <v>48.8</v>
      </c>
      <c r="G22" s="20">
        <v>8.7200000000000005E-5</v>
      </c>
      <c r="H22" s="20">
        <v>72.400000000000006</v>
      </c>
      <c r="I22" s="23">
        <f>-S22</f>
        <v>-5.8061999999999996</v>
      </c>
      <c r="J22" s="10" t="s">
        <v>8</v>
      </c>
      <c r="K22" s="14" t="s">
        <v>44</v>
      </c>
      <c r="L22" s="8">
        <f t="shared" si="0"/>
        <v>1.3350690620480119E-2</v>
      </c>
      <c r="M22" s="8">
        <f t="shared" si="0"/>
        <v>0.3972644526094084</v>
      </c>
      <c r="N22" s="8">
        <f t="shared" si="0"/>
        <v>7.0986598908894296E-7</v>
      </c>
      <c r="O22" s="22">
        <f t="shared" si="0"/>
        <v>0.58938414690412244</v>
      </c>
      <c r="P22" s="21">
        <f t="shared" si="0"/>
        <v>-4.7266329195507113E-2</v>
      </c>
      <c r="Q22" s="10" t="s">
        <v>8</v>
      </c>
      <c r="R22" s="14" t="s">
        <v>13</v>
      </c>
      <c r="S22" s="1">
        <f>SUM(U22:X22)</f>
        <v>5.8061999999999996</v>
      </c>
      <c r="T22" s="20">
        <v>1.64</v>
      </c>
      <c r="U22" s="20">
        <v>2.19</v>
      </c>
      <c r="V22" s="20">
        <v>1.59</v>
      </c>
      <c r="W22" s="20">
        <v>1.98</v>
      </c>
      <c r="X22" s="20">
        <v>4.6199999999999998E-2</v>
      </c>
      <c r="Z22" s="10" t="s">
        <v>8</v>
      </c>
      <c r="AA22" s="14" t="s">
        <v>44</v>
      </c>
      <c r="AB22" s="8">
        <f t="shared" si="1"/>
        <v>1.3350690620480119E-2</v>
      </c>
      <c r="AC22" s="8">
        <f t="shared" si="1"/>
        <v>1.7828056377348453E-2</v>
      </c>
      <c r="AD22" s="8">
        <f t="shared" si="1"/>
        <v>1.2943657369855727E-2</v>
      </c>
      <c r="AE22" s="8">
        <f t="shared" si="1"/>
        <v>1.6118516724725997E-2</v>
      </c>
      <c r="AF22" s="8">
        <f t="shared" si="1"/>
        <v>3.7609872357693996E-4</v>
      </c>
    </row>
    <row r="23" spans="2:32" ht="18" x14ac:dyDescent="0.35">
      <c r="B23" s="13" t="s">
        <v>10</v>
      </c>
      <c r="C23" s="12" t="s">
        <v>12</v>
      </c>
      <c r="D23" s="11">
        <f>SUM(E23:H23)</f>
        <v>317.00000005570001</v>
      </c>
      <c r="E23" s="25">
        <v>0</v>
      </c>
      <c r="F23" s="25">
        <v>189</v>
      </c>
      <c r="G23" s="25">
        <v>5.5700000000000002E-8</v>
      </c>
      <c r="H23" s="25">
        <v>128</v>
      </c>
      <c r="I23" s="23">
        <f>-S23</f>
        <v>-71.150999999999996</v>
      </c>
      <c r="J23" s="13" t="s">
        <v>10</v>
      </c>
      <c r="K23" s="12" t="s">
        <v>44</v>
      </c>
      <c r="L23" s="24">
        <f t="shared" si="0"/>
        <v>0</v>
      </c>
      <c r="M23" s="24">
        <f t="shared" si="0"/>
        <v>0.59621451093624867</v>
      </c>
      <c r="N23" s="24">
        <f t="shared" si="0"/>
        <v>1.757097791489368E-10</v>
      </c>
      <c r="O23" s="24">
        <f t="shared" si="0"/>
        <v>0.40378548888804144</v>
      </c>
      <c r="P23" s="21">
        <f t="shared" si="0"/>
        <v>-0.22445110406150809</v>
      </c>
      <c r="Q23" s="13" t="s">
        <v>10</v>
      </c>
      <c r="R23" s="12" t="s">
        <v>12</v>
      </c>
      <c r="S23" s="11">
        <f>SUM(U23:X23)</f>
        <v>71.150999999999996</v>
      </c>
      <c r="T23" s="25">
        <v>0</v>
      </c>
      <c r="U23" s="25">
        <v>31.1</v>
      </c>
      <c r="V23" s="25">
        <v>34.5</v>
      </c>
      <c r="W23" s="25">
        <v>5.45</v>
      </c>
      <c r="X23" s="25">
        <v>0.10100000000000001</v>
      </c>
      <c r="Z23" s="13" t="s">
        <v>10</v>
      </c>
      <c r="AA23" s="12" t="s">
        <v>44</v>
      </c>
      <c r="AB23" s="24">
        <f t="shared" si="1"/>
        <v>0</v>
      </c>
      <c r="AC23" s="24">
        <f t="shared" si="1"/>
        <v>9.8107255503266322E-2</v>
      </c>
      <c r="AD23" s="24">
        <f t="shared" si="1"/>
        <v>0.10883280755185493</v>
      </c>
      <c r="AE23" s="24">
        <f t="shared" si="1"/>
        <v>1.719242901906114E-2</v>
      </c>
      <c r="AF23" s="24">
        <f t="shared" si="1"/>
        <v>3.1861198732572026E-4</v>
      </c>
    </row>
    <row r="24" spans="2:32" x14ac:dyDescent="0.25">
      <c r="B24" s="10" t="s">
        <v>7</v>
      </c>
      <c r="C24" s="9" t="s">
        <v>11</v>
      </c>
      <c r="D24" s="1">
        <f>SUM(E24:H24)</f>
        <v>5105.05</v>
      </c>
      <c r="E24" s="20">
        <v>0</v>
      </c>
      <c r="F24" s="20">
        <v>3020</v>
      </c>
      <c r="G24" s="20">
        <v>5.05</v>
      </c>
      <c r="H24" s="20">
        <v>2080</v>
      </c>
      <c r="I24" s="23">
        <f>-S24</f>
        <v>-1203.1300000000001</v>
      </c>
      <c r="J24" s="10" t="s">
        <v>7</v>
      </c>
      <c r="K24" s="9" t="s">
        <v>44</v>
      </c>
      <c r="L24" s="8">
        <f t="shared" si="0"/>
        <v>0</v>
      </c>
      <c r="M24" s="8">
        <f t="shared" si="0"/>
        <v>0.59157109137030972</v>
      </c>
      <c r="N24" s="8">
        <f t="shared" si="0"/>
        <v>9.8921656007286895E-4</v>
      </c>
      <c r="O24" s="22">
        <f t="shared" si="0"/>
        <v>0.40743969206961733</v>
      </c>
      <c r="P24" s="21">
        <f t="shared" si="0"/>
        <v>-0.23567447919217246</v>
      </c>
      <c r="Q24" s="10" t="s">
        <v>7</v>
      </c>
      <c r="R24" s="9" t="s">
        <v>11</v>
      </c>
      <c r="S24" s="1">
        <f>SUM(U24:X24)</f>
        <v>1203.1300000000001</v>
      </c>
      <c r="T24" s="20">
        <v>0</v>
      </c>
      <c r="U24" s="20">
        <v>303</v>
      </c>
      <c r="V24" s="20">
        <v>829</v>
      </c>
      <c r="W24" s="20">
        <v>69.5</v>
      </c>
      <c r="X24" s="20">
        <v>1.63</v>
      </c>
      <c r="Z24" s="10" t="s">
        <v>7</v>
      </c>
      <c r="AA24" s="9" t="s">
        <v>44</v>
      </c>
      <c r="AB24" s="8">
        <f t="shared" si="1"/>
        <v>0</v>
      </c>
      <c r="AC24" s="8">
        <f t="shared" si="1"/>
        <v>5.9352993604372142E-2</v>
      </c>
      <c r="AD24" s="8">
        <f t="shared" si="1"/>
        <v>0.16238822342582343</v>
      </c>
      <c r="AE24" s="8">
        <f t="shared" si="1"/>
        <v>1.3613970480210772E-2</v>
      </c>
      <c r="AF24" s="8">
        <f t="shared" si="1"/>
        <v>3.1929168176609435E-4</v>
      </c>
    </row>
    <row r="26" spans="2:32" ht="30" x14ac:dyDescent="0.25">
      <c r="B26" s="16" t="s">
        <v>17</v>
      </c>
      <c r="C26" s="16" t="s">
        <v>16</v>
      </c>
      <c r="D26" s="16" t="s">
        <v>56</v>
      </c>
      <c r="E26" s="16" t="s">
        <v>54</v>
      </c>
      <c r="F26" s="16" t="s">
        <v>53</v>
      </c>
      <c r="G26" s="16" t="s">
        <v>52</v>
      </c>
      <c r="H26" s="16" t="s">
        <v>45</v>
      </c>
      <c r="J26" s="16" t="s">
        <v>55</v>
      </c>
      <c r="K26" s="16" t="s">
        <v>16</v>
      </c>
      <c r="L26" s="16" t="s">
        <v>54</v>
      </c>
      <c r="M26" s="16" t="s">
        <v>53</v>
      </c>
      <c r="N26" s="16" t="s">
        <v>52</v>
      </c>
      <c r="O26" s="16" t="s">
        <v>45</v>
      </c>
      <c r="P26" s="21" t="s">
        <v>51</v>
      </c>
      <c r="Q26" s="16" t="s">
        <v>17</v>
      </c>
      <c r="R26" s="16" t="s">
        <v>16</v>
      </c>
      <c r="S26" s="16" t="s">
        <v>50</v>
      </c>
      <c r="T26" s="16" t="s">
        <v>49</v>
      </c>
      <c r="U26" s="16" t="s">
        <v>48</v>
      </c>
      <c r="V26" s="16" t="s">
        <v>47</v>
      </c>
      <c r="W26" s="16" t="s">
        <v>46</v>
      </c>
      <c r="X26" s="16" t="s">
        <v>45</v>
      </c>
      <c r="Z26" s="16" t="s">
        <v>17</v>
      </c>
      <c r="AA26" s="16" t="s">
        <v>16</v>
      </c>
      <c r="AB26" s="16" t="s">
        <v>49</v>
      </c>
      <c r="AC26" s="16" t="s">
        <v>48</v>
      </c>
      <c r="AD26" s="16" t="s">
        <v>47</v>
      </c>
      <c r="AE26" s="16" t="s">
        <v>46</v>
      </c>
      <c r="AF26" s="16" t="s">
        <v>45</v>
      </c>
    </row>
    <row r="27" spans="2:32" x14ac:dyDescent="0.25">
      <c r="B27" s="10" t="s">
        <v>9</v>
      </c>
      <c r="C27" s="14" t="s">
        <v>14</v>
      </c>
      <c r="D27" s="1">
        <f>SUM(E27:H27)</f>
        <v>3.0300002109999999E-4</v>
      </c>
      <c r="E27" s="20">
        <v>2.5700000000000001E-5</v>
      </c>
      <c r="F27" s="20">
        <v>2.4399999999999999E-4</v>
      </c>
      <c r="G27" s="20">
        <v>2.11E-11</v>
      </c>
      <c r="H27" s="20">
        <v>3.3300000000000003E-5</v>
      </c>
      <c r="I27" s="23">
        <f>-S21</f>
        <v>-3.48347E-5</v>
      </c>
      <c r="J27" s="10" t="s">
        <v>9</v>
      </c>
      <c r="K27" s="14" t="s">
        <v>44</v>
      </c>
      <c r="L27" s="8">
        <f t="shared" ref="L27:P30" si="2">E27/$D27</f>
        <v>8.4818475941683694E-2</v>
      </c>
      <c r="M27" s="8">
        <f t="shared" si="2"/>
        <v>0.80528047197551833</v>
      </c>
      <c r="N27" s="8">
        <f t="shared" si="2"/>
        <v>6.9636958847063265E-8</v>
      </c>
      <c r="O27" s="22">
        <f t="shared" si="2"/>
        <v>0.10990098244583919</v>
      </c>
      <c r="P27" s="21">
        <f t="shared" si="2"/>
        <v>-0.11496599859477701</v>
      </c>
      <c r="Q27" s="10" t="s">
        <v>9</v>
      </c>
      <c r="R27" s="14" t="s">
        <v>14</v>
      </c>
      <c r="S27" s="1">
        <f>SUM(U27:X27)</f>
        <v>1.9984700000000002E-5</v>
      </c>
      <c r="T27" s="20">
        <v>2.5700000000000001E-5</v>
      </c>
      <c r="U27" s="20">
        <v>1.95E-6</v>
      </c>
      <c r="V27" s="20">
        <v>1.22E-5</v>
      </c>
      <c r="W27" s="20">
        <v>5.7799999999999997E-6</v>
      </c>
      <c r="X27" s="20">
        <v>5.47E-8</v>
      </c>
      <c r="Z27" s="10" t="s">
        <v>9</v>
      </c>
      <c r="AA27" s="14" t="s">
        <v>44</v>
      </c>
      <c r="AB27" s="8">
        <f t="shared" ref="AB27:AF30" si="3">T27/$D27</f>
        <v>8.4818475941683694E-2</v>
      </c>
      <c r="AC27" s="8">
        <f t="shared" si="3"/>
        <v>6.4356431161977897E-3</v>
      </c>
      <c r="AD27" s="8">
        <f t="shared" si="3"/>
        <v>4.0264023598775914E-2</v>
      </c>
      <c r="AE27" s="8">
        <f t="shared" si="3"/>
        <v>1.9075906262370882E-2</v>
      </c>
      <c r="AF27" s="8">
        <f t="shared" si="3"/>
        <v>1.8052804023385594E-4</v>
      </c>
    </row>
    <row r="28" spans="2:32" ht="17.25" x14ac:dyDescent="0.25">
      <c r="B28" s="10" t="s">
        <v>8</v>
      </c>
      <c r="C28" s="14" t="s">
        <v>13</v>
      </c>
      <c r="D28" s="1">
        <f>SUM(E28:H28)</f>
        <v>150.0400324</v>
      </c>
      <c r="E28" s="20">
        <v>1.64</v>
      </c>
      <c r="F28" s="20">
        <v>125</v>
      </c>
      <c r="G28" s="20">
        <v>3.2400000000000001E-5</v>
      </c>
      <c r="H28" s="20">
        <v>23.4</v>
      </c>
      <c r="I28" s="23">
        <f>-S22</f>
        <v>-5.8061999999999996</v>
      </c>
      <c r="J28" s="10" t="s">
        <v>8</v>
      </c>
      <c r="K28" s="14" t="s">
        <v>44</v>
      </c>
      <c r="L28" s="8">
        <f t="shared" si="2"/>
        <v>1.0930416194711511E-2</v>
      </c>
      <c r="M28" s="8">
        <f t="shared" si="2"/>
        <v>0.83311099045057257</v>
      </c>
      <c r="N28" s="8">
        <f t="shared" si="2"/>
        <v>2.1594236872478841E-7</v>
      </c>
      <c r="O28" s="22">
        <f t="shared" si="2"/>
        <v>0.15595837741234717</v>
      </c>
      <c r="P28" s="21">
        <f t="shared" si="2"/>
        <v>-3.8697672262032912E-2</v>
      </c>
      <c r="Q28" s="10" t="s">
        <v>8</v>
      </c>
      <c r="R28" s="14" t="s">
        <v>13</v>
      </c>
      <c r="S28" s="1">
        <f>SUM(U28:X28)</f>
        <v>3.1951999999999998</v>
      </c>
      <c r="T28" s="20">
        <v>1.64</v>
      </c>
      <c r="U28" s="20">
        <v>0.129</v>
      </c>
      <c r="V28" s="20">
        <v>1.04</v>
      </c>
      <c r="W28" s="20">
        <v>1.98</v>
      </c>
      <c r="X28" s="20">
        <v>4.6199999999999998E-2</v>
      </c>
      <c r="Z28" s="10" t="s">
        <v>8</v>
      </c>
      <c r="AA28" s="14" t="s">
        <v>44</v>
      </c>
      <c r="AB28" s="8">
        <f t="shared" si="3"/>
        <v>1.0930416194711511E-2</v>
      </c>
      <c r="AC28" s="8">
        <f t="shared" si="3"/>
        <v>8.5977054214499095E-4</v>
      </c>
      <c r="AD28" s="8">
        <f t="shared" si="3"/>
        <v>6.9314834405487637E-3</v>
      </c>
      <c r="AE28" s="8">
        <f t="shared" si="3"/>
        <v>1.3196478088737069E-2</v>
      </c>
      <c r="AF28" s="8">
        <f t="shared" si="3"/>
        <v>3.079178220705316E-4</v>
      </c>
    </row>
    <row r="29" spans="2:32" ht="18" x14ac:dyDescent="0.35">
      <c r="B29" s="13" t="s">
        <v>10</v>
      </c>
      <c r="C29" s="12" t="s">
        <v>12</v>
      </c>
      <c r="D29" s="11">
        <f>SUM(E29:H29)</f>
        <v>419.8000000207</v>
      </c>
      <c r="E29" s="25">
        <v>0</v>
      </c>
      <c r="F29" s="25">
        <v>381</v>
      </c>
      <c r="G29" s="25">
        <v>2.07E-8</v>
      </c>
      <c r="H29" s="25">
        <v>38.799999999999997</v>
      </c>
      <c r="I29" s="23">
        <f>-S23</f>
        <v>-71.150999999999996</v>
      </c>
      <c r="J29" s="13" t="s">
        <v>10</v>
      </c>
      <c r="K29" s="12" t="s">
        <v>44</v>
      </c>
      <c r="L29" s="24">
        <f t="shared" si="2"/>
        <v>0</v>
      </c>
      <c r="M29" s="24">
        <f t="shared" si="2"/>
        <v>0.90757503568654885</v>
      </c>
      <c r="N29" s="24">
        <f t="shared" si="2"/>
        <v>4.9309194852261312E-11</v>
      </c>
      <c r="O29" s="24">
        <f t="shared" si="2"/>
        <v>9.2424964264141971E-2</v>
      </c>
      <c r="P29" s="21">
        <f t="shared" si="2"/>
        <v>-0.16948785134943212</v>
      </c>
      <c r="Q29" s="13" t="s">
        <v>10</v>
      </c>
      <c r="R29" s="12" t="s">
        <v>12</v>
      </c>
      <c r="S29" s="11">
        <f>SUM(U29:X29)</f>
        <v>30.290999999999997</v>
      </c>
      <c r="T29" s="25">
        <v>0</v>
      </c>
      <c r="U29" s="25">
        <v>7.84</v>
      </c>
      <c r="V29" s="25">
        <v>16.899999999999999</v>
      </c>
      <c r="W29" s="25">
        <v>5.45</v>
      </c>
      <c r="X29" s="25">
        <v>0.10100000000000001</v>
      </c>
      <c r="Z29" s="13" t="s">
        <v>10</v>
      </c>
      <c r="AA29" s="12" t="s">
        <v>44</v>
      </c>
      <c r="AB29" s="24">
        <f t="shared" si="3"/>
        <v>0</v>
      </c>
      <c r="AC29" s="24">
        <f t="shared" si="3"/>
        <v>1.8675559789455492E-2</v>
      </c>
      <c r="AD29" s="24">
        <f t="shared" si="3"/>
        <v>4.0257265362474211E-2</v>
      </c>
      <c r="AE29" s="24">
        <f t="shared" si="3"/>
        <v>1.2982372557720974E-2</v>
      </c>
      <c r="AF29" s="24">
        <f t="shared" si="3"/>
        <v>2.4059075749170982E-4</v>
      </c>
    </row>
    <row r="30" spans="2:32" x14ac:dyDescent="0.25">
      <c r="B30" s="10" t="s">
        <v>7</v>
      </c>
      <c r="C30" s="9" t="s">
        <v>11</v>
      </c>
      <c r="D30" s="1">
        <f>SUM(E30:H30)</f>
        <v>6092.88</v>
      </c>
      <c r="E30" s="20">
        <v>0</v>
      </c>
      <c r="F30" s="20">
        <v>5470</v>
      </c>
      <c r="G30" s="20">
        <v>1.88</v>
      </c>
      <c r="H30" s="20">
        <v>621</v>
      </c>
      <c r="I30" s="23">
        <f>-S24</f>
        <v>-1203.1300000000001</v>
      </c>
      <c r="J30" s="10" t="s">
        <v>7</v>
      </c>
      <c r="K30" s="9" t="s">
        <v>44</v>
      </c>
      <c r="L30" s="8">
        <f t="shared" si="2"/>
        <v>0</v>
      </c>
      <c r="M30" s="8">
        <f t="shared" si="2"/>
        <v>0.89776919945904066</v>
      </c>
      <c r="N30" s="8">
        <f t="shared" si="2"/>
        <v>3.0855687294021873E-4</v>
      </c>
      <c r="O30" s="22">
        <f t="shared" si="2"/>
        <v>0.10192224366801907</v>
      </c>
      <c r="P30" s="21">
        <f t="shared" si="2"/>
        <v>-0.19746490986200288</v>
      </c>
      <c r="Q30" s="10" t="s">
        <v>7</v>
      </c>
      <c r="R30" s="9" t="s">
        <v>11</v>
      </c>
      <c r="S30" s="1">
        <f>SUM(U30:X30)</f>
        <v>849.13</v>
      </c>
      <c r="T30" s="20">
        <v>0</v>
      </c>
      <c r="U30" s="20">
        <v>384</v>
      </c>
      <c r="V30" s="20">
        <v>394</v>
      </c>
      <c r="W30" s="20">
        <v>69.5</v>
      </c>
      <c r="X30" s="20">
        <v>1.63</v>
      </c>
      <c r="Z30" s="10" t="s">
        <v>7</v>
      </c>
      <c r="AA30" s="9" t="s">
        <v>44</v>
      </c>
      <c r="AB30" s="8">
        <f t="shared" si="3"/>
        <v>0</v>
      </c>
      <c r="AC30" s="8">
        <f t="shared" si="3"/>
        <v>6.3024382558002121E-2</v>
      </c>
      <c r="AD30" s="8">
        <f t="shared" si="3"/>
        <v>6.4665642520450095E-2</v>
      </c>
      <c r="AE30" s="8">
        <f t="shared" si="3"/>
        <v>1.1406756739013405E-2</v>
      </c>
      <c r="AF30" s="8">
        <f t="shared" si="3"/>
        <v>2.6752537387901944E-4</v>
      </c>
    </row>
  </sheetData>
  <mergeCells count="9">
    <mergeCell ref="F12:G12"/>
    <mergeCell ref="D12:E12"/>
    <mergeCell ref="K12:L12"/>
    <mergeCell ref="M12:N12"/>
    <mergeCell ref="H2:I2"/>
    <mergeCell ref="D2:E2"/>
    <mergeCell ref="F2:G2"/>
    <mergeCell ref="D7:E7"/>
    <mergeCell ref="F7:G7"/>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99"/>
  <sheetViews>
    <sheetView topLeftCell="A75" zoomScale="90" zoomScaleNormal="90" workbookViewId="0">
      <selection activeCell="R94" sqref="R94"/>
    </sheetView>
  </sheetViews>
  <sheetFormatPr defaultColWidth="11.42578125" defaultRowHeight="15" x14ac:dyDescent="0.25"/>
  <cols>
    <col min="2" max="2" width="19.140625" bestFit="1" customWidth="1"/>
    <col min="4" max="4" width="15.85546875" bestFit="1" customWidth="1"/>
    <col min="5" max="5" width="13.42578125" customWidth="1"/>
    <col min="6" max="6" width="14.5703125" customWidth="1"/>
    <col min="8" max="8" width="12.42578125" customWidth="1"/>
    <col min="10" max="10" width="12.7109375" customWidth="1"/>
    <col min="12" max="12" width="12.42578125" customWidth="1"/>
    <col min="15" max="15" width="12.7109375" customWidth="1"/>
    <col min="16" max="16" width="12.42578125" customWidth="1"/>
    <col min="20" max="20" width="13.140625" customWidth="1"/>
    <col min="24" max="24" width="12" customWidth="1"/>
    <col min="25" max="25" width="12.7109375" customWidth="1"/>
    <col min="30" max="30" width="11.85546875" customWidth="1"/>
  </cols>
  <sheetData>
    <row r="1" spans="1:26" ht="15.75" thickBot="1" x14ac:dyDescent="0.3">
      <c r="A1" s="177" t="s">
        <v>117</v>
      </c>
      <c r="C1" s="165" t="s">
        <v>114</v>
      </c>
      <c r="D1" s="166"/>
      <c r="E1" s="166"/>
      <c r="F1" s="166"/>
      <c r="G1" s="166"/>
      <c r="H1" s="166"/>
      <c r="I1" s="166"/>
      <c r="J1" s="166"/>
      <c r="K1" s="166"/>
      <c r="L1" s="166"/>
      <c r="M1" s="166"/>
      <c r="N1" s="167"/>
      <c r="O1" s="165" t="s">
        <v>116</v>
      </c>
      <c r="P1" s="166"/>
      <c r="Q1" s="166"/>
      <c r="R1" s="166"/>
      <c r="S1" s="166"/>
      <c r="T1" s="166"/>
      <c r="U1" s="166"/>
      <c r="V1" s="166"/>
      <c r="W1" s="166"/>
      <c r="X1" s="166"/>
      <c r="Y1" s="166"/>
      <c r="Z1" s="167"/>
    </row>
    <row r="2" spans="1:26" ht="15.75" thickBot="1" x14ac:dyDescent="0.3">
      <c r="A2" s="178"/>
      <c r="C2" s="179" t="s">
        <v>119</v>
      </c>
      <c r="D2" s="180"/>
      <c r="E2" s="180"/>
      <c r="F2" s="181"/>
      <c r="G2" s="179" t="s">
        <v>120</v>
      </c>
      <c r="H2" s="180"/>
      <c r="I2" s="180"/>
      <c r="J2" s="182"/>
      <c r="K2" s="179" t="s">
        <v>127</v>
      </c>
      <c r="L2" s="180"/>
      <c r="M2" s="180"/>
      <c r="N2" s="182"/>
      <c r="O2" s="183" t="s">
        <v>119</v>
      </c>
      <c r="P2" s="184"/>
      <c r="Q2" s="184"/>
      <c r="R2" s="185"/>
      <c r="S2" s="189" t="s">
        <v>120</v>
      </c>
      <c r="T2" s="190"/>
      <c r="U2" s="190"/>
      <c r="V2" s="191"/>
      <c r="W2" s="187" t="s">
        <v>127</v>
      </c>
      <c r="X2" s="187"/>
      <c r="Y2" s="187"/>
      <c r="Z2" s="188"/>
    </row>
    <row r="3" spans="1:26" ht="30.75" thickBot="1" x14ac:dyDescent="0.3">
      <c r="C3" s="80" t="s">
        <v>70</v>
      </c>
      <c r="D3" s="75" t="s">
        <v>109</v>
      </c>
      <c r="E3" s="75" t="s">
        <v>110</v>
      </c>
      <c r="F3" s="81" t="s">
        <v>108</v>
      </c>
      <c r="G3" s="80" t="s">
        <v>70</v>
      </c>
      <c r="H3" s="75" t="s">
        <v>109</v>
      </c>
      <c r="I3" s="75" t="s">
        <v>110</v>
      </c>
      <c r="J3" s="86" t="s">
        <v>108</v>
      </c>
      <c r="K3" s="80" t="s">
        <v>70</v>
      </c>
      <c r="L3" s="75" t="s">
        <v>109</v>
      </c>
      <c r="M3" s="75" t="s">
        <v>110</v>
      </c>
      <c r="N3" s="86" t="s">
        <v>108</v>
      </c>
      <c r="O3" s="80" t="s">
        <v>70</v>
      </c>
      <c r="P3" s="75" t="s">
        <v>109</v>
      </c>
      <c r="Q3" s="75" t="s">
        <v>110</v>
      </c>
      <c r="R3" s="81" t="s">
        <v>108</v>
      </c>
      <c r="S3" s="80" t="s">
        <v>70</v>
      </c>
      <c r="T3" s="75" t="s">
        <v>109</v>
      </c>
      <c r="U3" s="75" t="s">
        <v>110</v>
      </c>
      <c r="V3" s="81" t="s">
        <v>108</v>
      </c>
      <c r="W3" s="79" t="s">
        <v>70</v>
      </c>
      <c r="X3" s="75" t="s">
        <v>109</v>
      </c>
      <c r="Y3" s="75" t="s">
        <v>110</v>
      </c>
      <c r="Z3" s="81" t="s">
        <v>108</v>
      </c>
    </row>
    <row r="4" spans="1:26" x14ac:dyDescent="0.25">
      <c r="B4" s="67"/>
      <c r="C4" s="51"/>
      <c r="D4" s="8"/>
      <c r="E4" s="8"/>
      <c r="F4" s="52"/>
      <c r="G4" s="51"/>
      <c r="H4" s="8"/>
      <c r="I4" s="8"/>
      <c r="J4" s="66"/>
      <c r="K4" s="51"/>
      <c r="L4" s="8"/>
      <c r="M4" s="8"/>
      <c r="N4" s="66"/>
      <c r="O4" s="89"/>
      <c r="P4" s="9"/>
      <c r="Q4" s="9"/>
      <c r="R4" s="82"/>
      <c r="S4" s="51"/>
      <c r="T4" s="8"/>
      <c r="U4" s="8"/>
      <c r="V4" s="52"/>
      <c r="W4" s="68"/>
      <c r="X4" s="9"/>
      <c r="Y4" s="9"/>
      <c r="Z4" s="82"/>
    </row>
    <row r="5" spans="1:26" x14ac:dyDescent="0.25">
      <c r="B5" s="92" t="s">
        <v>122</v>
      </c>
      <c r="C5" s="51">
        <f>'Comparación 1-2 (MEA)'!AC22</f>
        <v>7.5644158675467796E-2</v>
      </c>
      <c r="D5" s="8">
        <f>'Comparación 1-2 (MEA)'!AD22</f>
        <v>3.2800903543641637E-3</v>
      </c>
      <c r="E5" s="8">
        <f>'Comparación 1-2 (MEA)'!AE22</f>
        <v>-5.7180336474707888E-3</v>
      </c>
      <c r="F5" s="52">
        <f>'Comparación 1-2 (MEA)'!AF22</f>
        <v>0.11012673263176434</v>
      </c>
      <c r="G5" s="51"/>
      <c r="H5" s="8"/>
      <c r="I5" s="8"/>
      <c r="J5" s="66"/>
      <c r="K5" s="51"/>
      <c r="L5" s="8"/>
      <c r="M5" s="8"/>
      <c r="N5" s="66"/>
      <c r="O5" s="89"/>
      <c r="P5" s="9"/>
      <c r="Q5" s="9"/>
      <c r="R5" s="82"/>
      <c r="S5" s="51"/>
      <c r="T5" s="8"/>
      <c r="U5" s="8"/>
      <c r="V5" s="52"/>
      <c r="W5" s="68"/>
      <c r="X5" s="9"/>
      <c r="Y5" s="9"/>
      <c r="Z5" s="82"/>
    </row>
    <row r="6" spans="1:26" x14ac:dyDescent="0.25">
      <c r="B6" s="92" t="s">
        <v>123</v>
      </c>
      <c r="C6" s="51"/>
      <c r="D6" s="8"/>
      <c r="E6" s="8"/>
      <c r="F6" s="52"/>
      <c r="G6" s="116">
        <f>'Comparación 1-2 (MEA)'!AG22</f>
        <v>7.5644158675467796E-2</v>
      </c>
      <c r="H6" s="8">
        <f>'Comparación 1-2 (MEA)'!AH22</f>
        <v>3.2800903543641628E-3</v>
      </c>
      <c r="I6" s="8">
        <f>'Comparación 1-2 (MEA)'!AI22</f>
        <v>-5.7180336474707879E-3</v>
      </c>
      <c r="J6" s="50">
        <f>'Comparación 1-2 (MEA)'!AJ22</f>
        <v>0.11331520747561515</v>
      </c>
      <c r="K6" s="51"/>
      <c r="L6" s="8"/>
      <c r="M6" s="8"/>
      <c r="N6" s="66"/>
      <c r="O6" s="89"/>
      <c r="P6" s="9"/>
      <c r="Q6" s="9"/>
      <c r="R6" s="82"/>
      <c r="S6" s="51"/>
      <c r="T6" s="8"/>
      <c r="U6" s="8"/>
      <c r="V6" s="52"/>
      <c r="W6" s="68"/>
      <c r="X6" s="9"/>
      <c r="Y6" s="9"/>
      <c r="Z6" s="82"/>
    </row>
    <row r="7" spans="1:26" x14ac:dyDescent="0.25">
      <c r="B7" s="92" t="s">
        <v>135</v>
      </c>
      <c r="C7" s="51"/>
      <c r="D7" s="8"/>
      <c r="E7" s="8"/>
      <c r="F7" s="52"/>
      <c r="G7" s="51"/>
      <c r="H7" s="8"/>
      <c r="I7" s="8"/>
      <c r="J7" s="66"/>
      <c r="K7" s="51">
        <f>'Comparación 1-2 (MEA)'!AK22</f>
        <v>7.5644158675467796E-2</v>
      </c>
      <c r="L7" s="8">
        <f>'Comparación 1-2 (MEA)'!AL22</f>
        <v>3.2800903543641628E-3</v>
      </c>
      <c r="M7" s="8">
        <f>'Comparación 1-2 (MEA)'!AM22</f>
        <v>-5.7180336474707757E-3</v>
      </c>
      <c r="N7" s="66">
        <f>'Comparación 1-2 (MEA)'!AN22</f>
        <v>0.10196848833129794</v>
      </c>
      <c r="O7" s="89"/>
      <c r="P7" s="9"/>
      <c r="Q7" s="9"/>
      <c r="R7" s="82"/>
      <c r="S7" s="51"/>
      <c r="T7" s="8"/>
      <c r="U7" s="8"/>
      <c r="V7" s="52"/>
      <c r="W7" s="68"/>
      <c r="X7" s="9"/>
      <c r="Y7" s="9"/>
      <c r="Z7" s="82"/>
    </row>
    <row r="8" spans="1:26" x14ac:dyDescent="0.25">
      <c r="B8" s="92" t="s">
        <v>124</v>
      </c>
      <c r="C8" s="51"/>
      <c r="D8" s="8"/>
      <c r="E8" s="8"/>
      <c r="F8" s="52"/>
      <c r="G8" s="51"/>
      <c r="H8" s="8"/>
      <c r="I8" s="8"/>
      <c r="J8" s="66"/>
      <c r="K8" s="51"/>
      <c r="L8" s="8"/>
      <c r="M8" s="8"/>
      <c r="N8" s="66"/>
      <c r="O8" s="90">
        <f>'Comparación 1-2 (MEA)'!AO22</f>
        <v>0.24008618489025385</v>
      </c>
      <c r="P8" s="78">
        <f>'Comparación 1-2 (MEA)'!AP22</f>
        <v>9.9119054645843072E-3</v>
      </c>
      <c r="Q8" s="78">
        <f>'Comparación 1-2 (MEA)'!AQ22</f>
        <v>2.7279173664064224E-4</v>
      </c>
      <c r="R8" s="83">
        <f>'Comparación 1-2 (MEA)'!AR22</f>
        <v>0.73484956863721718</v>
      </c>
      <c r="S8" s="51"/>
      <c r="T8" s="8"/>
      <c r="U8" s="8"/>
      <c r="V8" s="52"/>
      <c r="W8" s="68"/>
      <c r="X8" s="9"/>
      <c r="Y8" s="9"/>
      <c r="Z8" s="82"/>
    </row>
    <row r="9" spans="1:26" x14ac:dyDescent="0.25">
      <c r="B9" s="92" t="s">
        <v>125</v>
      </c>
      <c r="C9" s="51"/>
      <c r="D9" s="8"/>
      <c r="E9" s="8"/>
      <c r="F9" s="52"/>
      <c r="G9" s="51"/>
      <c r="H9" s="8"/>
      <c r="I9" s="8"/>
      <c r="J9" s="66"/>
      <c r="K9" s="51"/>
      <c r="L9" s="8"/>
      <c r="M9" s="8"/>
      <c r="N9" s="66"/>
      <c r="O9" s="90"/>
      <c r="P9" s="78"/>
      <c r="Q9" s="78"/>
      <c r="R9" s="83"/>
      <c r="S9" s="116">
        <f>'Comparación 1-2 (MEA)'!AS22</f>
        <v>0.24371251729944446</v>
      </c>
      <c r="T9" s="8">
        <f>'Comparación 1-2 (MEA)'!AT22</f>
        <v>1.0061617802424512E-2</v>
      </c>
      <c r="U9" s="8">
        <f>'Comparación 1-2 (MEA)'!AU22</f>
        <v>2.7691206333079117E-4</v>
      </c>
      <c r="V9" s="50">
        <f>'Comparación 1-2 (MEA)'!AV22</f>
        <v>0.74594895283480023</v>
      </c>
      <c r="W9" s="68"/>
      <c r="X9" s="9"/>
      <c r="Y9" s="9"/>
      <c r="Z9" s="82"/>
    </row>
    <row r="10" spans="1:26" x14ac:dyDescent="0.25">
      <c r="B10" s="92" t="s">
        <v>136</v>
      </c>
      <c r="C10" s="51"/>
      <c r="D10" s="8"/>
      <c r="E10" s="8"/>
      <c r="F10" s="52"/>
      <c r="G10" s="51"/>
      <c r="H10" s="8"/>
      <c r="I10" s="8"/>
      <c r="J10" s="66"/>
      <c r="K10" s="51"/>
      <c r="L10" s="8"/>
      <c r="M10" s="8"/>
      <c r="N10" s="66"/>
      <c r="O10" s="89"/>
      <c r="P10" s="9"/>
      <c r="Q10" s="9"/>
      <c r="R10" s="82"/>
      <c r="S10" s="51"/>
      <c r="T10" s="8"/>
      <c r="U10" s="8"/>
      <c r="V10" s="52"/>
      <c r="W10" s="87">
        <f>'Comparación 1-2 (MEA)'!AW22</f>
        <v>0.24197305344784814</v>
      </c>
      <c r="X10" s="78">
        <f>'Comparación 1-2 (MEA)'!AX22</f>
        <v>1.4588335235565526E-2</v>
      </c>
      <c r="Y10" s="78">
        <f>'Comparación 1-2 (MEA)'!AY22</f>
        <v>2.2351208655394406E-2</v>
      </c>
      <c r="Z10" s="83">
        <f>'Comparación 1-2 (MEA)'!AZ22</f>
        <v>0.6879985444116522</v>
      </c>
    </row>
    <row r="11" spans="1:26" x14ac:dyDescent="0.25">
      <c r="B11" s="92"/>
      <c r="C11" s="51"/>
      <c r="D11" s="8"/>
      <c r="E11" s="8"/>
      <c r="F11" s="52"/>
      <c r="G11" s="51"/>
      <c r="H11" s="8"/>
      <c r="I11" s="8"/>
      <c r="J11" s="66"/>
      <c r="K11" s="51"/>
      <c r="L11" s="8"/>
      <c r="M11" s="8"/>
      <c r="N11" s="66"/>
      <c r="O11" s="89"/>
      <c r="P11" s="9"/>
      <c r="Q11" s="9"/>
      <c r="R11" s="82"/>
      <c r="S11" s="51"/>
      <c r="T11" s="8"/>
      <c r="U11" s="8"/>
      <c r="V11" s="52"/>
      <c r="W11" s="68"/>
      <c r="X11" s="9"/>
      <c r="Y11" s="9"/>
      <c r="Z11" s="82"/>
    </row>
    <row r="12" spans="1:26" x14ac:dyDescent="0.25">
      <c r="B12" s="92" t="s">
        <v>122</v>
      </c>
      <c r="C12" s="51">
        <f>'Comparación 1-2 (MEA)'!AC23</f>
        <v>4.0560689497112459E-2</v>
      </c>
      <c r="D12" s="8">
        <f>'Comparación 1-2 (MEA)'!AD23</f>
        <v>9.1611341864713299E-4</v>
      </c>
      <c r="E12" s="8">
        <f>'Comparación 1-2 (MEA)'!AE23</f>
        <v>-6.6534510974486095E-5</v>
      </c>
      <c r="F12" s="52">
        <f>'Comparación 1-2 (MEA)'!AF23</f>
        <v>7.3261677190944785E-2</v>
      </c>
      <c r="G12" s="51"/>
      <c r="H12" s="8"/>
      <c r="I12" s="8"/>
      <c r="J12" s="66"/>
      <c r="K12" s="51"/>
      <c r="L12" s="8"/>
      <c r="M12" s="8"/>
      <c r="N12" s="66"/>
      <c r="O12" s="89"/>
      <c r="P12" s="9"/>
      <c r="Q12" s="9"/>
      <c r="R12" s="82"/>
      <c r="S12" s="51"/>
      <c r="T12" s="8"/>
      <c r="U12" s="8"/>
      <c r="V12" s="52"/>
      <c r="W12" s="68"/>
      <c r="X12" s="9"/>
      <c r="Y12" s="9"/>
      <c r="Z12" s="82"/>
    </row>
    <row r="13" spans="1:26" x14ac:dyDescent="0.25">
      <c r="B13" s="92" t="s">
        <v>123</v>
      </c>
      <c r="C13" s="51"/>
      <c r="D13" s="8"/>
      <c r="E13" s="8"/>
      <c r="F13" s="52"/>
      <c r="G13" s="116">
        <f>'Comparación 1-2 (MEA)'!AG23</f>
        <v>4.056068949711248E-2</v>
      </c>
      <c r="H13" s="8">
        <f>'Comparación 1-2 (MEA)'!AH23</f>
        <v>9.161134186471331E-4</v>
      </c>
      <c r="I13" s="8">
        <f>'Comparación 1-2 (MEA)'!AI23</f>
        <v>-6.6534510974486095E-5</v>
      </c>
      <c r="J13" s="50">
        <f>'Comparación 1-2 (MEA)'!AJ23</f>
        <v>6.625855035862363E-2</v>
      </c>
      <c r="K13" s="51"/>
      <c r="L13" s="8"/>
      <c r="M13" s="8"/>
      <c r="N13" s="66"/>
      <c r="O13" s="89"/>
      <c r="P13" s="9"/>
      <c r="Q13" s="9"/>
      <c r="R13" s="82"/>
      <c r="S13" s="51"/>
      <c r="T13" s="8"/>
      <c r="U13" s="8"/>
      <c r="V13" s="52"/>
      <c r="W13" s="68"/>
      <c r="X13" s="9"/>
      <c r="Y13" s="9"/>
      <c r="Z13" s="82"/>
    </row>
    <row r="14" spans="1:26" x14ac:dyDescent="0.25">
      <c r="B14" s="92" t="s">
        <v>135</v>
      </c>
      <c r="C14" s="51"/>
      <c r="D14" s="8"/>
      <c r="E14" s="8"/>
      <c r="F14" s="52"/>
      <c r="G14" s="51"/>
      <c r="H14" s="8"/>
      <c r="I14" s="8"/>
      <c r="J14" s="66"/>
      <c r="K14" s="51">
        <f>'Comparación 1-2 (MEA)'!AK23</f>
        <v>4.056068956577058E-2</v>
      </c>
      <c r="L14" s="8">
        <f>'Comparación 1-2 (MEA)'!AL23</f>
        <v>9.161134186471331E-4</v>
      </c>
      <c r="M14" s="8">
        <f>'Comparación 1-2 (MEA)'!AM23</f>
        <v>-6.6534510974486082E-5</v>
      </c>
      <c r="N14" s="66">
        <f>'Comparación 1-2 (MEA)'!AN23</f>
        <v>6.8775138815969181E-2</v>
      </c>
      <c r="O14" s="89"/>
      <c r="P14" s="9"/>
      <c r="Q14" s="9"/>
      <c r="R14" s="82"/>
      <c r="S14" s="51"/>
      <c r="T14" s="8"/>
      <c r="U14" s="8"/>
      <c r="V14" s="52"/>
      <c r="W14" s="68"/>
      <c r="X14" s="9"/>
      <c r="Y14" s="9"/>
      <c r="Z14" s="82"/>
    </row>
    <row r="15" spans="1:26" x14ac:dyDescent="0.25">
      <c r="B15" s="92" t="s">
        <v>124</v>
      </c>
      <c r="C15" s="51"/>
      <c r="D15" s="8"/>
      <c r="E15" s="8"/>
      <c r="F15" s="52"/>
      <c r="G15" s="51"/>
      <c r="H15" s="8"/>
      <c r="I15" s="8"/>
      <c r="J15" s="66"/>
      <c r="K15" s="51"/>
      <c r="L15" s="8"/>
      <c r="M15" s="8"/>
      <c r="N15" s="66"/>
      <c r="O15" s="90">
        <f>'Comparación 1-2 (MEA)'!AO23</f>
        <v>0.1357969971354267</v>
      </c>
      <c r="P15" s="78">
        <f>'Comparación 1-2 (MEA)'!AP23</f>
        <v>2.7683524461039584E-3</v>
      </c>
      <c r="Q15" s="78">
        <f>'Comparación 1-2 (MEA)'!AQ23</f>
        <v>8.1256080491725873E-3</v>
      </c>
      <c r="R15" s="83">
        <f>'Comparación 1-2 (MEA)'!AR23</f>
        <v>0.85330904236929672</v>
      </c>
      <c r="S15" s="51"/>
      <c r="T15" s="8"/>
      <c r="U15" s="8"/>
      <c r="V15" s="52"/>
      <c r="W15" s="68"/>
      <c r="X15" s="9"/>
      <c r="Y15" s="9"/>
      <c r="Z15" s="82"/>
    </row>
    <row r="16" spans="1:26" x14ac:dyDescent="0.25">
      <c r="B16" s="92" t="s">
        <v>125</v>
      </c>
      <c r="C16" s="51"/>
      <c r="D16" s="8"/>
      <c r="E16" s="8"/>
      <c r="F16" s="52"/>
      <c r="G16" s="51"/>
      <c r="H16" s="8"/>
      <c r="I16" s="8"/>
      <c r="J16" s="66"/>
      <c r="K16" s="51"/>
      <c r="L16" s="8"/>
      <c r="M16" s="8"/>
      <c r="N16" s="66"/>
      <c r="O16" s="90"/>
      <c r="P16" s="78"/>
      <c r="Q16" s="78"/>
      <c r="R16" s="83"/>
      <c r="S16" s="116">
        <f>'Comparación 1-2 (MEA)'!AS23</f>
        <v>0.131508157396031</v>
      </c>
      <c r="T16" s="8">
        <f>'Comparación 1-2 (MEA)'!AT23</f>
        <v>2.6809203214328706E-3</v>
      </c>
      <c r="U16" s="8">
        <f>'Comparación 1-2 (MEA)'!AU23</f>
        <v>7.8689791734008301E-3</v>
      </c>
      <c r="V16" s="50">
        <f>'Comparación 1-2 (MEA)'!AV23</f>
        <v>0.82635921425749093</v>
      </c>
      <c r="W16" s="68"/>
      <c r="X16" s="9"/>
      <c r="Y16" s="9"/>
      <c r="Z16" s="82"/>
    </row>
    <row r="17" spans="2:26" x14ac:dyDescent="0.25">
      <c r="B17" s="92" t="s">
        <v>136</v>
      </c>
      <c r="C17" s="51"/>
      <c r="D17" s="8"/>
      <c r="E17" s="8"/>
      <c r="F17" s="52"/>
      <c r="G17" s="51"/>
      <c r="H17" s="8"/>
      <c r="I17" s="8"/>
      <c r="J17" s="66"/>
      <c r="K17" s="51"/>
      <c r="L17" s="8"/>
      <c r="M17" s="8"/>
      <c r="N17" s="66"/>
      <c r="O17" s="89"/>
      <c r="P17" s="9"/>
      <c r="Q17" s="9"/>
      <c r="R17" s="82"/>
      <c r="S17" s="51"/>
      <c r="T17" s="8"/>
      <c r="U17" s="8"/>
      <c r="V17" s="52"/>
      <c r="W17" s="87">
        <f>'Comparación 1-2 (MEA)'!AW23</f>
        <v>0.13632398538185747</v>
      </c>
      <c r="X17" s="78">
        <f>'Comparación 1-2 (MEA)'!AX23</f>
        <v>4.0744564723961081E-3</v>
      </c>
      <c r="Y17" s="78">
        <f>'Comparación 1-2 (MEA)'!AY23</f>
        <v>1.4291790987788738E-2</v>
      </c>
      <c r="Z17" s="83">
        <f>'Comparación 1-2 (MEA)'!AZ23</f>
        <v>0.8303617293580251</v>
      </c>
    </row>
    <row r="18" spans="2:26" x14ac:dyDescent="0.25">
      <c r="B18" s="92"/>
      <c r="C18" s="51"/>
      <c r="D18" s="8"/>
      <c r="E18" s="8"/>
      <c r="F18" s="52"/>
      <c r="G18" s="51"/>
      <c r="H18" s="8"/>
      <c r="I18" s="8"/>
      <c r="J18" s="66"/>
      <c r="K18" s="51"/>
      <c r="L18" s="8"/>
      <c r="M18" s="8"/>
      <c r="N18" s="66"/>
      <c r="O18" s="89"/>
      <c r="P18" s="9"/>
      <c r="Q18" s="9"/>
      <c r="R18" s="82"/>
      <c r="S18" s="51"/>
      <c r="T18" s="8"/>
      <c r="U18" s="8"/>
      <c r="V18" s="52"/>
      <c r="W18" s="68"/>
      <c r="X18" s="9"/>
      <c r="Y18" s="9"/>
      <c r="Z18" s="82"/>
    </row>
    <row r="19" spans="2:26" x14ac:dyDescent="0.25">
      <c r="B19" s="92" t="s">
        <v>122</v>
      </c>
      <c r="C19" s="51">
        <f>'Comparación 1-2 (MEA)'!AC24</f>
        <v>5.9590983416867895E-2</v>
      </c>
      <c r="D19" s="8">
        <f>'Comparación 1-2 (MEA)'!AD24</f>
        <v>2.4955038364502147E-3</v>
      </c>
      <c r="E19" s="8">
        <f>'Comparación 1-2 (MEA)'!AE24</f>
        <v>-1.1146629350136485E-3</v>
      </c>
      <c r="F19" s="52">
        <f>'Comparación 1-2 (MEA)'!AF24</f>
        <v>8.9152108466522204E-2</v>
      </c>
      <c r="G19" s="51"/>
      <c r="H19" s="8"/>
      <c r="I19" s="8"/>
      <c r="J19" s="66"/>
      <c r="K19" s="51"/>
      <c r="L19" s="8"/>
      <c r="M19" s="8"/>
      <c r="N19" s="66"/>
      <c r="O19" s="89"/>
      <c r="P19" s="9"/>
      <c r="Q19" s="9"/>
      <c r="R19" s="82"/>
      <c r="S19" s="51"/>
      <c r="T19" s="8"/>
      <c r="U19" s="8"/>
      <c r="V19" s="52"/>
      <c r="W19" s="68"/>
      <c r="X19" s="9"/>
      <c r="Y19" s="9"/>
      <c r="Z19" s="82"/>
    </row>
    <row r="20" spans="2:26" x14ac:dyDescent="0.25">
      <c r="B20" s="92" t="s">
        <v>123</v>
      </c>
      <c r="C20" s="51"/>
      <c r="D20" s="8"/>
      <c r="E20" s="8"/>
      <c r="F20" s="52"/>
      <c r="G20" s="116">
        <f>'Comparación 1-2 (MEA)'!AG24</f>
        <v>5.9590983416867888E-2</v>
      </c>
      <c r="H20" s="8">
        <f>'Comparación 1-2 (MEA)'!AH24</f>
        <v>2.4955038364502143E-3</v>
      </c>
      <c r="I20" s="8">
        <f>'Comparación 1-2 (MEA)'!AI24</f>
        <v>-1.1146629350136485E-3</v>
      </c>
      <c r="J20" s="50">
        <f>'Comparación 1-2 (MEA)'!AJ24</f>
        <v>0.10658889885371557</v>
      </c>
      <c r="K20" s="51"/>
      <c r="L20" s="8"/>
      <c r="M20" s="8"/>
      <c r="N20" s="66"/>
      <c r="O20" s="89"/>
      <c r="P20" s="9"/>
      <c r="Q20" s="9"/>
      <c r="R20" s="82"/>
      <c r="S20" s="51"/>
      <c r="T20" s="8"/>
      <c r="U20" s="8"/>
      <c r="V20" s="52"/>
      <c r="W20" s="68"/>
      <c r="X20" s="9"/>
      <c r="Y20" s="9"/>
      <c r="Z20" s="82"/>
    </row>
    <row r="21" spans="2:26" x14ac:dyDescent="0.25">
      <c r="B21" s="92" t="s">
        <v>135</v>
      </c>
      <c r="C21" s="51"/>
      <c r="D21" s="8"/>
      <c r="E21" s="8"/>
      <c r="F21" s="52"/>
      <c r="G21" s="51"/>
      <c r="H21" s="8"/>
      <c r="I21" s="8"/>
      <c r="J21" s="66"/>
      <c r="K21" s="51">
        <f>'Comparación 1-2 (MEA)'!AK24</f>
        <v>5.9590983416867888E-2</v>
      </c>
      <c r="L21" s="8">
        <f>'Comparación 1-2 (MEA)'!AL24</f>
        <v>2.4955038104251702E-3</v>
      </c>
      <c r="M21" s="8">
        <f>'Comparación 1-2 (MEA)'!AM24</f>
        <v>-1.1146629350136485E-3</v>
      </c>
      <c r="N21" s="66">
        <f>'Comparación 1-2 (MEA)'!AN24</f>
        <v>0.10080100092025333</v>
      </c>
      <c r="O21" s="89"/>
      <c r="P21" s="9"/>
      <c r="Q21" s="9"/>
      <c r="R21" s="82"/>
      <c r="S21" s="51"/>
      <c r="T21" s="8"/>
      <c r="U21" s="8"/>
      <c r="V21" s="52"/>
      <c r="W21" s="68"/>
      <c r="X21" s="9"/>
      <c r="Y21" s="9"/>
      <c r="Z21" s="82"/>
    </row>
    <row r="22" spans="2:26" x14ac:dyDescent="0.25">
      <c r="B22" s="92" t="s">
        <v>124</v>
      </c>
      <c r="C22" s="51"/>
      <c r="D22" s="8"/>
      <c r="E22" s="8"/>
      <c r="F22" s="52"/>
      <c r="G22" s="51"/>
      <c r="H22" s="8"/>
      <c r="I22" s="8"/>
      <c r="J22" s="66"/>
      <c r="K22" s="51"/>
      <c r="L22" s="8"/>
      <c r="M22" s="8"/>
      <c r="N22" s="66"/>
      <c r="O22" s="90">
        <f>'Comparación 1-2 (MEA)'!AO24</f>
        <v>0.15202075904696996</v>
      </c>
      <c r="P22" s="78">
        <f>'Comparación 1-2 (MEA)'!AP24</f>
        <v>7.5410249278899206E-3</v>
      </c>
      <c r="Q22" s="78">
        <f>'Comparación 1-2 (MEA)'!AQ24</f>
        <v>1.7225250551398629E-2</v>
      </c>
      <c r="R22" s="83">
        <f>'Comparación 1-2 (MEA)'!AR24</f>
        <v>0.74591853644394424</v>
      </c>
      <c r="S22" s="51"/>
      <c r="T22" s="8"/>
      <c r="U22" s="8"/>
      <c r="V22" s="52"/>
      <c r="W22" s="68"/>
      <c r="X22" s="9"/>
      <c r="Y22" s="9"/>
      <c r="Z22" s="82"/>
    </row>
    <row r="23" spans="2:26" x14ac:dyDescent="0.25">
      <c r="B23" s="92" t="s">
        <v>125</v>
      </c>
      <c r="C23" s="51"/>
      <c r="D23" s="8"/>
      <c r="E23" s="8"/>
      <c r="F23" s="52"/>
      <c r="G23" s="51"/>
      <c r="H23" s="8"/>
      <c r="I23" s="8"/>
      <c r="J23" s="66"/>
      <c r="K23" s="51"/>
      <c r="L23" s="8"/>
      <c r="M23" s="8"/>
      <c r="N23" s="66"/>
      <c r="O23" s="90"/>
      <c r="P23" s="78"/>
      <c r="Q23" s="78"/>
      <c r="R23" s="83"/>
      <c r="S23" s="116">
        <f>'Comparación 1-2 (MEA)'!AS24</f>
        <v>0.16475543643583271</v>
      </c>
      <c r="T23" s="8">
        <f>'Comparación 1-2 (MEA)'!AT24</f>
        <v>8.1727315463812726E-3</v>
      </c>
      <c r="U23" s="8">
        <f>'Comparación 1-2 (MEA)'!AU24</f>
        <v>1.8668198278337791E-2</v>
      </c>
      <c r="V23" s="50">
        <f>'Comparación 1-2 (MEA)'!AV24</f>
        <v>0.80840363373944824</v>
      </c>
      <c r="W23" s="68"/>
      <c r="X23" s="9"/>
      <c r="Y23" s="9"/>
      <c r="Z23" s="82"/>
    </row>
    <row r="24" spans="2:26" x14ac:dyDescent="0.25">
      <c r="B24" s="92" t="s">
        <v>136</v>
      </c>
      <c r="C24" s="51"/>
      <c r="D24" s="8"/>
      <c r="E24" s="8"/>
      <c r="F24" s="52"/>
      <c r="G24" s="51"/>
      <c r="H24" s="8"/>
      <c r="I24" s="8"/>
      <c r="J24" s="66"/>
      <c r="K24" s="51"/>
      <c r="L24" s="8"/>
      <c r="M24" s="8"/>
      <c r="N24" s="66"/>
      <c r="O24" s="89"/>
      <c r="P24" s="9"/>
      <c r="Q24" s="9"/>
      <c r="R24" s="82"/>
      <c r="S24" s="51"/>
      <c r="T24" s="8"/>
      <c r="U24" s="8"/>
      <c r="V24" s="52"/>
      <c r="W24" s="87">
        <f>'Comparación 1-2 (MEA)'!AW24</f>
        <v>0.15345627971913114</v>
      </c>
      <c r="X24" s="78">
        <f>'Comparación 1-2 (MEA)'!AX24</f>
        <v>1.1098867691060636E-2</v>
      </c>
      <c r="Y24" s="78">
        <f>'Comparación 1-2 (MEA)'!AY24</f>
        <v>3.4022006162689723E-2</v>
      </c>
      <c r="Z24" s="83">
        <f>'Comparación 1-2 (MEA)'!AZ24</f>
        <v>0.79468066147923155</v>
      </c>
    </row>
    <row r="25" spans="2:26" x14ac:dyDescent="0.25">
      <c r="B25" s="92"/>
      <c r="C25" s="51"/>
      <c r="D25" s="8"/>
      <c r="E25" s="8"/>
      <c r="F25" s="52"/>
      <c r="G25" s="51"/>
      <c r="H25" s="8"/>
      <c r="I25" s="8"/>
      <c r="J25" s="66"/>
      <c r="K25" s="51"/>
      <c r="L25" s="8"/>
      <c r="M25" s="8"/>
      <c r="N25" s="66"/>
      <c r="O25" s="89"/>
      <c r="P25" s="9"/>
      <c r="Q25" s="9"/>
      <c r="R25" s="82"/>
      <c r="S25" s="51"/>
      <c r="T25" s="8"/>
      <c r="U25" s="8"/>
      <c r="V25" s="52"/>
      <c r="W25" s="68"/>
      <c r="X25" s="9"/>
      <c r="Y25" s="9"/>
      <c r="Z25" s="82"/>
    </row>
    <row r="26" spans="2:26" x14ac:dyDescent="0.25">
      <c r="B26" s="92" t="s">
        <v>122</v>
      </c>
      <c r="C26" s="51">
        <f>'Comparación 1-2 (MEA)'!AC25</f>
        <v>3.8764123945469374E-2</v>
      </c>
      <c r="D26" s="8">
        <f>'Comparación 1-2 (MEA)'!AD25</f>
        <v>2.3886730647032645E-3</v>
      </c>
      <c r="E26" s="8">
        <f>'Comparación 1-2 (MEA)'!AE25</f>
        <v>1.2238221101421823E-4</v>
      </c>
      <c r="F26" s="52">
        <f>'Comparación 1-2 (MEA)'!AF25</f>
        <v>0.13781530585732579</v>
      </c>
      <c r="G26" s="51"/>
      <c r="H26" s="8"/>
      <c r="I26" s="8"/>
      <c r="J26" s="66"/>
      <c r="K26" s="51"/>
      <c r="L26" s="8"/>
      <c r="M26" s="8"/>
      <c r="N26" s="66"/>
      <c r="O26" s="89"/>
      <c r="P26" s="9"/>
      <c r="Q26" s="9"/>
      <c r="R26" s="82"/>
      <c r="S26" s="51"/>
      <c r="T26" s="8"/>
      <c r="U26" s="8"/>
      <c r="V26" s="52"/>
      <c r="W26" s="68"/>
      <c r="X26" s="9"/>
      <c r="Y26" s="9"/>
      <c r="Z26" s="82"/>
    </row>
    <row r="27" spans="2:26" x14ac:dyDescent="0.25">
      <c r="B27" s="92" t="s">
        <v>123</v>
      </c>
      <c r="C27" s="51"/>
      <c r="D27" s="8"/>
      <c r="E27" s="8"/>
      <c r="F27" s="52"/>
      <c r="G27" s="116">
        <f>'Comparación 1-2 (MEA)'!AG25</f>
        <v>3.8764123945469381E-2</v>
      </c>
      <c r="H27" s="8">
        <f>'Comparación 1-2 (MEA)'!AH25</f>
        <v>2.3886730647032501E-3</v>
      </c>
      <c r="I27" s="8">
        <f>'Comparación 1-2 (MEA)'!AI25</f>
        <v>1.2238221101420433E-4</v>
      </c>
      <c r="J27" s="50">
        <f>'Comparación 1-2 (MEA)'!AJ25</f>
        <v>9.6859752458662032E-2</v>
      </c>
      <c r="K27" s="51"/>
      <c r="L27" s="8"/>
      <c r="M27" s="8"/>
      <c r="N27" s="66"/>
      <c r="O27" s="89"/>
      <c r="P27" s="9"/>
      <c r="Q27" s="9"/>
      <c r="R27" s="82"/>
      <c r="S27" s="51"/>
      <c r="T27" s="8"/>
      <c r="U27" s="8"/>
      <c r="V27" s="52"/>
      <c r="W27" s="68"/>
      <c r="X27" s="9"/>
      <c r="Y27" s="9"/>
      <c r="Z27" s="82"/>
    </row>
    <row r="28" spans="2:26" x14ac:dyDescent="0.25">
      <c r="B28" s="92" t="s">
        <v>135</v>
      </c>
      <c r="C28" s="51"/>
      <c r="D28" s="8"/>
      <c r="E28" s="8"/>
      <c r="F28" s="52"/>
      <c r="G28" s="51"/>
      <c r="H28" s="8"/>
      <c r="I28" s="8"/>
      <c r="J28" s="66"/>
      <c r="K28" s="51">
        <f>'Comparación 1-2 (MEA)'!AK25</f>
        <v>3.876412393324382E-2</v>
      </c>
      <c r="L28" s="8">
        <f>'Comparación 1-2 (MEA)'!AL25</f>
        <v>2.3886730402521822E-3</v>
      </c>
      <c r="M28" s="8">
        <f>'Comparación 1-2 (MEA)'!AM25</f>
        <v>1.2238221101420433E-4</v>
      </c>
      <c r="N28" s="66">
        <f>'Comparación 1-2 (MEA)'!AN25</f>
        <v>8.0114961244355978E-2</v>
      </c>
      <c r="O28" s="89"/>
      <c r="P28" s="9"/>
      <c r="Q28" s="9"/>
      <c r="R28" s="82"/>
      <c r="S28" s="51"/>
      <c r="T28" s="8"/>
      <c r="U28" s="8"/>
      <c r="V28" s="52"/>
      <c r="W28" s="68"/>
      <c r="X28" s="9"/>
      <c r="Y28" s="9"/>
      <c r="Z28" s="82"/>
    </row>
    <row r="29" spans="2:26" x14ac:dyDescent="0.25">
      <c r="B29" s="92" t="s">
        <v>124</v>
      </c>
      <c r="C29" s="51"/>
      <c r="D29" s="8"/>
      <c r="E29" s="8"/>
      <c r="F29" s="52"/>
      <c r="G29" s="51"/>
      <c r="H29" s="8"/>
      <c r="I29" s="8"/>
      <c r="J29" s="66"/>
      <c r="K29" s="51"/>
      <c r="L29" s="8"/>
      <c r="M29" s="8"/>
      <c r="N29" s="66"/>
      <c r="O29" s="90">
        <f>'Comparación 1-2 (MEA)'!AO25</f>
        <v>8.8516948207713386E-2</v>
      </c>
      <c r="P29" s="78">
        <f>'Comparación 1-2 (MEA)'!AP25</f>
        <v>7.21819894089406E-3</v>
      </c>
      <c r="Q29" s="78">
        <f>'Comparación 1-2 (MEA)'!AQ25</f>
        <v>2.2742692681206121E-2</v>
      </c>
      <c r="R29" s="83">
        <f>'Comparación 1-2 (MEA)'!AR25</f>
        <v>0.88152216017018648</v>
      </c>
      <c r="S29" s="51"/>
      <c r="T29" s="8"/>
      <c r="U29" s="8"/>
      <c r="V29" s="52"/>
      <c r="W29" s="68"/>
      <c r="X29" s="9"/>
      <c r="Y29" s="9"/>
      <c r="Z29" s="82"/>
    </row>
    <row r="30" spans="2:26" x14ac:dyDescent="0.25">
      <c r="B30" s="92" t="s">
        <v>125</v>
      </c>
      <c r="C30" s="51"/>
      <c r="D30" s="8"/>
      <c r="E30" s="8"/>
      <c r="F30" s="52"/>
      <c r="G30" s="51"/>
      <c r="H30" s="8"/>
      <c r="I30" s="8"/>
      <c r="J30" s="66"/>
      <c r="K30" s="51"/>
      <c r="L30" s="8"/>
      <c r="M30" s="8"/>
      <c r="N30" s="66"/>
      <c r="O30" s="90"/>
      <c r="P30" s="78"/>
      <c r="Q30" s="78"/>
      <c r="R30" s="83"/>
      <c r="S30" s="116">
        <f>'Comparación 1-2 (MEA)'!AS25</f>
        <v>7.239265479720125E-2</v>
      </c>
      <c r="T30" s="8">
        <f>'Comparación 1-2 (MEA)'!AT25</f>
        <v>5.9033280605140957E-3</v>
      </c>
      <c r="U30" s="8">
        <f>'Comparación 1-2 (MEA)'!AU25</f>
        <v>1.8599871931485341E-2</v>
      </c>
      <c r="V30" s="50">
        <f>'Comparación 1-2 (MEA)'!AV25</f>
        <v>0.72094362412420521</v>
      </c>
      <c r="W30" s="68"/>
      <c r="X30" s="9"/>
      <c r="Y30" s="9"/>
      <c r="Z30" s="82"/>
    </row>
    <row r="31" spans="2:26" x14ac:dyDescent="0.25">
      <c r="B31" s="92" t="s">
        <v>136</v>
      </c>
      <c r="C31" s="51"/>
      <c r="D31" s="8"/>
      <c r="E31" s="8"/>
      <c r="F31" s="52"/>
      <c r="G31" s="51"/>
      <c r="H31" s="8"/>
      <c r="I31" s="8"/>
      <c r="J31" s="66"/>
      <c r="K31" s="51"/>
      <c r="L31" s="8"/>
      <c r="M31" s="8"/>
      <c r="N31" s="66"/>
      <c r="O31" s="90"/>
      <c r="P31" s="9"/>
      <c r="Q31" s="9"/>
      <c r="R31" s="82"/>
      <c r="S31" s="51"/>
      <c r="T31" s="8"/>
      <c r="U31" s="8"/>
      <c r="V31" s="52"/>
      <c r="W31" s="87">
        <f>'Comparación 1-2 (MEA)'!AW25</f>
        <v>8.9891015105319397E-2</v>
      </c>
      <c r="X31" s="78">
        <f>'Comparación 1-2 (MEA)'!AX25</f>
        <v>1.0623732940953923E-2</v>
      </c>
      <c r="Y31" s="78">
        <f>'Comparación 1-2 (MEA)'!AY25</f>
        <v>3.8820391077266279E-2</v>
      </c>
      <c r="Z31" s="83">
        <f>'Comparación 1-2 (MEA)'!AZ25</f>
        <v>0.62634066122616583</v>
      </c>
    </row>
    <row r="32" spans="2:26" ht="15.75" thickBot="1" x14ac:dyDescent="0.3">
      <c r="B32" s="93"/>
      <c r="C32" s="53"/>
      <c r="D32" s="54"/>
      <c r="E32" s="54"/>
      <c r="F32" s="55"/>
      <c r="G32" s="53"/>
      <c r="H32" s="54"/>
      <c r="I32" s="54"/>
      <c r="J32" s="62"/>
      <c r="K32" s="53"/>
      <c r="L32" s="54"/>
      <c r="M32" s="54"/>
      <c r="N32" s="62"/>
      <c r="O32" s="91"/>
      <c r="P32" s="85"/>
      <c r="Q32" s="85"/>
      <c r="R32" s="60"/>
      <c r="S32" s="53"/>
      <c r="T32" s="54"/>
      <c r="U32" s="54"/>
      <c r="V32" s="55"/>
      <c r="W32" s="88"/>
      <c r="X32" s="85"/>
      <c r="Y32" s="85"/>
      <c r="Z32" s="60"/>
    </row>
    <row r="34" spans="2:18" x14ac:dyDescent="0.25">
      <c r="F34" s="71"/>
      <c r="G34" s="71"/>
    </row>
    <row r="37" spans="2:18" x14ac:dyDescent="0.25">
      <c r="E37" s="9" t="s">
        <v>115</v>
      </c>
    </row>
    <row r="38" spans="2:18" x14ac:dyDescent="0.25">
      <c r="D38" s="9" t="s">
        <v>9</v>
      </c>
      <c r="E38" s="9">
        <v>0</v>
      </c>
    </row>
    <row r="39" spans="2:18" x14ac:dyDescent="0.25">
      <c r="D39" s="9" t="s">
        <v>8</v>
      </c>
      <c r="E39" s="9">
        <v>0</v>
      </c>
    </row>
    <row r="40" spans="2:18" x14ac:dyDescent="0.25">
      <c r="D40" s="9" t="s">
        <v>10</v>
      </c>
      <c r="E40" s="9">
        <v>0</v>
      </c>
    </row>
    <row r="41" spans="2:18" x14ac:dyDescent="0.25">
      <c r="D41" s="9" t="s">
        <v>7</v>
      </c>
      <c r="E41" s="9">
        <v>0</v>
      </c>
    </row>
    <row r="42" spans="2:18" x14ac:dyDescent="0.25">
      <c r="R42">
        <f>57.8/357.6</f>
        <v>0.16163310961968677</v>
      </c>
    </row>
    <row r="44" spans="2:18" ht="18" x14ac:dyDescent="0.35">
      <c r="B44" s="74" t="s">
        <v>119</v>
      </c>
      <c r="C44" s="164" t="s">
        <v>126</v>
      </c>
      <c r="D44" s="164"/>
      <c r="E44" s="164"/>
      <c r="F44" s="164"/>
    </row>
    <row r="45" spans="2:18" ht="18" x14ac:dyDescent="0.35">
      <c r="B45" s="74" t="s">
        <v>120</v>
      </c>
      <c r="C45" s="164" t="s">
        <v>128</v>
      </c>
      <c r="D45" s="164"/>
      <c r="E45" s="164"/>
      <c r="F45" s="164"/>
    </row>
    <row r="46" spans="2:18" ht="18" x14ac:dyDescent="0.35">
      <c r="B46" s="74" t="s">
        <v>127</v>
      </c>
      <c r="C46" s="164" t="s">
        <v>121</v>
      </c>
      <c r="D46" s="164"/>
      <c r="E46" s="164"/>
      <c r="F46" s="164"/>
    </row>
    <row r="53" spans="1:32" ht="15.75" thickBot="1" x14ac:dyDescent="0.3"/>
    <row r="54" spans="1:32" ht="15.75" thickBot="1" x14ac:dyDescent="0.3">
      <c r="A54" s="177" t="s">
        <v>118</v>
      </c>
      <c r="C54" s="165" t="s">
        <v>114</v>
      </c>
      <c r="D54" s="166"/>
      <c r="E54" s="166"/>
      <c r="F54" s="166"/>
      <c r="G54" s="166"/>
      <c r="H54" s="166"/>
      <c r="I54" s="166"/>
      <c r="J54" s="166"/>
      <c r="K54" s="166"/>
      <c r="L54" s="166"/>
      <c r="M54" s="166"/>
      <c r="N54" s="166"/>
      <c r="O54" s="166"/>
      <c r="P54" s="166"/>
      <c r="Q54" s="167"/>
      <c r="R54" s="165" t="s">
        <v>116</v>
      </c>
      <c r="S54" s="166"/>
      <c r="T54" s="166"/>
      <c r="U54" s="166"/>
      <c r="V54" s="166"/>
      <c r="W54" s="166"/>
      <c r="X54" s="166"/>
      <c r="Y54" s="166"/>
      <c r="Z54" s="166"/>
      <c r="AA54" s="166"/>
      <c r="AB54" s="166"/>
      <c r="AC54" s="166"/>
      <c r="AD54" s="166"/>
      <c r="AE54" s="166"/>
      <c r="AF54" s="167"/>
    </row>
    <row r="55" spans="1:32" ht="15.75" thickBot="1" x14ac:dyDescent="0.3">
      <c r="A55" s="178"/>
      <c r="C55" s="179" t="s">
        <v>119</v>
      </c>
      <c r="D55" s="180"/>
      <c r="E55" s="180"/>
      <c r="F55" s="180"/>
      <c r="G55" s="181"/>
      <c r="H55" s="179" t="s">
        <v>120</v>
      </c>
      <c r="I55" s="180"/>
      <c r="J55" s="180"/>
      <c r="K55" s="180"/>
      <c r="L55" s="181"/>
      <c r="M55" s="186" t="s">
        <v>127</v>
      </c>
      <c r="N55" s="187"/>
      <c r="O55" s="187"/>
      <c r="P55" s="187"/>
      <c r="Q55" s="188"/>
      <c r="R55" s="183" t="s">
        <v>119</v>
      </c>
      <c r="S55" s="184"/>
      <c r="T55" s="184"/>
      <c r="U55" s="184"/>
      <c r="V55" s="185"/>
      <c r="W55" s="179" t="s">
        <v>120</v>
      </c>
      <c r="X55" s="180"/>
      <c r="Y55" s="180"/>
      <c r="Z55" s="180"/>
      <c r="AA55" s="181"/>
      <c r="AB55" s="183" t="s">
        <v>127</v>
      </c>
      <c r="AC55" s="184"/>
      <c r="AD55" s="184"/>
      <c r="AE55" s="184"/>
      <c r="AF55" s="185"/>
    </row>
    <row r="56" spans="1:32" ht="30.75" thickBot="1" x14ac:dyDescent="0.3">
      <c r="C56" s="80" t="s">
        <v>113</v>
      </c>
      <c r="D56" s="75" t="s">
        <v>70</v>
      </c>
      <c r="E56" s="75" t="s">
        <v>109</v>
      </c>
      <c r="F56" s="75" t="s">
        <v>110</v>
      </c>
      <c r="G56" s="81" t="s">
        <v>108</v>
      </c>
      <c r="H56" s="80" t="s">
        <v>113</v>
      </c>
      <c r="I56" s="75" t="s">
        <v>70</v>
      </c>
      <c r="J56" s="75" t="s">
        <v>109</v>
      </c>
      <c r="K56" s="75" t="s">
        <v>110</v>
      </c>
      <c r="L56" s="81" t="s">
        <v>108</v>
      </c>
      <c r="M56" s="80" t="s">
        <v>113</v>
      </c>
      <c r="N56" s="75" t="s">
        <v>70</v>
      </c>
      <c r="O56" s="75" t="s">
        <v>109</v>
      </c>
      <c r="P56" s="75" t="s">
        <v>110</v>
      </c>
      <c r="Q56" s="81" t="s">
        <v>108</v>
      </c>
      <c r="R56" s="80" t="s">
        <v>113</v>
      </c>
      <c r="S56" s="75" t="s">
        <v>70</v>
      </c>
      <c r="T56" s="75" t="s">
        <v>109</v>
      </c>
      <c r="U56" s="75" t="s">
        <v>110</v>
      </c>
      <c r="V56" s="81" t="s">
        <v>108</v>
      </c>
      <c r="W56" s="80" t="s">
        <v>113</v>
      </c>
      <c r="X56" s="75" t="s">
        <v>70</v>
      </c>
      <c r="Y56" s="75" t="s">
        <v>109</v>
      </c>
      <c r="Z56" s="75" t="s">
        <v>110</v>
      </c>
      <c r="AA56" s="81" t="s">
        <v>108</v>
      </c>
      <c r="AB56" s="80" t="s">
        <v>113</v>
      </c>
      <c r="AC56" s="75" t="s">
        <v>70</v>
      </c>
      <c r="AD56" s="75" t="s">
        <v>109</v>
      </c>
      <c r="AE56" s="75" t="s">
        <v>110</v>
      </c>
      <c r="AF56" s="81" t="s">
        <v>108</v>
      </c>
    </row>
    <row r="57" spans="1:32" x14ac:dyDescent="0.25">
      <c r="B57" s="67"/>
      <c r="C57" s="51"/>
      <c r="D57" s="77"/>
      <c r="E57" s="8"/>
      <c r="F57" s="8"/>
      <c r="G57" s="52"/>
      <c r="H57" s="51"/>
      <c r="I57" s="77"/>
      <c r="J57" s="8"/>
      <c r="K57" s="8"/>
      <c r="L57" s="52"/>
      <c r="M57" s="51"/>
      <c r="N57" s="50"/>
      <c r="O57" s="50"/>
      <c r="P57" s="50"/>
      <c r="Q57" s="69"/>
      <c r="R57" s="92"/>
      <c r="S57" s="9"/>
      <c r="T57" s="9"/>
      <c r="U57" s="9"/>
      <c r="V57" s="82"/>
      <c r="W57" s="51"/>
      <c r="X57" s="77"/>
      <c r="Y57" s="8"/>
      <c r="Z57" s="8"/>
      <c r="AA57" s="52"/>
      <c r="AB57" s="89"/>
      <c r="AC57" s="68"/>
      <c r="AD57" s="68"/>
      <c r="AE57" s="68"/>
      <c r="AF57" s="99"/>
    </row>
    <row r="58" spans="1:32" x14ac:dyDescent="0.25">
      <c r="B58" s="92" t="s">
        <v>122</v>
      </c>
      <c r="C58" s="51">
        <f>'Comparación 1-2 (MEA)'!AC62</f>
        <v>0.12690974394087734</v>
      </c>
      <c r="D58" s="8">
        <f>'Comparación 1-2 (MEA)'!AD62</f>
        <v>0.2538504952638802</v>
      </c>
      <c r="E58" s="8">
        <f>'Comparación 1-2 (MEA)'!AE62</f>
        <v>1.1007493183153808E-2</v>
      </c>
      <c r="F58" s="8">
        <f>'Comparación 1-2 (MEA)'!AF62</f>
        <v>-1.9188866645650639E-2</v>
      </c>
      <c r="G58" s="52">
        <f>'Comparación 1-2 (MEA)'!AG62</f>
        <v>0.36956886175842452</v>
      </c>
      <c r="H58" s="51"/>
      <c r="I58" s="61"/>
      <c r="J58" s="61"/>
      <c r="K58" s="61"/>
      <c r="L58" s="52"/>
      <c r="M58" s="51"/>
      <c r="N58" s="50"/>
      <c r="O58" s="50"/>
      <c r="P58" s="50"/>
      <c r="Q58" s="69"/>
      <c r="R58" s="92"/>
      <c r="S58" s="9"/>
      <c r="T58" s="9"/>
      <c r="U58" s="9"/>
      <c r="V58" s="82"/>
      <c r="W58" s="51"/>
      <c r="X58" s="61"/>
      <c r="Y58" s="61"/>
      <c r="Z58" s="61"/>
      <c r="AA58" s="52"/>
      <c r="AB58" s="89"/>
      <c r="AC58" s="68"/>
      <c r="AD58" s="68"/>
      <c r="AE58" s="68"/>
      <c r="AF58" s="99"/>
    </row>
    <row r="59" spans="1:32" x14ac:dyDescent="0.25">
      <c r="B59" s="92" t="s">
        <v>123</v>
      </c>
      <c r="C59" s="51"/>
      <c r="D59" s="8"/>
      <c r="E59" s="8"/>
      <c r="F59" s="8"/>
      <c r="G59" s="52"/>
      <c r="H59" s="116">
        <f>'Comparación 1-2 (MEA)'!AH62</f>
        <v>0.12795873810513653</v>
      </c>
      <c r="I59" s="8">
        <f>'Comparación 1-2 (MEA)'!AI62</f>
        <v>0.25385049526388015</v>
      </c>
      <c r="J59" s="8">
        <f>'Comparación 1-2 (MEA)'!AJ62</f>
        <v>1.100749318315386E-2</v>
      </c>
      <c r="K59" s="8">
        <f>'Comparación 1-2 (MEA)'!AK62</f>
        <v>-1.9188866645650692E-2</v>
      </c>
      <c r="L59" s="50">
        <f>'Comparación 1-2 (MEA)'!AL62</f>
        <v>0.38026890697566945</v>
      </c>
      <c r="M59" s="51"/>
      <c r="N59" s="50"/>
      <c r="O59" s="50"/>
      <c r="P59" s="50"/>
      <c r="Q59" s="69"/>
      <c r="R59" s="92"/>
      <c r="S59" s="9"/>
      <c r="T59" s="9"/>
      <c r="U59" s="9"/>
      <c r="V59" s="82"/>
      <c r="W59" s="116"/>
      <c r="X59" s="8"/>
      <c r="Y59" s="8"/>
      <c r="Z59" s="8"/>
      <c r="AA59" s="50"/>
      <c r="AB59" s="89"/>
      <c r="AC59" s="68"/>
      <c r="AD59" s="68"/>
      <c r="AE59" s="68"/>
      <c r="AF59" s="99"/>
    </row>
    <row r="60" spans="1:32" x14ac:dyDescent="0.25">
      <c r="B60" s="92" t="s">
        <v>135</v>
      </c>
      <c r="C60" s="51"/>
      <c r="D60" s="77"/>
      <c r="E60" s="8"/>
      <c r="F60" s="8"/>
      <c r="G60" s="52"/>
      <c r="H60" s="51"/>
      <c r="I60" s="130"/>
      <c r="J60" s="125"/>
      <c r="K60" s="125"/>
      <c r="L60" s="52"/>
      <c r="M60" s="51">
        <f>'Comparación 1-2 (MEA)'!AM62</f>
        <v>0.1268731677465586</v>
      </c>
      <c r="N60" s="50">
        <f>'Comparación 1-2 (MEA)'!AN62</f>
        <v>0.2538504952638802</v>
      </c>
      <c r="O60" s="50">
        <f>'Comparación 1-2 (MEA)'!AO62</f>
        <v>1.100749318315386E-2</v>
      </c>
      <c r="P60" s="50">
        <f>'Comparación 1-2 (MEA)'!AP62</f>
        <v>-1.9188866645650639E-2</v>
      </c>
      <c r="Q60" s="69">
        <f>'Comparación 1-2 (MEA)'!AQ62</f>
        <v>0.34219101272923369</v>
      </c>
      <c r="R60" s="92"/>
      <c r="S60" s="9"/>
      <c r="T60" s="9"/>
      <c r="U60" s="9"/>
      <c r="V60" s="82"/>
      <c r="W60" s="51"/>
      <c r="X60" s="130"/>
      <c r="Y60" s="125"/>
      <c r="Z60" s="125"/>
      <c r="AA60" s="52"/>
      <c r="AB60" s="89"/>
      <c r="AC60" s="68"/>
      <c r="AD60" s="68"/>
      <c r="AE60" s="68"/>
      <c r="AF60" s="99"/>
    </row>
    <row r="61" spans="1:32" x14ac:dyDescent="0.25">
      <c r="B61" s="92" t="s">
        <v>124</v>
      </c>
      <c r="C61" s="51"/>
      <c r="D61" s="77"/>
      <c r="E61" s="8"/>
      <c r="F61" s="8"/>
      <c r="G61" s="52"/>
      <c r="H61" s="51"/>
      <c r="I61" s="77"/>
      <c r="J61" s="8"/>
      <c r="K61" s="8"/>
      <c r="L61" s="52"/>
      <c r="M61" s="51"/>
      <c r="N61" s="50"/>
      <c r="O61" s="50"/>
      <c r="P61" s="50"/>
      <c r="Q61" s="69"/>
      <c r="R61" s="96">
        <f>'Comparación 1-2 (MEA)'!AR62</f>
        <v>3.5302711062483484E-2</v>
      </c>
      <c r="S61" s="78">
        <f>'Comparación 1-2 (MEA)'!AS62</f>
        <v>0.23129095410088943</v>
      </c>
      <c r="T61" s="78">
        <f>'Comparación 1-2 (MEA)'!AT62</f>
        <v>9.5487962912545968E-3</v>
      </c>
      <c r="U61" s="78">
        <f>'Comparación 1-2 (MEA)'!AU62</f>
        <v>2.627983824529266E-4</v>
      </c>
      <c r="V61" s="83">
        <f>'Comparación 1-2 (MEA)'!AV62</f>
        <v>0.70792935432091397</v>
      </c>
      <c r="W61" s="51"/>
      <c r="X61" s="77"/>
      <c r="Y61" s="8"/>
      <c r="Z61" s="8"/>
      <c r="AA61" s="52"/>
      <c r="AB61" s="89"/>
      <c r="AC61" s="68"/>
      <c r="AD61" s="68"/>
      <c r="AE61" s="68"/>
      <c r="AF61" s="99"/>
    </row>
    <row r="62" spans="1:32" x14ac:dyDescent="0.25">
      <c r="B62" s="92" t="s">
        <v>125</v>
      </c>
      <c r="C62" s="51"/>
      <c r="D62" s="77"/>
      <c r="E62" s="8"/>
      <c r="F62" s="8"/>
      <c r="G62" s="52"/>
      <c r="H62" s="51"/>
      <c r="I62" s="77"/>
      <c r="J62" s="8"/>
      <c r="K62" s="8"/>
      <c r="L62" s="52"/>
      <c r="M62" s="51"/>
      <c r="N62" s="50"/>
      <c r="O62" s="50"/>
      <c r="P62" s="50"/>
      <c r="Q62" s="69"/>
      <c r="R62" s="96"/>
      <c r="S62" s="78"/>
      <c r="T62" s="78"/>
      <c r="U62" s="78"/>
      <c r="V62" s="83"/>
      <c r="W62" s="51">
        <f>'Comparación 1-2 (MEA)'!AW62</f>
        <v>3.5864542966094544E-2</v>
      </c>
      <c r="X62" s="78">
        <f>'Comparación 1-2 (MEA)'!AX62</f>
        <v>0.23497187925138349</v>
      </c>
      <c r="Y62" s="78">
        <f>'Comparación 1-2 (MEA)'!AY62</f>
        <v>9.7007624784410263E-3</v>
      </c>
      <c r="Z62" s="78">
        <f>'Comparación 1-2 (MEA)'!AZ62</f>
        <v>2.6698073873763535E-4</v>
      </c>
      <c r="AA62" s="100">
        <f>'Comparación 1-2 (MEA)'!BA62</f>
        <v>0.71919583456534331</v>
      </c>
      <c r="AB62" s="89"/>
      <c r="AC62" s="68"/>
      <c r="AD62" s="68"/>
      <c r="AE62" s="68"/>
      <c r="AF62" s="99"/>
    </row>
    <row r="63" spans="1:32" x14ac:dyDescent="0.25">
      <c r="B63" s="92" t="s">
        <v>136</v>
      </c>
      <c r="C63" s="51"/>
      <c r="D63" s="77"/>
      <c r="E63" s="8"/>
      <c r="F63" s="8"/>
      <c r="G63" s="52"/>
      <c r="H63" s="51"/>
      <c r="I63" s="77"/>
      <c r="J63" s="8"/>
      <c r="K63" s="8"/>
      <c r="L63" s="52"/>
      <c r="M63" s="51"/>
      <c r="N63" s="50"/>
      <c r="O63" s="50"/>
      <c r="P63" s="50"/>
      <c r="Q63" s="69"/>
      <c r="R63" s="92"/>
      <c r="S63" s="9"/>
      <c r="T63" s="9"/>
      <c r="U63" s="9"/>
      <c r="V63" s="82"/>
      <c r="W63" s="51"/>
      <c r="X63" s="78"/>
      <c r="Y63" s="78"/>
      <c r="Z63" s="78"/>
      <c r="AA63" s="100"/>
      <c r="AB63" s="90">
        <f>'Comparación 1-2 (MEA)'!BB62</f>
        <v>3.7179560934787304E-2</v>
      </c>
      <c r="AC63" s="87">
        <f>'Comparación 1-2 (MEA)'!BC62</f>
        <v>0.2331086997956216</v>
      </c>
      <c r="AD63" s="87">
        <f>'Comparación 1-2 (MEA)'!BD62</f>
        <v>1.4053911419017883E-2</v>
      </c>
      <c r="AE63" s="87">
        <f>'Comparación 1-2 (MEA)'!BE62</f>
        <v>2.1532402531104888E-2</v>
      </c>
      <c r="AF63" s="100">
        <f>'Comparación 1-2 (MEA)'!BF62</f>
        <v>0.66279465363545742</v>
      </c>
    </row>
    <row r="64" spans="1:32" x14ac:dyDescent="0.25">
      <c r="B64" s="92"/>
      <c r="C64" s="51"/>
      <c r="D64" s="77"/>
      <c r="E64" s="8"/>
      <c r="F64" s="8"/>
      <c r="G64" s="52"/>
      <c r="H64" s="51"/>
      <c r="I64" s="77"/>
      <c r="J64" s="8"/>
      <c r="K64" s="8"/>
      <c r="L64" s="52"/>
      <c r="M64" s="51"/>
      <c r="N64" s="50"/>
      <c r="O64" s="50"/>
      <c r="P64" s="50"/>
      <c r="Q64" s="69"/>
      <c r="R64" s="92"/>
      <c r="S64" s="9"/>
      <c r="T64" s="9"/>
      <c r="U64" s="9"/>
      <c r="V64" s="82"/>
      <c r="W64" s="51"/>
      <c r="X64" s="78"/>
      <c r="Y64" s="78"/>
      <c r="Z64" s="78"/>
      <c r="AA64" s="100"/>
      <c r="AB64" s="89"/>
      <c r="AC64" s="68"/>
      <c r="AD64" s="68"/>
      <c r="AE64" s="68"/>
      <c r="AF64" s="99"/>
    </row>
    <row r="65" spans="2:32" x14ac:dyDescent="0.25">
      <c r="B65" s="92" t="s">
        <v>122</v>
      </c>
      <c r="C65" s="51">
        <f>'Comparación 1-2 (MEA)'!AC63</f>
        <v>0.26272018961060278</v>
      </c>
      <c r="D65" s="8">
        <f>'Comparación 1-2 (MEA)'!AD63</f>
        <v>0.13052348390714849</v>
      </c>
      <c r="E65" s="8">
        <f>'Comparación 1-2 (MEA)'!AE63</f>
        <v>2.9480345758033663E-3</v>
      </c>
      <c r="F65" s="8">
        <f>'Comparación 1-2 (MEA)'!AF63</f>
        <v>-2.1410671958783901E-4</v>
      </c>
      <c r="G65" s="52">
        <f>'Comparación 1-2 (MEA)'!AG63</f>
        <v>0.23575460531862366</v>
      </c>
      <c r="H65" s="51"/>
      <c r="I65" s="8"/>
      <c r="J65" s="8"/>
      <c r="K65" s="8"/>
      <c r="L65" s="52"/>
      <c r="M65" s="51"/>
      <c r="N65" s="50"/>
      <c r="O65" s="50"/>
      <c r="P65" s="50"/>
      <c r="Q65" s="69"/>
      <c r="R65" s="92"/>
      <c r="S65" s="9"/>
      <c r="T65" s="9"/>
      <c r="U65" s="9"/>
      <c r="V65" s="82"/>
      <c r="W65" s="51"/>
      <c r="X65" s="78"/>
      <c r="Y65" s="78"/>
      <c r="Z65" s="78"/>
      <c r="AA65" s="100"/>
      <c r="AB65" s="89"/>
      <c r="AC65" s="68"/>
      <c r="AD65" s="68"/>
      <c r="AE65" s="68"/>
      <c r="AF65" s="99"/>
    </row>
    <row r="66" spans="2:32" x14ac:dyDescent="0.25">
      <c r="B66" s="92" t="s">
        <v>123</v>
      </c>
      <c r="C66" s="51"/>
      <c r="D66" s="8"/>
      <c r="E66" s="8"/>
      <c r="F66" s="8"/>
      <c r="G66" s="52"/>
      <c r="H66" s="51">
        <f>'Comparación 1-2 (MEA)'!AH63</f>
        <v>0.26269425399419472</v>
      </c>
      <c r="I66" s="8">
        <f>'Comparación 1-2 (MEA)'!AI63</f>
        <v>0.13052348390714863</v>
      </c>
      <c r="J66" s="8">
        <f>'Comparación 1-2 (MEA)'!AJ63</f>
        <v>2.9480345758033663E-3</v>
      </c>
      <c r="K66" s="8">
        <f>'Comparación 1-2 (MEA)'!AK63</f>
        <v>-2.1410671958786489E-4</v>
      </c>
      <c r="L66" s="50">
        <f>'Comparación 1-2 (MEA)'!AL63</f>
        <v>0.21321868387026507</v>
      </c>
      <c r="M66" s="51"/>
      <c r="N66" s="50"/>
      <c r="O66" s="50"/>
      <c r="P66" s="50"/>
      <c r="Q66" s="69"/>
      <c r="R66" s="92"/>
      <c r="S66" s="9"/>
      <c r="T66" s="9"/>
      <c r="U66" s="9"/>
      <c r="V66" s="82"/>
      <c r="W66" s="51"/>
      <c r="X66" s="78"/>
      <c r="Y66" s="78"/>
      <c r="Z66" s="78"/>
      <c r="AA66" s="100"/>
      <c r="AB66" s="89"/>
      <c r="AC66" s="68"/>
      <c r="AD66" s="68"/>
      <c r="AE66" s="68"/>
      <c r="AF66" s="99"/>
    </row>
    <row r="67" spans="2:32" x14ac:dyDescent="0.25">
      <c r="B67" s="92" t="s">
        <v>135</v>
      </c>
      <c r="C67" s="51"/>
      <c r="D67" s="77"/>
      <c r="E67" s="8"/>
      <c r="F67" s="8"/>
      <c r="G67" s="52"/>
      <c r="H67" s="51"/>
      <c r="I67" s="8"/>
      <c r="J67" s="8"/>
      <c r="K67" s="8"/>
      <c r="L67" s="50"/>
      <c r="M67" s="51">
        <f>'Comparación 1-2 (MEA)'!AM63</f>
        <v>0.26260174292644706</v>
      </c>
      <c r="N67" s="50">
        <f>'Comparación 1-2 (MEA)'!AN63</f>
        <v>0.13052348412808898</v>
      </c>
      <c r="O67" s="50">
        <f>'Comparación 1-2 (MEA)'!AO63</f>
        <v>2.9480345758033659E-3</v>
      </c>
      <c r="P67" s="50">
        <f>'Comparación 1-2 (MEA)'!AP63</f>
        <v>-2.1410671958786487E-4</v>
      </c>
      <c r="Q67" s="69">
        <f>'Comparación 1-2 (MEA)'!AQ63</f>
        <v>0.22131701496586054</v>
      </c>
      <c r="R67" s="92"/>
      <c r="S67" s="9"/>
      <c r="T67" s="9"/>
      <c r="U67" s="9"/>
      <c r="V67" s="82"/>
      <c r="W67" s="51"/>
      <c r="X67" s="78"/>
      <c r="Y67" s="78"/>
      <c r="Z67" s="78"/>
      <c r="AA67" s="100"/>
      <c r="AB67" s="89"/>
      <c r="AC67" s="68"/>
      <c r="AD67" s="68"/>
      <c r="AE67" s="68"/>
      <c r="AF67" s="99"/>
    </row>
    <row r="68" spans="2:32" x14ac:dyDescent="0.25">
      <c r="B68" s="92" t="s">
        <v>124</v>
      </c>
      <c r="C68" s="51"/>
      <c r="D68" s="77"/>
      <c r="E68" s="8"/>
      <c r="F68" s="8"/>
      <c r="G68" s="52"/>
      <c r="H68" s="51"/>
      <c r="I68" s="8"/>
      <c r="J68" s="8"/>
      <c r="K68" s="8"/>
      <c r="L68" s="50"/>
      <c r="M68" s="51"/>
      <c r="N68" s="50"/>
      <c r="O68" s="50"/>
      <c r="P68" s="50"/>
      <c r="Q68" s="69"/>
      <c r="R68" s="96">
        <f>'Comparación 1-2 (MEA)'!AR63</f>
        <v>7.6212274489354484E-2</v>
      </c>
      <c r="S68" s="78">
        <f>'Comparación 1-2 (MEA)'!AS63</f>
        <v>0.12544759911491141</v>
      </c>
      <c r="T68" s="78">
        <f>'Comparación 1-2 (MEA)'!AT63</f>
        <v>2.5573700095981823E-3</v>
      </c>
      <c r="U68" s="78">
        <f>'Comparación 1-2 (MEA)'!AU63</f>
        <v>7.5063369781362271E-3</v>
      </c>
      <c r="V68" s="83">
        <f>'Comparación 1-2 (MEA)'!AV63</f>
        <v>0.78827641940799964</v>
      </c>
      <c r="W68" s="51"/>
      <c r="X68" s="78"/>
      <c r="Y68" s="78"/>
      <c r="Z68" s="78"/>
      <c r="AA68" s="100"/>
      <c r="AB68" s="89"/>
      <c r="AC68" s="68"/>
      <c r="AD68" s="68"/>
      <c r="AE68" s="68"/>
      <c r="AF68" s="99"/>
    </row>
    <row r="69" spans="2:32" x14ac:dyDescent="0.25">
      <c r="B69" s="92" t="s">
        <v>125</v>
      </c>
      <c r="C69" s="51"/>
      <c r="D69" s="77"/>
      <c r="E69" s="8"/>
      <c r="F69" s="8"/>
      <c r="G69" s="52"/>
      <c r="H69" s="51"/>
      <c r="I69" s="8"/>
      <c r="J69" s="8"/>
      <c r="K69" s="8"/>
      <c r="L69" s="50"/>
      <c r="M69" s="51"/>
      <c r="N69" s="50"/>
      <c r="O69" s="50"/>
      <c r="P69" s="50"/>
      <c r="Q69" s="69"/>
      <c r="R69" s="96"/>
      <c r="S69" s="78"/>
      <c r="T69" s="78"/>
      <c r="U69" s="78"/>
      <c r="V69" s="83"/>
      <c r="W69" s="51">
        <f>'Comparación 1-2 (MEA)'!AW63</f>
        <v>7.3993577142761488E-2</v>
      </c>
      <c r="X69" s="78">
        <f>'Comparación 1-2 (MEA)'!AX63</f>
        <v>0.12179555937252591</v>
      </c>
      <c r="Y69" s="78">
        <f>'Comparación 1-2 (MEA)'!AY63</f>
        <v>2.482919665574602E-3</v>
      </c>
      <c r="Z69" s="78">
        <f>'Comparación 1-2 (MEA)'!AZ63</f>
        <v>7.2878119433224453E-3</v>
      </c>
      <c r="AA69" s="100">
        <f>'Comparación 1-2 (MEA)'!BA63</f>
        <v>0.76532805824385874</v>
      </c>
      <c r="AB69" s="89"/>
      <c r="AC69" s="68"/>
      <c r="AD69" s="68"/>
      <c r="AE69" s="68"/>
      <c r="AF69" s="99"/>
    </row>
    <row r="70" spans="2:32" x14ac:dyDescent="0.25">
      <c r="B70" s="92" t="s">
        <v>136</v>
      </c>
      <c r="C70" s="51"/>
      <c r="D70" s="77"/>
      <c r="E70" s="8"/>
      <c r="F70" s="8"/>
      <c r="G70" s="52"/>
      <c r="H70" s="51"/>
      <c r="I70" s="8"/>
      <c r="J70" s="8"/>
      <c r="K70" s="8"/>
      <c r="L70" s="50"/>
      <c r="M70" s="51"/>
      <c r="N70" s="50"/>
      <c r="O70" s="50"/>
      <c r="P70" s="50"/>
      <c r="Q70" s="69"/>
      <c r="R70" s="92"/>
      <c r="S70" s="9"/>
      <c r="T70" s="9"/>
      <c r="U70" s="9"/>
      <c r="V70" s="82"/>
      <c r="W70" s="51"/>
      <c r="X70" s="78"/>
      <c r="Y70" s="78"/>
      <c r="Z70" s="78"/>
      <c r="AA70" s="100"/>
      <c r="AB70" s="90">
        <f>'Comparación 1-2 (MEA)'!BB63</f>
        <v>7.5465051513422865E-2</v>
      </c>
      <c r="AC70" s="87">
        <f>'Comparación 1-2 (MEA)'!BC63</f>
        <v>0.12593442438845262</v>
      </c>
      <c r="AD70" s="87">
        <f>'Comparación 1-2 (MEA)'!BD63</f>
        <v>3.7639328773269661E-3</v>
      </c>
      <c r="AE70" s="87">
        <f>'Comparación 1-2 (MEA)'!BE63</f>
        <v>1.3202581090082875E-2</v>
      </c>
      <c r="AF70" s="100">
        <f>'Comparación 1-2 (MEA)'!BF63</f>
        <v>0.76707797331473626</v>
      </c>
    </row>
    <row r="71" spans="2:32" x14ac:dyDescent="0.25">
      <c r="B71" s="92"/>
      <c r="C71" s="51"/>
      <c r="D71" s="77"/>
      <c r="E71" s="8"/>
      <c r="F71" s="8"/>
      <c r="G71" s="52"/>
      <c r="H71" s="51"/>
      <c r="I71" s="8"/>
      <c r="J71" s="8"/>
      <c r="K71" s="8"/>
      <c r="L71" s="50"/>
      <c r="M71" s="51"/>
      <c r="N71" s="50"/>
      <c r="O71" s="50"/>
      <c r="P71" s="50"/>
      <c r="Q71" s="69"/>
      <c r="R71" s="92"/>
      <c r="S71" s="9"/>
      <c r="T71" s="9"/>
      <c r="U71" s="9"/>
      <c r="V71" s="82"/>
      <c r="W71" s="51"/>
      <c r="X71" s="78"/>
      <c r="Y71" s="78"/>
      <c r="Z71" s="78"/>
      <c r="AA71" s="100"/>
      <c r="AB71" s="89"/>
      <c r="AC71" s="68"/>
      <c r="AD71" s="68"/>
      <c r="AE71" s="68"/>
      <c r="AF71" s="99"/>
    </row>
    <row r="72" spans="2:32" x14ac:dyDescent="0.25">
      <c r="B72" s="92" t="s">
        <v>122</v>
      </c>
      <c r="C72" s="51">
        <f>'Comparación 1-2 (MEA)'!AC64</f>
        <v>0.17781442787822696</v>
      </c>
      <c r="D72" s="8">
        <f>'Comparación 1-2 (MEA)'!AD64</f>
        <v>0.19685800954917285</v>
      </c>
      <c r="E72" s="8">
        <f>'Comparación 1-2 (MEA)'!AE64</f>
        <v>8.2438632473861313E-3</v>
      </c>
      <c r="F72" s="8">
        <f>'Comparación 1-2 (MEA)'!AF64</f>
        <v>-3.6822739636633429E-3</v>
      </c>
      <c r="G72" s="52">
        <f>'Comparación 1-2 (MEA)'!AG64</f>
        <v>0.29451278722921215</v>
      </c>
      <c r="H72" s="51"/>
      <c r="I72" s="8"/>
      <c r="J72" s="8"/>
      <c r="K72" s="8"/>
      <c r="L72" s="50"/>
      <c r="M72" s="51"/>
      <c r="N72" s="50"/>
      <c r="O72" s="50"/>
      <c r="P72" s="50"/>
      <c r="Q72" s="69"/>
      <c r="R72" s="92"/>
      <c r="S72" s="9"/>
      <c r="T72" s="9"/>
      <c r="U72" s="9"/>
      <c r="V72" s="82"/>
      <c r="W72" s="51"/>
      <c r="X72" s="78"/>
      <c r="Y72" s="78"/>
      <c r="Z72" s="78"/>
      <c r="AA72" s="100"/>
      <c r="AB72" s="89"/>
      <c r="AC72" s="68"/>
      <c r="AD72" s="68"/>
      <c r="AE72" s="68"/>
      <c r="AF72" s="99"/>
    </row>
    <row r="73" spans="2:32" x14ac:dyDescent="0.25">
      <c r="B73" s="92" t="s">
        <v>123</v>
      </c>
      <c r="C73" s="51"/>
      <c r="D73" s="8"/>
      <c r="E73" s="8"/>
      <c r="F73" s="8"/>
      <c r="G73" s="52"/>
      <c r="H73" s="51">
        <f>'Comparación 1-2 (MEA)'!AH64</f>
        <v>0.17685340422102308</v>
      </c>
      <c r="I73" s="8">
        <f>'Comparación 1-2 (MEA)'!AI64</f>
        <v>0.19685800954917287</v>
      </c>
      <c r="J73" s="8">
        <f>'Comparación 1-2 (MEA)'!AJ64</f>
        <v>8.2438632473861313E-3</v>
      </c>
      <c r="K73" s="8">
        <f>'Comparación 1-2 (MEA)'!AK64</f>
        <v>-3.6822739636633429E-3</v>
      </c>
      <c r="L73" s="50">
        <f>'Comparación 1-2 (MEA)'!AL64</f>
        <v>0.35211498896729265</v>
      </c>
      <c r="M73" s="51"/>
      <c r="N73" s="50"/>
      <c r="O73" s="50"/>
      <c r="P73" s="50"/>
      <c r="Q73" s="69"/>
      <c r="R73" s="92"/>
      <c r="S73" s="9"/>
      <c r="T73" s="9"/>
      <c r="U73" s="9"/>
      <c r="V73" s="82"/>
      <c r="W73" s="51"/>
      <c r="X73" s="78"/>
      <c r="Y73" s="78"/>
      <c r="Z73" s="78"/>
      <c r="AA73" s="100"/>
      <c r="AB73" s="89"/>
      <c r="AC73" s="68"/>
      <c r="AD73" s="68"/>
      <c r="AE73" s="68"/>
      <c r="AF73" s="99"/>
    </row>
    <row r="74" spans="2:32" x14ac:dyDescent="0.25">
      <c r="B74" s="92" t="s">
        <v>135</v>
      </c>
      <c r="C74" s="51"/>
      <c r="D74" s="77"/>
      <c r="E74" s="8"/>
      <c r="F74" s="8"/>
      <c r="G74" s="52"/>
      <c r="H74" s="51"/>
      <c r="I74" s="8"/>
      <c r="J74" s="8"/>
      <c r="K74" s="8"/>
      <c r="L74" s="50"/>
      <c r="M74" s="51">
        <f>'Comparación 1-2 (MEA)'!AM64</f>
        <v>0.17898129363567508</v>
      </c>
      <c r="N74" s="50">
        <f>'Comparación 1-2 (MEA)'!AN64</f>
        <v>0.19685800954917285</v>
      </c>
      <c r="O74" s="50">
        <f>'Comparación 1-2 (MEA)'!AO64</f>
        <v>8.2438631614127553E-3</v>
      </c>
      <c r="P74" s="50">
        <f>'Comparación 1-2 (MEA)'!AP64</f>
        <v>-3.6822739636633434E-3</v>
      </c>
      <c r="Q74" s="69">
        <f>'Comparación 1-2 (MEA)'!AQ64</f>
        <v>0.33299474625062986</v>
      </c>
      <c r="R74" s="92"/>
      <c r="S74" s="9"/>
      <c r="T74" s="9"/>
      <c r="U74" s="9"/>
      <c r="V74" s="82"/>
      <c r="W74" s="51"/>
      <c r="X74" s="78"/>
      <c r="Y74" s="78"/>
      <c r="Z74" s="78"/>
      <c r="AA74" s="100"/>
      <c r="AB74" s="89"/>
      <c r="AC74" s="68"/>
      <c r="AD74" s="68"/>
      <c r="AE74" s="68"/>
      <c r="AF74" s="99"/>
    </row>
    <row r="75" spans="2:32" x14ac:dyDescent="0.25">
      <c r="B75" s="92" t="s">
        <v>124</v>
      </c>
      <c r="C75" s="51"/>
      <c r="D75" s="77"/>
      <c r="E75" s="8"/>
      <c r="F75" s="8"/>
      <c r="G75" s="52"/>
      <c r="H75" s="51"/>
      <c r="I75" s="8"/>
      <c r="J75" s="8"/>
      <c r="K75" s="8"/>
      <c r="L75" s="50"/>
      <c r="M75" s="51"/>
      <c r="N75" s="50"/>
      <c r="O75" s="50"/>
      <c r="P75" s="50"/>
      <c r="Q75" s="69"/>
      <c r="R75" s="96">
        <f>'Comparación 1-2 (MEA)'!AR64</f>
        <v>5.1333252770318701E-2</v>
      </c>
      <c r="S75" s="78">
        <f>'Comparación 1-2 (MEA)'!AS64</f>
        <v>0.14416647934144666</v>
      </c>
      <c r="T75" s="78">
        <f>'Comparación 1-2 (MEA)'!AT64</f>
        <v>7.151411565732845E-3</v>
      </c>
      <c r="U75" s="78">
        <f>'Comparación 1-2 (MEA)'!AU64</f>
        <v>1.6335293570019442E-2</v>
      </c>
      <c r="V75" s="83">
        <f>'Comparación 1-2 (MEA)'!AV64</f>
        <v>0.70738003117996784</v>
      </c>
      <c r="W75" s="51"/>
      <c r="X75" s="78"/>
      <c r="Y75" s="78"/>
      <c r="Z75" s="78"/>
      <c r="AA75" s="100"/>
      <c r="AB75" s="89"/>
      <c r="AC75" s="68"/>
      <c r="AD75" s="68"/>
      <c r="AE75" s="68"/>
      <c r="AF75" s="99"/>
    </row>
    <row r="76" spans="2:32" x14ac:dyDescent="0.25">
      <c r="B76" s="92" t="s">
        <v>125</v>
      </c>
      <c r="C76" s="51"/>
      <c r="D76" s="77"/>
      <c r="E76" s="8"/>
      <c r="F76" s="8"/>
      <c r="G76" s="52"/>
      <c r="H76" s="51"/>
      <c r="I76" s="8"/>
      <c r="J76" s="8"/>
      <c r="K76" s="8"/>
      <c r="L76" s="50"/>
      <c r="M76" s="51"/>
      <c r="N76" s="50"/>
      <c r="O76" s="50"/>
      <c r="P76" s="50"/>
      <c r="Q76" s="69"/>
      <c r="R76" s="96"/>
      <c r="S76" s="78"/>
      <c r="T76" s="78"/>
      <c r="U76" s="78"/>
      <c r="V76" s="83"/>
      <c r="W76" s="51">
        <f>'Comparación 1-2 (MEA)'!AW64</f>
        <v>5.5413548007040139E-2</v>
      </c>
      <c r="X76" s="78">
        <f>'Comparación 1-2 (MEA)'!AX64</f>
        <v>0.15562575314947488</v>
      </c>
      <c r="Y76" s="78">
        <f>'Comparación 1-2 (MEA)'!AY64</f>
        <v>7.719851494487299E-3</v>
      </c>
      <c r="Z76" s="78">
        <f>'Comparación 1-2 (MEA)'!AZ64</f>
        <v>1.763372717683611E-2</v>
      </c>
      <c r="AA76" s="100">
        <f>'Comparación 1-2 (MEA)'!BA64</f>
        <v>0.76360712017216159</v>
      </c>
      <c r="AB76" s="89"/>
      <c r="AC76" s="68"/>
      <c r="AD76" s="68"/>
      <c r="AE76" s="68"/>
      <c r="AF76" s="99"/>
    </row>
    <row r="77" spans="2:32" x14ac:dyDescent="0.25">
      <c r="B77" s="92" t="s">
        <v>136</v>
      </c>
      <c r="C77" s="51"/>
      <c r="D77" s="77"/>
      <c r="E77" s="8"/>
      <c r="F77" s="8"/>
      <c r="G77" s="52"/>
      <c r="H77" s="51"/>
      <c r="I77" s="8"/>
      <c r="J77" s="8"/>
      <c r="K77" s="8"/>
      <c r="L77" s="50"/>
      <c r="M77" s="51"/>
      <c r="N77" s="50"/>
      <c r="O77" s="50"/>
      <c r="P77" s="50"/>
      <c r="Q77" s="69"/>
      <c r="R77" s="92"/>
      <c r="S77" s="9"/>
      <c r="T77" s="9"/>
      <c r="U77" s="9"/>
      <c r="V77" s="82"/>
      <c r="W77" s="51"/>
      <c r="X77" s="78"/>
      <c r="Y77" s="78"/>
      <c r="Z77" s="78"/>
      <c r="AA77" s="100"/>
      <c r="AB77" s="90">
        <f>'Comparación 1-2 (MEA)'!BB64</f>
        <v>4.9563504259598282E-2</v>
      </c>
      <c r="AC77" s="87">
        <f>'Comparación 1-2 (MEA)'!BC64</f>
        <v>0.14552783263704094</v>
      </c>
      <c r="AD77" s="87">
        <f>'Comparación 1-2 (MEA)'!BD64</f>
        <v>1.0525435405847168E-2</v>
      </c>
      <c r="AE77" s="87">
        <f>'Comparación 1-2 (MEA)'!BE64</f>
        <v>3.2264230749515913E-2</v>
      </c>
      <c r="AF77" s="100">
        <f>'Comparación 1-2 (MEA)'!BF64</f>
        <v>0.75362282022809213</v>
      </c>
    </row>
    <row r="78" spans="2:32" x14ac:dyDescent="0.25">
      <c r="B78" s="92"/>
      <c r="C78" s="51"/>
      <c r="D78" s="77"/>
      <c r="E78" s="8"/>
      <c r="F78" s="8"/>
      <c r="G78" s="52"/>
      <c r="H78" s="51"/>
      <c r="I78" s="8"/>
      <c r="J78" s="8"/>
      <c r="K78" s="8"/>
      <c r="L78" s="50"/>
      <c r="M78" s="51"/>
      <c r="N78" s="50"/>
      <c r="O78" s="50"/>
      <c r="P78" s="50"/>
      <c r="Q78" s="69"/>
      <c r="R78" s="92"/>
      <c r="S78" s="9"/>
      <c r="T78" s="9"/>
      <c r="U78" s="9"/>
      <c r="V78" s="82"/>
      <c r="W78" s="51"/>
      <c r="X78" s="78"/>
      <c r="Y78" s="78"/>
      <c r="Z78" s="78"/>
      <c r="AA78" s="100"/>
      <c r="AB78" s="89"/>
      <c r="AC78" s="68"/>
      <c r="AD78" s="68"/>
      <c r="AE78" s="68"/>
      <c r="AF78" s="99"/>
    </row>
    <row r="79" spans="2:32" x14ac:dyDescent="0.25">
      <c r="B79" s="92" t="s">
        <v>122</v>
      </c>
      <c r="C79" s="51">
        <f>'Comparación 1-2 (MEA)'!AC65</f>
        <v>0.13927114686502104</v>
      </c>
      <c r="D79" s="8">
        <f>'Comparación 1-2 (MEA)'!AD65</f>
        <v>0.12956415099993648</v>
      </c>
      <c r="E79" s="8">
        <f>'Comparación 1-2 (MEA)'!AE65</f>
        <v>7.9838357260455101E-3</v>
      </c>
      <c r="F79" s="8">
        <f>'Comparación 1-2 (MEA)'!AF65</f>
        <v>4.0904696543276155E-4</v>
      </c>
      <c r="G79" s="52">
        <f>'Comparación 1-2 (MEA)'!AG65</f>
        <v>0.46063012086431893</v>
      </c>
      <c r="H79" s="51"/>
      <c r="I79" s="8"/>
      <c r="J79" s="8"/>
      <c r="K79" s="8"/>
      <c r="L79" s="50"/>
      <c r="M79" s="51"/>
      <c r="N79" s="50"/>
      <c r="O79" s="50"/>
      <c r="P79" s="50"/>
      <c r="Q79" s="69"/>
      <c r="R79" s="92"/>
      <c r="S79" s="9"/>
      <c r="T79" s="9"/>
      <c r="U79" s="9"/>
      <c r="V79" s="82"/>
      <c r="W79" s="51"/>
      <c r="X79" s="78"/>
      <c r="Y79" s="78"/>
      <c r="Z79" s="78"/>
      <c r="AA79" s="100"/>
      <c r="AB79" s="89"/>
      <c r="AC79" s="68"/>
      <c r="AD79" s="68"/>
      <c r="AE79" s="68"/>
      <c r="AF79" s="99"/>
    </row>
    <row r="80" spans="2:32" x14ac:dyDescent="0.25">
      <c r="B80" s="92" t="s">
        <v>123</v>
      </c>
      <c r="C80" s="51"/>
      <c r="D80" s="8"/>
      <c r="E80" s="8"/>
      <c r="F80" s="8"/>
      <c r="G80" s="52"/>
      <c r="H80" s="51">
        <f>'Comparación 1-2 (MEA)'!AH65</f>
        <v>0.13886287293786523</v>
      </c>
      <c r="I80" s="8">
        <f>'Comparación 1-2 (MEA)'!AI65</f>
        <v>0.12956415099993662</v>
      </c>
      <c r="J80" s="8">
        <f>'Comparación 1-2 (MEA)'!AJ65</f>
        <v>7.9838357260454511E-3</v>
      </c>
      <c r="K80" s="8">
        <f>'Comparación 1-2 (MEA)'!AK65</f>
        <v>4.090469654327004E-4</v>
      </c>
      <c r="L80" s="50">
        <f>'Comparación 1-2 (MEA)'!AL65</f>
        <v>0.32374139580774181</v>
      </c>
      <c r="M80" s="51"/>
      <c r="N80" s="50"/>
      <c r="O80" s="50"/>
      <c r="P80" s="50"/>
      <c r="Q80" s="69"/>
      <c r="R80" s="92"/>
      <c r="S80" s="9"/>
      <c r="T80" s="9"/>
      <c r="U80" s="9"/>
      <c r="V80" s="82"/>
      <c r="W80" s="51"/>
      <c r="X80" s="78"/>
      <c r="Y80" s="78"/>
      <c r="Z80" s="78"/>
      <c r="AA80" s="100"/>
      <c r="AB80" s="89"/>
      <c r="AC80" s="68"/>
      <c r="AD80" s="68"/>
      <c r="AE80" s="68"/>
      <c r="AF80" s="99"/>
    </row>
    <row r="81" spans="2:32" x14ac:dyDescent="0.25">
      <c r="B81" s="92" t="s">
        <v>135</v>
      </c>
      <c r="C81" s="51"/>
      <c r="D81" s="77"/>
      <c r="E81" s="8"/>
      <c r="F81" s="8"/>
      <c r="G81" s="52"/>
      <c r="H81" s="51"/>
      <c r="I81" s="77"/>
      <c r="J81" s="8"/>
      <c r="K81" s="8"/>
      <c r="L81" s="50"/>
      <c r="M81" s="51">
        <f>'Comparación 1-2 (MEA)'!AM65</f>
        <v>0.1382961482756345</v>
      </c>
      <c r="N81" s="50">
        <f>'Comparación 1-2 (MEA)'!AN65</f>
        <v>0.1295641509590742</v>
      </c>
      <c r="O81" s="50">
        <f>'Comparación 1-2 (MEA)'!AO65</f>
        <v>7.9838356443208795E-3</v>
      </c>
      <c r="P81" s="50">
        <f>'Comparación 1-2 (MEA)'!AP65</f>
        <v>4.0904696543266983E-4</v>
      </c>
      <c r="Q81" s="69">
        <f>'Comparación 1-2 (MEA)'!AQ65</f>
        <v>0.267774062187493</v>
      </c>
      <c r="R81" s="92"/>
      <c r="S81" s="9"/>
      <c r="T81" s="9"/>
      <c r="U81" s="9"/>
      <c r="V81" s="82"/>
      <c r="W81" s="51"/>
      <c r="X81" s="78"/>
      <c r="Y81" s="78"/>
      <c r="Z81" s="78"/>
      <c r="AA81" s="100"/>
      <c r="AB81" s="89"/>
      <c r="AC81" s="68"/>
      <c r="AD81" s="68"/>
      <c r="AE81" s="68"/>
      <c r="AF81" s="99"/>
    </row>
    <row r="82" spans="2:32" x14ac:dyDescent="0.25">
      <c r="B82" s="92" t="s">
        <v>124</v>
      </c>
      <c r="C82" s="51"/>
      <c r="D82" s="77"/>
      <c r="E82" s="8"/>
      <c r="F82" s="8"/>
      <c r="G82" s="52"/>
      <c r="H82" s="51"/>
      <c r="I82" s="77"/>
      <c r="J82" s="8"/>
      <c r="K82" s="8"/>
      <c r="L82" s="50"/>
      <c r="M82" s="51"/>
      <c r="N82" s="50"/>
      <c r="O82" s="50"/>
      <c r="P82" s="50"/>
      <c r="Q82" s="69"/>
      <c r="R82" s="96">
        <f>'Comparación 1-2 (MEA)'!AR65</f>
        <v>4.0502739475112688E-2</v>
      </c>
      <c r="S82" s="78">
        <f>'Comparación 1-2 (MEA)'!AS65</f>
        <v>8.493176931532441E-2</v>
      </c>
      <c r="T82" s="78">
        <f>'Comparación 1-2 (MEA)'!AT65</f>
        <v>6.9258421097114229E-3</v>
      </c>
      <c r="U82" s="78">
        <f>'Comparación 1-2 (MEA)'!AU65</f>
        <v>2.1821551324576732E-2</v>
      </c>
      <c r="V82" s="83">
        <f>'Comparación 1-2 (MEA)'!AV65</f>
        <v>0.84581809777527472</v>
      </c>
      <c r="W82" s="51"/>
      <c r="X82" s="78"/>
      <c r="Y82" s="78"/>
      <c r="Z82" s="78"/>
      <c r="AA82" s="100"/>
      <c r="AB82" s="89"/>
      <c r="AC82" s="68"/>
      <c r="AD82" s="68"/>
      <c r="AE82" s="68"/>
      <c r="AF82" s="99"/>
    </row>
    <row r="83" spans="2:32" x14ac:dyDescent="0.25">
      <c r="B83" s="92" t="s">
        <v>125</v>
      </c>
      <c r="C83" s="51"/>
      <c r="D83" s="77"/>
      <c r="E83" s="8"/>
      <c r="F83" s="8"/>
      <c r="G83" s="52"/>
      <c r="H83" s="51"/>
      <c r="I83" s="77"/>
      <c r="J83" s="8"/>
      <c r="K83" s="8"/>
      <c r="L83" s="52"/>
      <c r="M83" s="51"/>
      <c r="N83" s="50"/>
      <c r="O83" s="50"/>
      <c r="P83" s="50"/>
      <c r="Q83" s="69"/>
      <c r="R83" s="96"/>
      <c r="S83" s="78"/>
      <c r="T83" s="78"/>
      <c r="U83" s="78"/>
      <c r="V83" s="83"/>
      <c r="W83" s="51">
        <f>'Comparación 1-2 (MEA)'!AW65</f>
        <v>3.3415312068525597E-2</v>
      </c>
      <c r="X83" s="78">
        <f>'Comparación 1-2 (MEA)'!AX65</f>
        <v>7.0069867198672878E-2</v>
      </c>
      <c r="Y83" s="78">
        <f>'Comparación 1-2 (MEA)'!AY65</f>
        <v>5.7139141310564153E-3</v>
      </c>
      <c r="Z83" s="78">
        <f>'Comparación 1-2 (MEA)'!AZ65</f>
        <v>1.8003077243160991E-2</v>
      </c>
      <c r="AA83" s="100">
        <f>'Comparación 1-2 (MEA)'!BA65</f>
        <v>0.69781145810480671</v>
      </c>
      <c r="AB83" s="89"/>
      <c r="AC83" s="68"/>
      <c r="AD83" s="68"/>
      <c r="AE83" s="68"/>
      <c r="AF83" s="99"/>
    </row>
    <row r="84" spans="2:32" x14ac:dyDescent="0.25">
      <c r="B84" s="92" t="s">
        <v>136</v>
      </c>
      <c r="C84" s="51"/>
      <c r="D84" s="77"/>
      <c r="E84" s="8"/>
      <c r="F84" s="8"/>
      <c r="G84" s="52"/>
      <c r="H84" s="51"/>
      <c r="I84" s="77"/>
      <c r="J84" s="8"/>
      <c r="K84" s="8"/>
      <c r="L84" s="52"/>
      <c r="M84" s="51"/>
      <c r="N84" s="50"/>
      <c r="O84" s="50"/>
      <c r="P84" s="50"/>
      <c r="Q84" s="69"/>
      <c r="R84" s="96"/>
      <c r="S84" s="78"/>
      <c r="T84" s="78"/>
      <c r="U84" s="78"/>
      <c r="V84" s="83"/>
      <c r="W84" s="51"/>
      <c r="X84" s="78"/>
      <c r="Y84" s="78"/>
      <c r="Z84" s="78"/>
      <c r="AA84" s="100"/>
      <c r="AB84" s="90">
        <f>'Comparación 1-2 (MEA)'!BB65</f>
        <v>4.0545982503635419E-2</v>
      </c>
      <c r="AC84" s="87">
        <f>'Comparación 1-2 (MEA)'!BC65</f>
        <v>8.6250182739355238E-2</v>
      </c>
      <c r="AD84" s="87">
        <f>'Comparación 1-2 (MEA)'!BD65</f>
        <v>1.0193442653393257E-2</v>
      </c>
      <c r="AE84" s="87">
        <f>'Comparación 1-2 (MEA)'!BE65</f>
        <v>3.7248058891141786E-2</v>
      </c>
      <c r="AF84" s="100">
        <f>'Comparación 1-2 (MEA)'!BF65</f>
        <v>0.60097214860185255</v>
      </c>
    </row>
    <row r="85" spans="2:32" ht="15.75" thickBot="1" x14ac:dyDescent="0.3">
      <c r="B85" s="93"/>
      <c r="C85" s="53"/>
      <c r="D85" s="95"/>
      <c r="E85" s="54"/>
      <c r="F85" s="54"/>
      <c r="G85" s="55"/>
      <c r="H85" s="53"/>
      <c r="I85" s="95"/>
      <c r="J85" s="54"/>
      <c r="K85" s="54"/>
      <c r="L85" s="55"/>
      <c r="M85" s="53"/>
      <c r="N85" s="94"/>
      <c r="O85" s="94"/>
      <c r="P85" s="94"/>
      <c r="Q85" s="70"/>
      <c r="R85" s="97"/>
      <c r="S85" s="84"/>
      <c r="T85" s="84"/>
      <c r="U85" s="84"/>
      <c r="V85" s="98"/>
      <c r="W85" s="53"/>
      <c r="X85" s="95"/>
      <c r="Y85" s="54"/>
      <c r="Z85" s="54"/>
      <c r="AA85" s="55"/>
      <c r="AB85" s="101"/>
      <c r="AC85" s="88"/>
      <c r="AD85" s="88"/>
      <c r="AE85" s="88"/>
      <c r="AF85" s="102"/>
    </row>
    <row r="90" spans="2:32" x14ac:dyDescent="0.25">
      <c r="E90" s="9" t="s">
        <v>115</v>
      </c>
    </row>
    <row r="91" spans="2:32" x14ac:dyDescent="0.25">
      <c r="D91" s="9" t="s">
        <v>9</v>
      </c>
      <c r="E91" s="9">
        <v>0</v>
      </c>
    </row>
    <row r="92" spans="2:32" x14ac:dyDescent="0.25">
      <c r="D92" s="9" t="s">
        <v>8</v>
      </c>
      <c r="E92" s="9">
        <v>0</v>
      </c>
    </row>
    <row r="93" spans="2:32" x14ac:dyDescent="0.25">
      <c r="D93" s="9" t="s">
        <v>10</v>
      </c>
      <c r="E93" s="9">
        <v>0</v>
      </c>
    </row>
    <row r="94" spans="2:32" x14ac:dyDescent="0.25">
      <c r="D94" s="9" t="s">
        <v>7</v>
      </c>
      <c r="E94" s="9">
        <v>0</v>
      </c>
    </row>
    <row r="97" spans="2:6" ht="18" x14ac:dyDescent="0.35">
      <c r="B97" s="74" t="s">
        <v>119</v>
      </c>
      <c r="C97" s="164" t="s">
        <v>126</v>
      </c>
      <c r="D97" s="164"/>
      <c r="E97" s="164"/>
      <c r="F97" s="164"/>
    </row>
    <row r="98" spans="2:6" ht="18" x14ac:dyDescent="0.35">
      <c r="B98" s="74" t="s">
        <v>120</v>
      </c>
      <c r="C98" s="164" t="s">
        <v>128</v>
      </c>
      <c r="D98" s="164"/>
      <c r="E98" s="164"/>
      <c r="F98" s="164"/>
    </row>
    <row r="99" spans="2:6" ht="18" x14ac:dyDescent="0.35">
      <c r="B99" s="74" t="s">
        <v>127</v>
      </c>
      <c r="C99" s="164" t="s">
        <v>121</v>
      </c>
      <c r="D99" s="164"/>
      <c r="E99" s="164"/>
      <c r="F99" s="164"/>
    </row>
  </sheetData>
  <mergeCells count="24">
    <mergeCell ref="C99:F99"/>
    <mergeCell ref="AB55:AF55"/>
    <mergeCell ref="W55:AA55"/>
    <mergeCell ref="S2:V2"/>
    <mergeCell ref="W2:Z2"/>
    <mergeCell ref="C97:F97"/>
    <mergeCell ref="C98:F98"/>
    <mergeCell ref="O1:Z1"/>
    <mergeCell ref="O2:R2"/>
    <mergeCell ref="M55:Q55"/>
    <mergeCell ref="R55:V55"/>
    <mergeCell ref="C54:Q54"/>
    <mergeCell ref="R54:AF54"/>
    <mergeCell ref="H55:L55"/>
    <mergeCell ref="C44:F44"/>
    <mergeCell ref="C45:F45"/>
    <mergeCell ref="A1:A2"/>
    <mergeCell ref="A54:A55"/>
    <mergeCell ref="C55:G55"/>
    <mergeCell ref="C2:F2"/>
    <mergeCell ref="K2:N2"/>
    <mergeCell ref="C46:F46"/>
    <mergeCell ref="C1:N1"/>
    <mergeCell ref="G2:J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5"/>
  <sheetViews>
    <sheetView zoomScaleNormal="100" workbookViewId="0">
      <selection activeCell="J9" sqref="J9"/>
    </sheetView>
  </sheetViews>
  <sheetFormatPr defaultColWidth="11.42578125" defaultRowHeight="15" x14ac:dyDescent="0.25"/>
  <cols>
    <col min="1" max="1" width="12.5703125" bestFit="1" customWidth="1"/>
    <col min="2" max="2" width="26.7109375" bestFit="1" customWidth="1"/>
    <col min="3" max="3" width="12" bestFit="1" customWidth="1"/>
    <col min="19" max="26" width="10.85546875" customWidth="1"/>
    <col min="27" max="27" width="11.85546875" bestFit="1" customWidth="1"/>
  </cols>
  <sheetData>
    <row r="1" spans="1:29" x14ac:dyDescent="0.25">
      <c r="A1" s="17" t="s">
        <v>98</v>
      </c>
      <c r="D1" s="45" t="s">
        <v>95</v>
      </c>
      <c r="E1" s="45" t="s">
        <v>129</v>
      </c>
      <c r="F1" s="45" t="s">
        <v>96</v>
      </c>
      <c r="G1" s="45" t="s">
        <v>95</v>
      </c>
      <c r="H1" s="45" t="s">
        <v>129</v>
      </c>
      <c r="I1" s="45" t="s">
        <v>96</v>
      </c>
      <c r="M1" s="45" t="s">
        <v>95</v>
      </c>
      <c r="N1" s="45" t="s">
        <v>129</v>
      </c>
      <c r="O1" s="45" t="s">
        <v>96</v>
      </c>
      <c r="P1" s="45" t="s">
        <v>95</v>
      </c>
      <c r="Q1" s="45" t="s">
        <v>129</v>
      </c>
      <c r="R1" s="45" t="s">
        <v>96</v>
      </c>
    </row>
    <row r="2" spans="1:29" x14ac:dyDescent="0.25">
      <c r="D2" s="164" t="s">
        <v>2</v>
      </c>
      <c r="E2" s="164"/>
      <c r="F2" s="164"/>
      <c r="G2" s="164" t="s">
        <v>1</v>
      </c>
      <c r="H2" s="164"/>
      <c r="I2" s="164"/>
      <c r="M2" s="161" t="s">
        <v>2</v>
      </c>
      <c r="N2" s="162"/>
      <c r="O2" s="163"/>
      <c r="P2" s="164" t="s">
        <v>1</v>
      </c>
      <c r="Q2" s="164"/>
      <c r="R2" s="164"/>
    </row>
    <row r="3" spans="1:29" ht="30.6" customHeight="1" x14ac:dyDescent="0.25">
      <c r="B3" s="16" t="s">
        <v>99</v>
      </c>
      <c r="C3" s="16" t="s">
        <v>16</v>
      </c>
      <c r="D3" s="16" t="s">
        <v>133</v>
      </c>
      <c r="E3" s="16" t="s">
        <v>134</v>
      </c>
      <c r="F3" s="16" t="s">
        <v>96</v>
      </c>
      <c r="G3" s="16" t="s">
        <v>133</v>
      </c>
      <c r="H3" s="16" t="s">
        <v>134</v>
      </c>
      <c r="I3" s="16" t="s">
        <v>96</v>
      </c>
      <c r="K3" s="160" t="s">
        <v>15</v>
      </c>
      <c r="L3" s="160"/>
      <c r="M3" s="16" t="s">
        <v>133</v>
      </c>
      <c r="N3" s="16" t="s">
        <v>134</v>
      </c>
      <c r="O3" s="16" t="s">
        <v>96</v>
      </c>
      <c r="P3" s="16" t="s">
        <v>133</v>
      </c>
      <c r="Q3" s="16" t="s">
        <v>134</v>
      </c>
      <c r="R3" s="16" t="s">
        <v>96</v>
      </c>
      <c r="AA3" s="65"/>
      <c r="AB3" s="65"/>
      <c r="AC3" s="65"/>
    </row>
    <row r="4" spans="1:29" x14ac:dyDescent="0.25">
      <c r="B4" s="140" t="s">
        <v>10</v>
      </c>
      <c r="C4" s="141" t="s">
        <v>181</v>
      </c>
      <c r="D4" s="152">
        <v>60</v>
      </c>
      <c r="E4" s="151">
        <v>67</v>
      </c>
      <c r="F4" s="152">
        <v>69.099999999999994</v>
      </c>
      <c r="G4" s="152">
        <v>365</v>
      </c>
      <c r="H4" s="151">
        <v>396</v>
      </c>
      <c r="I4" s="152">
        <v>413</v>
      </c>
      <c r="K4" s="105">
        <f>MAX(D4:I4)</f>
        <v>413</v>
      </c>
      <c r="L4" s="9" t="s">
        <v>222</v>
      </c>
      <c r="M4" s="8">
        <f>D4/$K4</f>
        <v>0.14527845036319612</v>
      </c>
      <c r="N4" s="8">
        <f t="shared" ref="N4:R18" si="0">E4/$K4</f>
        <v>0.16222760290556901</v>
      </c>
      <c r="O4" s="8">
        <f t="shared" si="0"/>
        <v>0.16731234866828085</v>
      </c>
      <c r="P4" s="8">
        <f t="shared" si="0"/>
        <v>0.88377723970944311</v>
      </c>
      <c r="Q4" s="8">
        <f t="shared" si="0"/>
        <v>0.95883777239709445</v>
      </c>
      <c r="R4" s="8">
        <f t="shared" si="0"/>
        <v>1</v>
      </c>
    </row>
    <row r="5" spans="1:29" x14ac:dyDescent="0.25">
      <c r="B5" s="136" t="s">
        <v>164</v>
      </c>
      <c r="C5" s="137" t="s">
        <v>182</v>
      </c>
      <c r="D5" s="153">
        <v>1.29E-5</v>
      </c>
      <c r="E5" s="138">
        <v>7.08E-6</v>
      </c>
      <c r="F5" s="153">
        <v>6.4699999999999999E-6</v>
      </c>
      <c r="G5" s="153">
        <v>8.0900000000000001E-5</v>
      </c>
      <c r="H5" s="138">
        <v>5.52E-5</v>
      </c>
      <c r="I5" s="153">
        <v>5.3499999999999999E-5</v>
      </c>
      <c r="K5" s="20">
        <f t="shared" ref="K5:K18" si="1">MAX(D5:I5)</f>
        <v>8.0900000000000001E-5</v>
      </c>
      <c r="L5" s="9" t="s">
        <v>223</v>
      </c>
      <c r="M5" s="8">
        <f t="shared" ref="M5:M18" si="2">D5/$K5</f>
        <v>0.15945611866501855</v>
      </c>
      <c r="N5" s="8">
        <f t="shared" si="0"/>
        <v>8.7515451174289244E-2</v>
      </c>
      <c r="O5" s="8">
        <f t="shared" si="0"/>
        <v>7.9975278121137208E-2</v>
      </c>
      <c r="P5" s="8">
        <f t="shared" si="0"/>
        <v>1</v>
      </c>
      <c r="Q5" s="8">
        <f t="shared" si="0"/>
        <v>0.68232385661310258</v>
      </c>
      <c r="R5" s="8">
        <f t="shared" si="0"/>
        <v>0.661310259579728</v>
      </c>
    </row>
    <row r="6" spans="1:29" x14ac:dyDescent="0.25">
      <c r="B6" s="136" t="s">
        <v>165</v>
      </c>
      <c r="C6" s="137" t="s">
        <v>183</v>
      </c>
      <c r="D6" s="153">
        <v>0.33200000000000002</v>
      </c>
      <c r="E6" s="138">
        <v>0.32</v>
      </c>
      <c r="F6" s="153">
        <v>0.30099999999999999</v>
      </c>
      <c r="G6" s="153">
        <v>1.65</v>
      </c>
      <c r="H6" s="138">
        <v>1.59</v>
      </c>
      <c r="I6" s="153">
        <v>1.55</v>
      </c>
      <c r="K6" s="20">
        <f t="shared" si="1"/>
        <v>1.65</v>
      </c>
      <c r="L6" s="9" t="s">
        <v>223</v>
      </c>
      <c r="M6" s="8">
        <f t="shared" si="2"/>
        <v>0.20121212121212123</v>
      </c>
      <c r="N6" s="8">
        <f t="shared" si="0"/>
        <v>0.19393939393939397</v>
      </c>
      <c r="O6" s="8">
        <f t="shared" si="0"/>
        <v>0.18242424242424243</v>
      </c>
      <c r="P6" s="8">
        <f t="shared" si="0"/>
        <v>1</v>
      </c>
      <c r="Q6" s="8">
        <f t="shared" si="0"/>
        <v>0.96363636363636374</v>
      </c>
      <c r="R6" s="8">
        <f t="shared" si="0"/>
        <v>0.93939393939393945</v>
      </c>
      <c r="AA6" s="65"/>
      <c r="AB6" s="65"/>
      <c r="AC6" s="65"/>
    </row>
    <row r="7" spans="1:29" x14ac:dyDescent="0.25">
      <c r="B7" s="136" t="s">
        <v>180</v>
      </c>
      <c r="C7" s="137" t="s">
        <v>184</v>
      </c>
      <c r="D7" s="153">
        <v>2.1600000000000001E-2</v>
      </c>
      <c r="E7" s="138">
        <v>2.2800000000000001E-2</v>
      </c>
      <c r="F7" s="153">
        <v>2.8299999999999999E-2</v>
      </c>
      <c r="G7" s="153">
        <v>9.6500000000000002E-2</v>
      </c>
      <c r="H7" s="138">
        <v>0.10199999999999999</v>
      </c>
      <c r="I7" s="153">
        <v>0.128</v>
      </c>
      <c r="K7" s="20">
        <f t="shared" si="1"/>
        <v>0.128</v>
      </c>
      <c r="L7" s="9" t="s">
        <v>222</v>
      </c>
      <c r="M7" s="8">
        <f t="shared" si="2"/>
        <v>0.16875000000000001</v>
      </c>
      <c r="N7" s="8">
        <f t="shared" si="0"/>
        <v>0.17812500000000001</v>
      </c>
      <c r="O7" s="8">
        <f t="shared" si="0"/>
        <v>0.22109374999999998</v>
      </c>
      <c r="P7" s="8">
        <f t="shared" si="0"/>
        <v>0.75390625</v>
      </c>
      <c r="Q7" s="8">
        <f t="shared" si="0"/>
        <v>0.79687499999999989</v>
      </c>
      <c r="R7" s="8">
        <f t="shared" si="0"/>
        <v>1</v>
      </c>
    </row>
    <row r="8" spans="1:29" x14ac:dyDescent="0.25">
      <c r="B8" s="136" t="s">
        <v>166</v>
      </c>
      <c r="C8" s="137" t="s">
        <v>185</v>
      </c>
      <c r="D8" s="153">
        <v>1.43E-2</v>
      </c>
      <c r="E8" s="138">
        <v>3.5999999999999997E-2</v>
      </c>
      <c r="F8" s="153">
        <v>1.49E-2</v>
      </c>
      <c r="G8" s="153">
        <v>7.0300000000000001E-2</v>
      </c>
      <c r="H8" s="138">
        <v>0.16700000000000001</v>
      </c>
      <c r="I8" s="153">
        <v>7.4300000000000005E-2</v>
      </c>
      <c r="K8" s="20">
        <f t="shared" si="1"/>
        <v>0.16700000000000001</v>
      </c>
      <c r="L8" s="9" t="s">
        <v>224</v>
      </c>
      <c r="M8" s="8">
        <f t="shared" si="2"/>
        <v>8.562874251497006E-2</v>
      </c>
      <c r="N8" s="8">
        <f t="shared" si="0"/>
        <v>0.21556886227544908</v>
      </c>
      <c r="O8" s="8">
        <f t="shared" si="0"/>
        <v>8.9221556886227543E-2</v>
      </c>
      <c r="P8" s="8">
        <f t="shared" si="0"/>
        <v>0.42095808383233529</v>
      </c>
      <c r="Q8" s="8">
        <f t="shared" si="0"/>
        <v>1</v>
      </c>
      <c r="R8" s="8">
        <f t="shared" si="0"/>
        <v>0.44491017964071855</v>
      </c>
    </row>
    <row r="9" spans="1:29" x14ac:dyDescent="0.25">
      <c r="B9" s="136" t="s">
        <v>167</v>
      </c>
      <c r="C9" s="137" t="s">
        <v>186</v>
      </c>
      <c r="D9" s="153">
        <v>20</v>
      </c>
      <c r="E9" s="138">
        <v>23</v>
      </c>
      <c r="F9" s="153">
        <v>27.5</v>
      </c>
      <c r="G9" s="153">
        <v>114</v>
      </c>
      <c r="H9" s="138">
        <v>128</v>
      </c>
      <c r="I9" s="153">
        <v>148</v>
      </c>
      <c r="K9" s="20">
        <f t="shared" si="1"/>
        <v>148</v>
      </c>
      <c r="L9" s="9" t="s">
        <v>222</v>
      </c>
      <c r="M9" s="8">
        <f t="shared" si="2"/>
        <v>0.13513513513513514</v>
      </c>
      <c r="N9" s="8">
        <f t="shared" si="0"/>
        <v>0.1554054054054054</v>
      </c>
      <c r="O9" s="8">
        <f t="shared" si="0"/>
        <v>0.1858108108108108</v>
      </c>
      <c r="P9" s="8">
        <f t="shared" si="0"/>
        <v>0.77027027027027029</v>
      </c>
      <c r="Q9" s="8">
        <f t="shared" si="0"/>
        <v>0.86486486486486491</v>
      </c>
      <c r="R9" s="8">
        <f t="shared" si="0"/>
        <v>1</v>
      </c>
    </row>
    <row r="10" spans="1:29" x14ac:dyDescent="0.25">
      <c r="B10" s="136" t="s">
        <v>168</v>
      </c>
      <c r="C10" s="137" t="s">
        <v>187</v>
      </c>
      <c r="D10" s="153">
        <v>0.186</v>
      </c>
      <c r="E10" s="138">
        <v>0.17699999999999999</v>
      </c>
      <c r="F10" s="153">
        <v>0.16400000000000001</v>
      </c>
      <c r="G10" s="153">
        <v>1.06</v>
      </c>
      <c r="H10" s="138">
        <v>1.02</v>
      </c>
      <c r="I10" s="153">
        <v>0.98299999999999998</v>
      </c>
      <c r="K10" s="20">
        <f t="shared" si="1"/>
        <v>1.06</v>
      </c>
      <c r="L10" s="9" t="s">
        <v>223</v>
      </c>
      <c r="M10" s="8">
        <f t="shared" si="2"/>
        <v>0.17547169811320754</v>
      </c>
      <c r="N10" s="8">
        <f t="shared" si="0"/>
        <v>0.16698113207547169</v>
      </c>
      <c r="O10" s="8">
        <f t="shared" si="0"/>
        <v>0.15471698113207547</v>
      </c>
      <c r="P10" s="8">
        <f t="shared" si="0"/>
        <v>1</v>
      </c>
      <c r="Q10" s="8">
        <f t="shared" si="0"/>
        <v>0.96226415094339623</v>
      </c>
      <c r="R10" s="8">
        <f t="shared" si="0"/>
        <v>0.9273584905660377</v>
      </c>
    </row>
    <row r="11" spans="1:29" x14ac:dyDescent="0.25">
      <c r="B11" s="136" t="s">
        <v>169</v>
      </c>
      <c r="C11" s="137" t="s">
        <v>188</v>
      </c>
      <c r="D11" s="153">
        <v>0.121</v>
      </c>
      <c r="E11" s="138">
        <v>0.121</v>
      </c>
      <c r="F11" s="153">
        <v>0.114</v>
      </c>
      <c r="G11" s="153">
        <v>0.66300000000000003</v>
      </c>
      <c r="H11" s="138">
        <v>0.66</v>
      </c>
      <c r="I11" s="153">
        <v>0.64600000000000002</v>
      </c>
      <c r="K11" s="20">
        <f t="shared" si="1"/>
        <v>0.66300000000000003</v>
      </c>
      <c r="L11" s="9" t="s">
        <v>223</v>
      </c>
      <c r="M11" s="8">
        <f t="shared" si="2"/>
        <v>0.18250377073906485</v>
      </c>
      <c r="N11" s="8">
        <f t="shared" si="0"/>
        <v>0.18250377073906485</v>
      </c>
      <c r="O11" s="8">
        <f t="shared" si="0"/>
        <v>0.17194570135746606</v>
      </c>
      <c r="P11" s="8">
        <f t="shared" si="0"/>
        <v>1</v>
      </c>
      <c r="Q11" s="8">
        <f t="shared" si="0"/>
        <v>0.99547511312217196</v>
      </c>
      <c r="R11" s="8">
        <f t="shared" si="0"/>
        <v>0.97435897435897434</v>
      </c>
    </row>
    <row r="12" spans="1:29" x14ac:dyDescent="0.25">
      <c r="B12" s="136" t="s">
        <v>170</v>
      </c>
      <c r="C12" s="137" t="s">
        <v>186</v>
      </c>
      <c r="D12" s="153">
        <v>9.4599999999999997E-3</v>
      </c>
      <c r="E12" s="138">
        <v>1.23E-2</v>
      </c>
      <c r="F12" s="153">
        <v>1.52E-2</v>
      </c>
      <c r="G12" s="153">
        <v>8.7800000000000003E-2</v>
      </c>
      <c r="H12" s="138">
        <v>0.1</v>
      </c>
      <c r="I12" s="153">
        <v>0.113</v>
      </c>
      <c r="K12" s="20">
        <f t="shared" si="1"/>
        <v>0.113</v>
      </c>
      <c r="L12" s="9" t="s">
        <v>222</v>
      </c>
      <c r="M12" s="8">
        <f t="shared" si="2"/>
        <v>8.3716814159292025E-2</v>
      </c>
      <c r="N12" s="8">
        <f t="shared" si="0"/>
        <v>0.10884955752212389</v>
      </c>
      <c r="O12" s="8">
        <f t="shared" si="0"/>
        <v>0.13451327433628318</v>
      </c>
      <c r="P12" s="8">
        <f t="shared" si="0"/>
        <v>0.77699115044247791</v>
      </c>
      <c r="Q12" s="8">
        <f t="shared" si="0"/>
        <v>0.88495575221238942</v>
      </c>
      <c r="R12" s="8">
        <f t="shared" si="0"/>
        <v>1</v>
      </c>
      <c r="AA12" s="65"/>
      <c r="AB12" s="65"/>
      <c r="AC12" s="65"/>
    </row>
    <row r="13" spans="1:29" x14ac:dyDescent="0.25">
      <c r="B13" s="136" t="s">
        <v>171</v>
      </c>
      <c r="C13" s="137" t="s">
        <v>186</v>
      </c>
      <c r="D13" s="153">
        <v>0.65600000000000003</v>
      </c>
      <c r="E13" s="138">
        <v>1.84</v>
      </c>
      <c r="F13" s="153">
        <v>0.80200000000000005</v>
      </c>
      <c r="G13" s="153">
        <v>3.29</v>
      </c>
      <c r="H13" s="138">
        <v>8.5500000000000007</v>
      </c>
      <c r="I13" s="153">
        <v>4.0199999999999996</v>
      </c>
      <c r="K13" s="20">
        <f t="shared" si="1"/>
        <v>8.5500000000000007</v>
      </c>
      <c r="L13" s="9" t="s">
        <v>224</v>
      </c>
      <c r="M13" s="8">
        <f t="shared" si="2"/>
        <v>7.6725146198830405E-2</v>
      </c>
      <c r="N13" s="8">
        <f t="shared" si="0"/>
        <v>0.21520467836257309</v>
      </c>
      <c r="O13" s="8">
        <f t="shared" si="0"/>
        <v>9.3801169590643274E-2</v>
      </c>
      <c r="P13" s="8">
        <f t="shared" si="0"/>
        <v>0.38479532163742686</v>
      </c>
      <c r="Q13" s="8">
        <f t="shared" si="0"/>
        <v>1</v>
      </c>
      <c r="R13" s="8">
        <f t="shared" si="0"/>
        <v>0.47017543859649114</v>
      </c>
    </row>
    <row r="14" spans="1:29" x14ac:dyDescent="0.25">
      <c r="B14" s="136" t="s">
        <v>172</v>
      </c>
      <c r="C14" s="137" t="s">
        <v>186</v>
      </c>
      <c r="D14" s="153">
        <v>0.64800000000000002</v>
      </c>
      <c r="E14" s="138">
        <v>0.68400000000000005</v>
      </c>
      <c r="F14" s="153">
        <v>0.80100000000000005</v>
      </c>
      <c r="G14" s="153">
        <v>3.5</v>
      </c>
      <c r="H14" s="138">
        <v>3.66</v>
      </c>
      <c r="I14" s="153">
        <v>4.25</v>
      </c>
      <c r="K14" s="20">
        <f t="shared" si="1"/>
        <v>4.25</v>
      </c>
      <c r="L14" s="9" t="s">
        <v>222</v>
      </c>
      <c r="M14" s="8">
        <f t="shared" si="2"/>
        <v>0.15247058823529414</v>
      </c>
      <c r="N14" s="8">
        <f t="shared" si="0"/>
        <v>0.16094117647058825</v>
      </c>
      <c r="O14" s="8">
        <f t="shared" si="0"/>
        <v>0.18847058823529414</v>
      </c>
      <c r="P14" s="8">
        <f t="shared" si="0"/>
        <v>0.82352941176470584</v>
      </c>
      <c r="Q14" s="8">
        <f t="shared" si="0"/>
        <v>0.86117647058823532</v>
      </c>
      <c r="R14" s="8">
        <f t="shared" si="0"/>
        <v>1</v>
      </c>
    </row>
    <row r="15" spans="1:29" x14ac:dyDescent="0.25">
      <c r="B15" s="136" t="s">
        <v>173</v>
      </c>
      <c r="C15" s="137" t="s">
        <v>189</v>
      </c>
      <c r="D15" s="153">
        <v>14</v>
      </c>
      <c r="E15" s="138">
        <v>11.1</v>
      </c>
      <c r="F15" s="153">
        <v>12.2</v>
      </c>
      <c r="G15" s="153">
        <v>73</v>
      </c>
      <c r="H15" s="138">
        <v>60.4</v>
      </c>
      <c r="I15" s="153">
        <v>68.5</v>
      </c>
      <c r="K15" s="20">
        <f t="shared" si="1"/>
        <v>73</v>
      </c>
      <c r="L15" s="9" t="s">
        <v>223</v>
      </c>
      <c r="M15" s="8">
        <f t="shared" si="2"/>
        <v>0.19178082191780821</v>
      </c>
      <c r="N15" s="8">
        <f t="shared" si="0"/>
        <v>0.15205479452054793</v>
      </c>
      <c r="O15" s="8">
        <f t="shared" si="0"/>
        <v>0.16712328767123286</v>
      </c>
      <c r="P15" s="8">
        <f t="shared" si="0"/>
        <v>1</v>
      </c>
      <c r="Q15" s="8">
        <f t="shared" si="0"/>
        <v>0.82739726027397253</v>
      </c>
      <c r="R15" s="8">
        <f t="shared" si="0"/>
        <v>0.93835616438356162</v>
      </c>
      <c r="AA15" s="65"/>
      <c r="AB15" s="65"/>
      <c r="AC15" s="65"/>
    </row>
    <row r="16" spans="1:29" x14ac:dyDescent="0.25">
      <c r="B16" s="136" t="s">
        <v>174</v>
      </c>
      <c r="C16" s="137" t="s">
        <v>190</v>
      </c>
      <c r="D16" s="153">
        <v>3.04</v>
      </c>
      <c r="E16" s="138">
        <v>3.04</v>
      </c>
      <c r="F16" s="153">
        <v>4.28</v>
      </c>
      <c r="G16" s="153">
        <v>14.5</v>
      </c>
      <c r="H16" s="138">
        <v>14.5</v>
      </c>
      <c r="I16" s="153">
        <v>20.6</v>
      </c>
      <c r="K16" s="20">
        <f t="shared" si="1"/>
        <v>20.6</v>
      </c>
      <c r="L16" s="9" t="s">
        <v>222</v>
      </c>
      <c r="M16" s="8">
        <f t="shared" si="2"/>
        <v>0.14757281553398058</v>
      </c>
      <c r="N16" s="8">
        <f t="shared" si="0"/>
        <v>0.14757281553398058</v>
      </c>
      <c r="O16" s="8">
        <f t="shared" si="0"/>
        <v>0.20776699029126214</v>
      </c>
      <c r="P16" s="8">
        <f t="shared" si="0"/>
        <v>0.70388349514563098</v>
      </c>
      <c r="Q16" s="8">
        <f t="shared" si="0"/>
        <v>0.70388349514563098</v>
      </c>
      <c r="R16" s="8">
        <f t="shared" si="0"/>
        <v>1</v>
      </c>
    </row>
    <row r="17" spans="1:18" x14ac:dyDescent="0.25">
      <c r="B17" s="136" t="s">
        <v>175</v>
      </c>
      <c r="C17" s="137" t="s">
        <v>190</v>
      </c>
      <c r="D17" s="153">
        <v>3.02</v>
      </c>
      <c r="E17" s="138">
        <v>3</v>
      </c>
      <c r="F17" s="153">
        <v>3.04</v>
      </c>
      <c r="G17" s="153">
        <v>17.2</v>
      </c>
      <c r="H17" s="138">
        <v>17.100000000000001</v>
      </c>
      <c r="I17" s="153">
        <v>17.3</v>
      </c>
      <c r="K17" s="20">
        <f t="shared" si="1"/>
        <v>17.3</v>
      </c>
      <c r="L17" s="9" t="s">
        <v>222</v>
      </c>
      <c r="M17" s="8">
        <f t="shared" si="2"/>
        <v>0.1745664739884393</v>
      </c>
      <c r="N17" s="8">
        <f t="shared" si="0"/>
        <v>0.17341040462427745</v>
      </c>
      <c r="O17" s="8">
        <f t="shared" si="0"/>
        <v>0.17572254335260115</v>
      </c>
      <c r="P17" s="8">
        <f t="shared" si="0"/>
        <v>0.9942196531791907</v>
      </c>
      <c r="Q17" s="8">
        <f t="shared" si="0"/>
        <v>0.98843930635838151</v>
      </c>
      <c r="R17" s="8">
        <f t="shared" si="0"/>
        <v>1</v>
      </c>
    </row>
    <row r="18" spans="1:18" x14ac:dyDescent="0.25">
      <c r="B18" s="136" t="s">
        <v>176</v>
      </c>
      <c r="C18" s="137" t="s">
        <v>190</v>
      </c>
      <c r="D18" s="153">
        <v>2.41E-2</v>
      </c>
      <c r="E18" s="138">
        <v>1.24E-2</v>
      </c>
      <c r="F18" s="153">
        <v>1.11E-2</v>
      </c>
      <c r="G18" s="153">
        <v>0.157</v>
      </c>
      <c r="H18" s="138">
        <v>0.105</v>
      </c>
      <c r="I18" s="153">
        <v>9.9900000000000003E-2</v>
      </c>
      <c r="K18" s="20">
        <f t="shared" si="1"/>
        <v>0.157</v>
      </c>
      <c r="L18" s="9" t="s">
        <v>223</v>
      </c>
      <c r="M18" s="8">
        <f t="shared" si="2"/>
        <v>0.15350318471337579</v>
      </c>
      <c r="N18" s="8">
        <f t="shared" si="0"/>
        <v>7.8980891719745219E-2</v>
      </c>
      <c r="O18" s="8">
        <f t="shared" si="0"/>
        <v>7.0700636942675157E-2</v>
      </c>
      <c r="P18" s="8">
        <f t="shared" si="0"/>
        <v>1</v>
      </c>
      <c r="Q18" s="8">
        <f t="shared" si="0"/>
        <v>0.66878980891719741</v>
      </c>
      <c r="R18" s="8">
        <f t="shared" si="0"/>
        <v>0.6363057324840764</v>
      </c>
    </row>
    <row r="19" spans="1:18" x14ac:dyDescent="0.25">
      <c r="A19" s="19"/>
      <c r="B19" s="136" t="s">
        <v>177</v>
      </c>
      <c r="C19" s="137" t="s">
        <v>191</v>
      </c>
      <c r="D19" s="153">
        <v>7.34</v>
      </c>
      <c r="E19" s="138">
        <v>6.91</v>
      </c>
      <c r="F19" s="153">
        <v>7.13</v>
      </c>
      <c r="G19" s="153">
        <v>28.5</v>
      </c>
      <c r="H19" s="138">
        <v>26.6</v>
      </c>
      <c r="I19" s="153">
        <v>27.6</v>
      </c>
      <c r="K19" s="20">
        <f t="shared" ref="K19:K21" si="3">MAX(D19:I19)</f>
        <v>28.5</v>
      </c>
      <c r="L19" s="9" t="s">
        <v>223</v>
      </c>
      <c r="M19" s="8">
        <f t="shared" ref="M19:M21" si="4">D19/$K19</f>
        <v>0.2575438596491228</v>
      </c>
      <c r="N19" s="8">
        <f t="shared" ref="N19:N21" si="5">E19/$K19</f>
        <v>0.2424561403508772</v>
      </c>
      <c r="O19" s="8">
        <f t="shared" ref="O19:O21" si="6">F19/$K19</f>
        <v>0.25017543859649122</v>
      </c>
      <c r="P19" s="8">
        <f t="shared" ref="P19:P21" si="7">G19/$K19</f>
        <v>1</v>
      </c>
      <c r="Q19" s="8">
        <f t="shared" ref="Q19:Q21" si="8">H19/$K19</f>
        <v>0.93333333333333335</v>
      </c>
      <c r="R19" s="8">
        <f t="shared" ref="R19:R21" si="9">I19/$K19</f>
        <v>0.96842105263157896</v>
      </c>
    </row>
    <row r="20" spans="1:18" x14ac:dyDescent="0.25">
      <c r="B20" s="136" t="s">
        <v>178</v>
      </c>
      <c r="C20" s="137" t="s">
        <v>192</v>
      </c>
      <c r="D20" s="153">
        <v>3.09</v>
      </c>
      <c r="E20" s="138">
        <v>3.23</v>
      </c>
      <c r="F20" s="153">
        <v>4.46</v>
      </c>
      <c r="G20" s="153">
        <v>17.7</v>
      </c>
      <c r="H20" s="138">
        <v>18.399999999999999</v>
      </c>
      <c r="I20" s="153">
        <v>23.8</v>
      </c>
      <c r="K20" s="20">
        <f t="shared" si="3"/>
        <v>23.8</v>
      </c>
      <c r="L20" s="9" t="s">
        <v>222</v>
      </c>
      <c r="M20" s="8">
        <f t="shared" si="4"/>
        <v>0.12983193277310923</v>
      </c>
      <c r="N20" s="8">
        <f t="shared" si="5"/>
        <v>0.1357142857142857</v>
      </c>
      <c r="O20" s="8">
        <f t="shared" si="6"/>
        <v>0.18739495798319328</v>
      </c>
      <c r="P20" s="8">
        <f t="shared" si="7"/>
        <v>0.74369747899159655</v>
      </c>
      <c r="Q20" s="8">
        <f t="shared" si="8"/>
        <v>0.77310924369747891</v>
      </c>
      <c r="R20" s="8">
        <f t="shared" si="9"/>
        <v>1</v>
      </c>
    </row>
    <row r="21" spans="1:18" x14ac:dyDescent="0.25">
      <c r="B21" s="136" t="s">
        <v>179</v>
      </c>
      <c r="C21" s="137" t="s">
        <v>193</v>
      </c>
      <c r="D21" s="153">
        <v>28.9</v>
      </c>
      <c r="E21" s="138">
        <v>21.4</v>
      </c>
      <c r="F21" s="153">
        <v>17.8</v>
      </c>
      <c r="G21" s="153">
        <v>165</v>
      </c>
      <c r="H21" s="138">
        <v>132</v>
      </c>
      <c r="I21" s="153">
        <v>119</v>
      </c>
      <c r="K21" s="20">
        <f t="shared" si="3"/>
        <v>165</v>
      </c>
      <c r="L21" s="9" t="s">
        <v>223</v>
      </c>
      <c r="M21" s="8">
        <f t="shared" si="4"/>
        <v>0.17515151515151514</v>
      </c>
      <c r="N21" s="8">
        <f t="shared" si="5"/>
        <v>0.1296969696969697</v>
      </c>
      <c r="O21" s="8">
        <f t="shared" si="6"/>
        <v>0.10787878787878788</v>
      </c>
      <c r="P21" s="8">
        <f t="shared" si="7"/>
        <v>1</v>
      </c>
      <c r="Q21" s="8">
        <f t="shared" si="8"/>
        <v>0.8</v>
      </c>
      <c r="R21" s="8">
        <f t="shared" si="9"/>
        <v>0.72121212121212119</v>
      </c>
    </row>
    <row r="23" spans="1:18" x14ac:dyDescent="0.25">
      <c r="B23" s="139" t="s">
        <v>194</v>
      </c>
    </row>
    <row r="25" spans="1:18" x14ac:dyDescent="0.25">
      <c r="B25" t="s">
        <v>225</v>
      </c>
    </row>
  </sheetData>
  <mergeCells count="5">
    <mergeCell ref="K3:L3"/>
    <mergeCell ref="D2:F2"/>
    <mergeCell ref="G2:I2"/>
    <mergeCell ref="M2:O2"/>
    <mergeCell ref="P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77"/>
  <sheetViews>
    <sheetView topLeftCell="A48" zoomScale="90" zoomScaleNormal="90" workbookViewId="0">
      <selection activeCell="R61" sqref="R61"/>
    </sheetView>
  </sheetViews>
  <sheetFormatPr defaultColWidth="11.42578125" defaultRowHeight="15" x14ac:dyDescent="0.25"/>
  <cols>
    <col min="1" max="1" width="12.5703125" bestFit="1" customWidth="1"/>
    <col min="2" max="2" width="21.85546875" bestFit="1" customWidth="1"/>
    <col min="3" max="3" width="12" bestFit="1" customWidth="1"/>
    <col min="19" max="20" width="10.85546875" customWidth="1"/>
    <col min="21" max="21" width="17.42578125" customWidth="1"/>
    <col min="22" max="26" width="10.85546875" customWidth="1"/>
    <col min="27" max="27" width="22.5703125" customWidth="1"/>
    <col min="28" max="28" width="14.140625" customWidth="1"/>
    <col min="30" max="30" width="11.85546875" bestFit="1" customWidth="1"/>
    <col min="31" max="31" width="13.140625" bestFit="1" customWidth="1"/>
    <col min="33" max="33" width="11.5703125" bestFit="1" customWidth="1"/>
    <col min="34" max="34" width="11.85546875" bestFit="1" customWidth="1"/>
    <col min="36" max="36" width="13.140625" bestFit="1" customWidth="1"/>
    <col min="37" max="37" width="11.5703125" bestFit="1" customWidth="1"/>
    <col min="38" max="38" width="11.85546875" bestFit="1" customWidth="1"/>
    <col min="41" max="41" width="13.140625" bestFit="1" customWidth="1"/>
    <col min="42" max="42" width="11.85546875" bestFit="1" customWidth="1"/>
    <col min="43" max="43" width="13.140625" bestFit="1" customWidth="1"/>
    <col min="46" max="46" width="13.140625" bestFit="1" customWidth="1"/>
    <col min="47" max="47" width="11.42578125" bestFit="1" customWidth="1"/>
    <col min="50" max="51" width="11.85546875" bestFit="1" customWidth="1"/>
    <col min="54" max="54" width="11.85546875" bestFit="1" customWidth="1"/>
  </cols>
  <sheetData>
    <row r="1" spans="1:56" ht="15.75" thickBot="1" x14ac:dyDescent="0.3">
      <c r="A1" s="17" t="s">
        <v>98</v>
      </c>
      <c r="D1" s="45" t="s">
        <v>145</v>
      </c>
      <c r="E1" s="45" t="s">
        <v>129</v>
      </c>
      <c r="F1" s="45" t="s">
        <v>96</v>
      </c>
      <c r="G1" s="45" t="s">
        <v>145</v>
      </c>
      <c r="H1" s="45" t="s">
        <v>129</v>
      </c>
      <c r="I1" s="45" t="s">
        <v>96</v>
      </c>
      <c r="M1" s="45" t="s">
        <v>145</v>
      </c>
      <c r="N1" s="45" t="s">
        <v>129</v>
      </c>
      <c r="O1" s="45" t="s">
        <v>96</v>
      </c>
      <c r="P1" s="45" t="s">
        <v>145</v>
      </c>
      <c r="Q1" s="45" t="s">
        <v>129</v>
      </c>
      <c r="R1" s="45" t="s">
        <v>96</v>
      </c>
      <c r="AC1" s="165" t="s">
        <v>2</v>
      </c>
      <c r="AD1" s="166"/>
      <c r="AE1" s="166"/>
      <c r="AF1" s="166"/>
      <c r="AG1" s="166"/>
      <c r="AH1" s="166"/>
      <c r="AI1" s="166"/>
      <c r="AJ1" s="166"/>
      <c r="AK1" s="166"/>
      <c r="AL1" s="166"/>
      <c r="AM1" s="166"/>
      <c r="AN1" s="167"/>
      <c r="AO1" s="165" t="s">
        <v>1</v>
      </c>
      <c r="AP1" s="166"/>
      <c r="AQ1" s="166"/>
      <c r="AR1" s="166"/>
      <c r="AS1" s="166"/>
      <c r="AT1" s="166"/>
      <c r="AU1" s="166"/>
      <c r="AV1" s="166"/>
      <c r="AW1" s="166"/>
      <c r="AX1" s="166"/>
      <c r="AY1" s="166"/>
      <c r="AZ1" s="167"/>
    </row>
    <row r="2" spans="1:56" ht="15.75" thickBot="1" x14ac:dyDescent="0.3">
      <c r="D2" s="164" t="s">
        <v>2</v>
      </c>
      <c r="E2" s="164"/>
      <c r="F2" s="164"/>
      <c r="G2" s="164" t="s">
        <v>1</v>
      </c>
      <c r="H2" s="164"/>
      <c r="I2" s="164"/>
      <c r="M2" s="161" t="s">
        <v>2</v>
      </c>
      <c r="N2" s="162"/>
      <c r="O2" s="163"/>
      <c r="P2" s="164" t="s">
        <v>1</v>
      </c>
      <c r="Q2" s="164"/>
      <c r="R2" s="164"/>
      <c r="AC2" s="117" t="s">
        <v>70</v>
      </c>
      <c r="AD2" s="111" t="s">
        <v>109</v>
      </c>
      <c r="AE2" s="111" t="s">
        <v>110</v>
      </c>
      <c r="AF2" s="118" t="s">
        <v>108</v>
      </c>
      <c r="AG2" s="117" t="s">
        <v>70</v>
      </c>
      <c r="AH2" s="111" t="s">
        <v>109</v>
      </c>
      <c r="AI2" s="111" t="s">
        <v>110</v>
      </c>
      <c r="AJ2" s="118" t="s">
        <v>108</v>
      </c>
      <c r="AK2" s="119" t="s">
        <v>70</v>
      </c>
      <c r="AL2" s="111" t="s">
        <v>109</v>
      </c>
      <c r="AM2" s="111" t="s">
        <v>110</v>
      </c>
      <c r="AN2" s="120" t="s">
        <v>108</v>
      </c>
      <c r="AO2" s="119" t="s">
        <v>70</v>
      </c>
      <c r="AP2" s="111" t="s">
        <v>109</v>
      </c>
      <c r="AQ2" s="111" t="s">
        <v>110</v>
      </c>
      <c r="AR2" s="118" t="s">
        <v>108</v>
      </c>
      <c r="AS2" s="117" t="s">
        <v>70</v>
      </c>
      <c r="AT2" s="111" t="s">
        <v>109</v>
      </c>
      <c r="AU2" s="111" t="s">
        <v>110</v>
      </c>
      <c r="AV2" s="118" t="s">
        <v>108</v>
      </c>
      <c r="AW2" s="119" t="s">
        <v>70</v>
      </c>
      <c r="AX2" s="111" t="s">
        <v>109</v>
      </c>
      <c r="AY2" s="111" t="s">
        <v>110</v>
      </c>
      <c r="AZ2" s="120" t="s">
        <v>108</v>
      </c>
    </row>
    <row r="3" spans="1:56" ht="30.6" customHeight="1" x14ac:dyDescent="0.25">
      <c r="B3" s="16" t="s">
        <v>99</v>
      </c>
      <c r="C3" s="16" t="s">
        <v>16</v>
      </c>
      <c r="D3" s="16" t="s">
        <v>143</v>
      </c>
      <c r="E3" s="16" t="s">
        <v>144</v>
      </c>
      <c r="F3" s="16" t="s">
        <v>273</v>
      </c>
      <c r="G3" s="16" t="s">
        <v>143</v>
      </c>
      <c r="H3" s="16" t="s">
        <v>144</v>
      </c>
      <c r="I3" s="16" t="s">
        <v>273</v>
      </c>
      <c r="K3" s="160" t="s">
        <v>15</v>
      </c>
      <c r="L3" s="160"/>
      <c r="M3" s="16" t="s">
        <v>143</v>
      </c>
      <c r="N3" s="16" t="s">
        <v>144</v>
      </c>
      <c r="O3" s="16" t="s">
        <v>273</v>
      </c>
      <c r="P3" s="16" t="s">
        <v>143</v>
      </c>
      <c r="Q3" s="16" t="s">
        <v>144</v>
      </c>
      <c r="R3" s="16" t="s">
        <v>273</v>
      </c>
      <c r="AA3" s="56" t="s">
        <v>99</v>
      </c>
      <c r="AB3" s="63" t="s">
        <v>16</v>
      </c>
      <c r="AC3" s="168" t="s">
        <v>143</v>
      </c>
      <c r="AD3" s="169"/>
      <c r="AE3" s="169"/>
      <c r="AF3" s="170"/>
      <c r="AG3" s="168" t="s">
        <v>144</v>
      </c>
      <c r="AH3" s="169"/>
      <c r="AI3" s="169"/>
      <c r="AJ3" s="170"/>
      <c r="AK3" s="169" t="s">
        <v>96</v>
      </c>
      <c r="AL3" s="169"/>
      <c r="AM3" s="169"/>
      <c r="AN3" s="172"/>
      <c r="AO3" s="168" t="s">
        <v>143</v>
      </c>
      <c r="AP3" s="169"/>
      <c r="AQ3" s="169"/>
      <c r="AR3" s="170"/>
      <c r="AS3" s="168" t="s">
        <v>144</v>
      </c>
      <c r="AT3" s="169"/>
      <c r="AU3" s="169"/>
      <c r="AV3" s="170"/>
      <c r="AW3" s="171" t="s">
        <v>96</v>
      </c>
      <c r="AX3" s="169"/>
      <c r="AY3" s="169"/>
      <c r="AZ3" s="172"/>
      <c r="BA3" s="65"/>
      <c r="BB3" s="65"/>
      <c r="BC3" s="65"/>
      <c r="BD3" s="65"/>
    </row>
    <row r="4" spans="1:56" ht="18" x14ac:dyDescent="0.35">
      <c r="B4" s="10" t="s">
        <v>43</v>
      </c>
      <c r="C4" s="9" t="s">
        <v>41</v>
      </c>
      <c r="D4" s="1">
        <f>'[1]Comparation CO2 source (membra)'!D3</f>
        <v>0.80093889765799986</v>
      </c>
      <c r="E4" s="1">
        <f>'[1]Comparation CO2 source (membra)'!E3</f>
        <v>0.80753889765799991</v>
      </c>
      <c r="F4" s="1">
        <f>'[1]Comparation CO2 source (membra)'!F3</f>
        <v>0.9620827376579999</v>
      </c>
      <c r="G4" s="1">
        <f>'[2]Comparation CO2 source (membra)'!D3</f>
        <v>4.3903268846300003</v>
      </c>
      <c r="H4" s="1">
        <f>'[2]Comparation CO2 source (membra)'!E3</f>
        <v>4.4193268846300002</v>
      </c>
      <c r="I4" s="1">
        <f>'[2]Comparation CO2 source (membra)'!F3</f>
        <v>5.1456721646299997</v>
      </c>
      <c r="K4" s="15">
        <f>MAX(D4:I4)</f>
        <v>5.1456721646299997</v>
      </c>
      <c r="L4" s="9" t="s">
        <v>130</v>
      </c>
      <c r="M4" s="8">
        <f>D4/$K4</f>
        <v>0.15565291997485647</v>
      </c>
      <c r="N4" s="8">
        <f t="shared" ref="N4:R18" si="0">E4/$K4</f>
        <v>0.15693555124028508</v>
      </c>
      <c r="O4" s="8">
        <f t="shared" si="0"/>
        <v>0.18696930291655658</v>
      </c>
      <c r="P4" s="8">
        <f t="shared" si="0"/>
        <v>0.8532076557088023</v>
      </c>
      <c r="Q4" s="8">
        <f t="shared" si="0"/>
        <v>0.85884345975386733</v>
      </c>
      <c r="R4" s="8">
        <f t="shared" si="0"/>
        <v>1</v>
      </c>
      <c r="AA4" s="57" t="s">
        <v>43</v>
      </c>
      <c r="AB4" s="47" t="s">
        <v>41</v>
      </c>
      <c r="AC4" s="51">
        <f>$M$4*'[1]Results Flue gas - MEA (GF)'!AN38</f>
        <v>4.5827414080289723E-2</v>
      </c>
      <c r="AD4" s="8">
        <f>$M$4*'[1]Results Flue gas - MEA (GF)'!AO38</f>
        <v>2.3917935360119728E-3</v>
      </c>
      <c r="AE4" s="8">
        <f>$M$4*'[1]Results Flue gas - MEA (GF)'!AP38</f>
        <v>-2.3405509200339178E-3</v>
      </c>
      <c r="AF4" s="106">
        <f>$M$4*'[1]Results Flue gas - MEA (GF)'!AQ38</f>
        <v>0.10977426327858868</v>
      </c>
      <c r="AG4" s="51">
        <f>$N4*'[1]Results Biogas - MEA (GF)'!AN38</f>
        <v>3.4189573956896056E-2</v>
      </c>
      <c r="AH4" s="8">
        <f>$N4*'[1]Results Biogas - MEA (GF)'!AO38</f>
        <v>1.7843992210827848E-3</v>
      </c>
      <c r="AI4" s="8">
        <f>$N4*'[1]Results Biogas - MEA (GF)'!AP38</f>
        <v>-1.7461696320063187E-3</v>
      </c>
      <c r="AJ4" s="106">
        <f>$N4*'[1]Results Biogas - MEA (GF)'!AQ38</f>
        <v>0.12270774769431256</v>
      </c>
      <c r="AK4" s="50">
        <f>$O4*'[1]Results SimaPro (GF)'!AN38</f>
        <v>5.4215443334225628E-2</v>
      </c>
      <c r="AL4" s="8">
        <f>$O4*'[1]Results SimaPro (GF)'!AO38</f>
        <v>2.8295759104285997E-3</v>
      </c>
      <c r="AM4" s="8">
        <f>$O4*'[1]Results SimaPro (GF)'!AP38</f>
        <v>-2.7689540927107507E-3</v>
      </c>
      <c r="AN4" s="52">
        <f>$O4*'[1]Results SimaPro (GF)'!AQ38</f>
        <v>0.13269323776461311</v>
      </c>
      <c r="AO4" s="51">
        <f>$P4*'[2]Results Flue gas - MEA (GF)'!AN38</f>
        <v>0.15173090678764606</v>
      </c>
      <c r="AP4" s="8">
        <f>$P4*'[2]Results Flue gas - MEA (GF)'!AO38</f>
        <v>7.4478640360595245E-3</v>
      </c>
      <c r="AQ4" s="8">
        <f>$P4*'[2]Results Flue gas - MEA (GF)'!AP38</f>
        <v>1.0117833004418202E-2</v>
      </c>
      <c r="AR4" s="106">
        <f>$P4*'[2]Results Flue gas - MEA (GF)'!AQ38</f>
        <v>0.68391105188067847</v>
      </c>
      <c r="AS4" s="51">
        <f>$Q4*'[2]Results Flue gas - MEA (GF)'!AN38</f>
        <v>0.15273315477793725</v>
      </c>
      <c r="AT4" s="8">
        <f>$Q4*'[2]Results Flue gas - MEA (GF)'!AO38</f>
        <v>7.4970603858351813E-3</v>
      </c>
      <c r="AU4" s="8">
        <f>$Q4*'[2]Results Flue gas - MEA (GF)'!AP38</f>
        <v>1.0184665649193549E-2</v>
      </c>
      <c r="AV4" s="106">
        <f>$Q4*'[2]Results Flue gas - MEA (GF)'!AQ38</f>
        <v>0.68842857894090137</v>
      </c>
      <c r="AW4" s="50">
        <f>$R4*'[2]Results SimaPro (GF)'!AN38</f>
        <v>0.17582277993706086</v>
      </c>
      <c r="AX4" s="8">
        <f>$R4*'[2]Results SimaPro (GF)'!AO38</f>
        <v>1.2584670754021178E-2</v>
      </c>
      <c r="AY4" s="8">
        <f>$R4*'[2]Results SimaPro (GF)'!AP38</f>
        <v>3.0661141042852273E-2</v>
      </c>
      <c r="AZ4" s="52">
        <f>$R4*'[2]Results SimaPro (GF)'!AQ38</f>
        <v>0.78093140826606566</v>
      </c>
    </row>
    <row r="5" spans="1:56" ht="18" x14ac:dyDescent="0.35">
      <c r="B5" s="10" t="s">
        <v>42</v>
      </c>
      <c r="C5" s="9" t="s">
        <v>41</v>
      </c>
      <c r="D5" s="1">
        <f>'[1]Comparation CO2 source (membra)'!D4</f>
        <v>1.5495472581699998</v>
      </c>
      <c r="E5" s="1">
        <f>'[1]Comparation CO2 source (membra)'!E4</f>
        <v>1.5519472581699998</v>
      </c>
      <c r="F5" s="1">
        <f>'[1]Comparation CO2 source (membra)'!F4</f>
        <v>1.7296119881699998</v>
      </c>
      <c r="G5" s="1">
        <f>'[2]Comparation CO2 source (membra)'!D4</f>
        <v>8.20549065332</v>
      </c>
      <c r="H5" s="1">
        <f>'[2]Comparation CO2 source (membra)'!E4</f>
        <v>8.2164906533199993</v>
      </c>
      <c r="I5" s="1">
        <f>'[2]Comparation CO2 source (membra)'!F4</f>
        <v>8.7811060833199992</v>
      </c>
      <c r="K5" s="1">
        <f t="shared" ref="K5:K18" si="1">MAX(D5:I5)</f>
        <v>8.7811060833199992</v>
      </c>
      <c r="L5" s="9" t="s">
        <v>132</v>
      </c>
      <c r="M5" s="8">
        <f t="shared" ref="M5:M18" si="2">D5/$K5</f>
        <v>0.17646378980814456</v>
      </c>
      <c r="N5" s="8">
        <f t="shared" si="0"/>
        <v>0.17673710389605415</v>
      </c>
      <c r="O5" s="8">
        <f t="shared" si="0"/>
        <v>0.19696971791007684</v>
      </c>
      <c r="P5" s="8">
        <f t="shared" si="0"/>
        <v>0.93444841406785872</v>
      </c>
      <c r="Q5" s="8">
        <f t="shared" si="0"/>
        <v>0.9357011036374443</v>
      </c>
      <c r="R5" s="8">
        <f t="shared" si="0"/>
        <v>1</v>
      </c>
      <c r="AA5" s="57" t="s">
        <v>42</v>
      </c>
      <c r="AB5" s="47" t="s">
        <v>41</v>
      </c>
      <c r="AC5" s="51">
        <f>$M$5*'[1]Results Flue gas - MEA (GF)'!AN41</f>
        <v>0.1224367795248625</v>
      </c>
      <c r="AD5" s="8">
        <f>$M$5*'[1]Results Flue gas - MEA (GF)'!AO41</f>
        <v>5.9031751094248085E-4</v>
      </c>
      <c r="AE5" s="8">
        <f>$M$5*'[1]Results Flue gas - MEA (GF)'!AP41</f>
        <v>-6.5057238681257414E-4</v>
      </c>
      <c r="AF5" s="106">
        <f>$M$5*'[1]Results Flue gas - MEA (GF)'!AQ41</f>
        <v>5.408726515915218E-2</v>
      </c>
      <c r="AG5" s="51">
        <f>$N5*'[1]Results Biogas - MEA (GF)'!AN41</f>
        <v>0.12247728353535549</v>
      </c>
      <c r="AH5" s="8">
        <f>$N5*'[1]Results Biogas - MEA (GF)'!AO41</f>
        <v>5.9051279725064914E-4</v>
      </c>
      <c r="AI5" s="8">
        <f>$N5*'[1]Results Biogas - MEA (GF)'!AP41</f>
        <v>-6.5078760638045366E-4</v>
      </c>
      <c r="AJ5" s="106">
        <f>$N5*'[1]Results Biogas - MEA (GF)'!AQ41</f>
        <v>5.432009516982847E-2</v>
      </c>
      <c r="AK5" s="50">
        <f>$O5*'[1]Results SimaPro (GF)'!AN41</f>
        <v>0.12978513268787584</v>
      </c>
      <c r="AL5" s="8">
        <f>$O5*'[1]Results SimaPro (GF)'!AO41</f>
        <v>6.2574691022551838E-4</v>
      </c>
      <c r="AM5" s="8">
        <f>$O5*'[1]Results SimaPro (GF)'!AP41</f>
        <v>-6.8961813495259101E-4</v>
      </c>
      <c r="AN5" s="52">
        <f>$O5*'[1]Results SimaPro (GF)'!AQ41</f>
        <v>6.7248456446928062E-2</v>
      </c>
      <c r="AO5" s="51">
        <f>$P5*'[2]Results Flue gas - MEA (GF)'!AN41</f>
        <v>0.4264146680226793</v>
      </c>
      <c r="AP5" s="8">
        <f>$P5*'[2]Results Flue gas - MEA (GF)'!AO41</f>
        <v>1.8002959441950229E-3</v>
      </c>
      <c r="AQ5" s="8">
        <f>$P5*'[2]Results Flue gas - MEA (GF)'!AP41</f>
        <v>2.0587378643434351E-3</v>
      </c>
      <c r="AR5" s="106">
        <f>$P5*'[2]Results Flue gas - MEA (GF)'!AQ41</f>
        <v>0.50417471223664101</v>
      </c>
      <c r="AS5" s="51">
        <f>$Q5*'[2]Results Flue gas - MEA (GF)'!AN41</f>
        <v>0.42698630493586637</v>
      </c>
      <c r="AT5" s="8">
        <f>$Q5*'[2]Results Flue gas - MEA (GF)'!AO41</f>
        <v>1.802709359336521E-3</v>
      </c>
      <c r="AU5" s="8">
        <f>$Q5*'[2]Results Flue gas - MEA (GF)'!AP41</f>
        <v>2.0614977378798959E-3</v>
      </c>
      <c r="AV5" s="106">
        <f>$Q5*'[2]Results Flue gas - MEA (GF)'!AQ41</f>
        <v>0.50485059160436152</v>
      </c>
      <c r="AW5" s="50">
        <f>$R5*'[2]Results SimaPro (GF)'!AN41</f>
        <v>0.44823699041702636</v>
      </c>
      <c r="AX5" s="8">
        <f>$R5*'[2]Results SimaPro (GF)'!AO41</f>
        <v>2.7830366434612435E-3</v>
      </c>
      <c r="AY5" s="8">
        <f>$R5*'[2]Results SimaPro (GF)'!AP41</f>
        <v>6.3741377759142801E-3</v>
      </c>
      <c r="AZ5" s="52">
        <f>$R5*'[2]Results SimaPro (GF)'!AQ41</f>
        <v>0.54260583516359817</v>
      </c>
    </row>
    <row r="6" spans="1:56" x14ac:dyDescent="0.25">
      <c r="B6" s="10" t="s">
        <v>40</v>
      </c>
      <c r="C6" s="9" t="s">
        <v>39</v>
      </c>
      <c r="D6" s="1">
        <f>'[1]Comparation CO2 source (membra)'!D5</f>
        <v>5.3054958083100005E-2</v>
      </c>
      <c r="E6" s="1">
        <f>'[1]Comparation CO2 source (membra)'!E5</f>
        <v>5.3604958083100007E-2</v>
      </c>
      <c r="F6" s="1">
        <f>'[1]Comparation CO2 source (membra)'!F5</f>
        <v>5.9438768083100002E-2</v>
      </c>
      <c r="G6" s="1">
        <f>'[2]Comparation CO2 source (membra)'!D5</f>
        <v>0.29544626421150005</v>
      </c>
      <c r="H6" s="1">
        <f>'[2]Comparation CO2 source (membra)'!E5</f>
        <v>0.2979462642115</v>
      </c>
      <c r="I6" s="1">
        <f>'[2]Comparation CO2 source (membra)'!F5</f>
        <v>0.33162742421149999</v>
      </c>
      <c r="K6" s="1">
        <f t="shared" si="1"/>
        <v>0.33162742421149999</v>
      </c>
      <c r="L6" s="9" t="s">
        <v>130</v>
      </c>
      <c r="M6" s="8">
        <f t="shared" si="2"/>
        <v>0.15998362683438228</v>
      </c>
      <c r="N6" s="8">
        <f t="shared" si="0"/>
        <v>0.16164211452220761</v>
      </c>
      <c r="O6" s="8">
        <f t="shared" si="0"/>
        <v>0.17923357280968447</v>
      </c>
      <c r="P6" s="8">
        <f t="shared" si="0"/>
        <v>0.89089816656138521</v>
      </c>
      <c r="Q6" s="8">
        <f t="shared" si="0"/>
        <v>0.89843674696059106</v>
      </c>
      <c r="R6" s="8">
        <f t="shared" si="0"/>
        <v>1</v>
      </c>
      <c r="AA6" s="57" t="s">
        <v>40</v>
      </c>
      <c r="AB6" s="47" t="s">
        <v>39</v>
      </c>
      <c r="AC6" s="51">
        <f>$M$6*'[1]Results Flue gas - MEA (GF)'!AN44</f>
        <v>6.2829446532016622E-2</v>
      </c>
      <c r="AD6" s="8">
        <f>$M$6*'[1]Results Flue gas - MEA (GF)'!AO44</f>
        <v>3.1190545399060053E-3</v>
      </c>
      <c r="AE6" s="8">
        <f>$M$6*'[1]Results Flue gas - MEA (GF)'!AP44</f>
        <v>-5.6675490842599419E-3</v>
      </c>
      <c r="AF6" s="106">
        <f>$M$6*'[1]Results Flue gas - MEA (GF)'!AQ44</f>
        <v>9.9702674846719588E-2</v>
      </c>
      <c r="AG6" s="51">
        <f>$N6*'[1]Results Biogas - MEA (GF)'!AN44</f>
        <v>6.3380211160374025E-2</v>
      </c>
      <c r="AH6" s="8">
        <f>$N6*'[1]Results Biogas - MEA (GF)'!AO44</f>
        <v>3.1463962563991195E-3</v>
      </c>
      <c r="AI6" s="8">
        <f>$N6*'[1]Results Biogas - MEA (GF)'!AP44</f>
        <v>-5.7172309728867809E-3</v>
      </c>
      <c r="AJ6" s="106">
        <f>$N6*'[1]Results Biogas - MEA (GF)'!AQ44</f>
        <v>0.10083273807832124</v>
      </c>
      <c r="AK6" s="50">
        <f>$O6*'[1]Results SimaPro (GF)'!AN44</f>
        <v>7.463625223984624E-2</v>
      </c>
      <c r="AL6" s="8">
        <f>$O6*'[1]Results SimaPro (GF)'!AO44</f>
        <v>3.705182111888168E-3</v>
      </c>
      <c r="AM6" s="8">
        <f>$O6*'[1]Results SimaPro (GF)'!AP44</f>
        <v>-6.7325855372445424E-3</v>
      </c>
      <c r="AN6" s="52">
        <f>$O6*'[1]Results SimaPro (GF)'!AQ44</f>
        <v>0.10762472399519461</v>
      </c>
      <c r="AO6" s="51">
        <f>$P6*'[2]Results Flue gas - MEA (GF)'!AN44</f>
        <v>0.20273670527659063</v>
      </c>
      <c r="AP6" s="8">
        <f>$P6*'[2]Results Flue gas - MEA (GF)'!AO44</f>
        <v>9.7365292449293032E-3</v>
      </c>
      <c r="AQ6" s="8">
        <f>$P6*'[2]Results Flue gas - MEA (GF)'!AP44</f>
        <v>-9.8155899515555171E-4</v>
      </c>
      <c r="AR6" s="106">
        <f>$P6*'[2]Results Flue gas - MEA (GF)'!AQ44</f>
        <v>0.67940649103502082</v>
      </c>
      <c r="AS6" s="51">
        <f>$Q6*'[2]Results Flue gas - MEA (GF)'!AN44</f>
        <v>0.20445221778964998</v>
      </c>
      <c r="AT6" s="8">
        <f>$Q6*'[2]Results Flue gas - MEA (GF)'!AO44</f>
        <v>9.8189175708649386E-3</v>
      </c>
      <c r="AU6" s="8">
        <f>$Q6*'[2]Results Flue gas - MEA (GF)'!AP44</f>
        <v>-9.8986472714521797E-4</v>
      </c>
      <c r="AV6" s="106">
        <f>$Q6*'[2]Results Flue gas - MEA (GF)'!AQ44</f>
        <v>0.6851554763272214</v>
      </c>
      <c r="AW6" s="50">
        <f>$R6*'[2]Results SimaPro (GF)'!AN44</f>
        <v>0.23526698492143108</v>
      </c>
      <c r="AX6" s="8">
        <f>$R6*'[2]Results SimaPro (GF)'!AO44</f>
        <v>1.6478914592162011E-2</v>
      </c>
      <c r="AY6" s="8">
        <f>$R6*'[2]Results SimaPro (GF)'!AP44</f>
        <v>2.3810063413103547E-2</v>
      </c>
      <c r="AZ6" s="52">
        <f>$R6*'[2]Results SimaPro (GF)'!AQ44</f>
        <v>0.7244440370733034</v>
      </c>
      <c r="BA6" s="65"/>
      <c r="BB6" s="65"/>
      <c r="BC6" s="65"/>
      <c r="BD6" s="65"/>
    </row>
    <row r="7" spans="1:56" x14ac:dyDescent="0.25">
      <c r="B7" s="10" t="s">
        <v>38</v>
      </c>
      <c r="C7" s="9" t="s">
        <v>37</v>
      </c>
      <c r="D7" s="1">
        <f>'[1]Comparation CO2 source (membra)'!D6</f>
        <v>1123.6334173399998</v>
      </c>
      <c r="E7" s="1">
        <f>'[1]Comparation CO2 source (membra)'!E6</f>
        <v>1143.6334173399998</v>
      </c>
      <c r="F7" s="1">
        <f>'[1]Comparation CO2 source (membra)'!F6</f>
        <v>1240.9024595199996</v>
      </c>
      <c r="G7" s="1">
        <f>'[2]Comparation CO2 source (membra)'!D6</f>
        <v>8788.7712546499988</v>
      </c>
      <c r="H7" s="1">
        <f>'[2]Comparation CO2 source (membra)'!E6</f>
        <v>8881.7712546499988</v>
      </c>
      <c r="I7" s="1">
        <f>'[2]Comparation CO2 source (membra)'!F6</f>
        <v>9671.7412318499992</v>
      </c>
      <c r="K7" s="1">
        <f t="shared" si="1"/>
        <v>9671.7412318499992</v>
      </c>
      <c r="L7" s="9" t="s">
        <v>131</v>
      </c>
      <c r="M7" s="8">
        <f t="shared" si="2"/>
        <v>0.11617695205076041</v>
      </c>
      <c r="N7" s="8">
        <f t="shared" si="0"/>
        <v>0.1182448320240312</v>
      </c>
      <c r="O7" s="8">
        <f t="shared" si="0"/>
        <v>0.12830186724119388</v>
      </c>
      <c r="P7" s="8">
        <f t="shared" si="0"/>
        <v>0.90870620335743757</v>
      </c>
      <c r="Q7" s="8">
        <f t="shared" si="0"/>
        <v>0.91832184523314675</v>
      </c>
      <c r="R7" s="8">
        <f t="shared" si="0"/>
        <v>1</v>
      </c>
      <c r="AA7" s="57" t="s">
        <v>38</v>
      </c>
      <c r="AB7" s="47" t="s">
        <v>37</v>
      </c>
      <c r="AC7" s="51">
        <f>$M$7*'[1]Results Flue gas - MEA (GF)'!AN47</f>
        <v>1.5445995407572723E-2</v>
      </c>
      <c r="AD7" s="8">
        <f>$M$7*'[1]Results Flue gas - MEA (GF)'!AO47</f>
        <v>3.5909842810916319E-3</v>
      </c>
      <c r="AE7" s="8">
        <f>$M$7*'[1]Results Flue gas - MEA (GF)'!AP47</f>
        <v>2.2346624138530752E-3</v>
      </c>
      <c r="AF7" s="106">
        <f>$M$7*'[1]Results Flue gas - MEA (GF)'!AQ47</f>
        <v>9.4905309948242977E-2</v>
      </c>
      <c r="AG7" s="51">
        <f>$N7*'[1]Results Biogas - MEA (GF)'!AN47</f>
        <v>1.963513471195211E-2</v>
      </c>
      <c r="AH7" s="8">
        <f>$N7*'[1]Results Biogas - MEA (GF)'!AO47</f>
        <v>4.5649023094470236E-3</v>
      </c>
      <c r="AI7" s="8">
        <f>$N7*'[1]Results Biogas - MEA (GF)'!AP47</f>
        <v>2.840729676135286E-3</v>
      </c>
      <c r="AJ7" s="106">
        <f>$N7*'[1]Results Biogas - MEA (GF)'!AQ47</f>
        <v>9.1204065326496775E-2</v>
      </c>
      <c r="AK7" s="50">
        <f>$O7*'[1]Results SimaPro (GF)'!AN47</f>
        <v>1.9514951093650913E-2</v>
      </c>
      <c r="AL7" s="8">
        <f>$O7*'[1]Results SimaPro (GF)'!AO47</f>
        <v>4.5369612304656977E-3</v>
      </c>
      <c r="AM7" s="8">
        <f>$O7*'[1]Results SimaPro (GF)'!AP47</f>
        <v>2.8233420172653558E-3</v>
      </c>
      <c r="AN7" s="52">
        <f>$O7*'[1]Results SimaPro (GF)'!AQ47</f>
        <v>0.10142661289981192</v>
      </c>
      <c r="AO7" s="51">
        <f>$P7*'[2]Results Flue gas - MEA (GF)'!AN47</f>
        <v>3.8974765251779363E-2</v>
      </c>
      <c r="AP7" s="8">
        <f>$P7*'[2]Results Flue gas - MEA (GF)'!AO47</f>
        <v>1.1928005647703134E-2</v>
      </c>
      <c r="AQ7" s="8">
        <f>$P7*'[2]Results Flue gas - MEA (GF)'!AP47</f>
        <v>4.943691345003226E-2</v>
      </c>
      <c r="AR7" s="106">
        <f>$P7*'[2]Results Flue gas - MEA (GF)'!AQ47</f>
        <v>0.80836651900792278</v>
      </c>
      <c r="AS7" s="51">
        <f>$Q7*'[2]Results Flue gas - MEA (GF)'!AN47</f>
        <v>3.9387183900916202E-2</v>
      </c>
      <c r="AT7" s="8">
        <f>$Q7*'[2]Results Flue gas - MEA (GF)'!AO47</f>
        <v>1.2054224033993423E-2</v>
      </c>
      <c r="AU7" s="8">
        <f>$Q7*'[2]Results Flue gas - MEA (GF)'!AP47</f>
        <v>4.996003924516778E-2</v>
      </c>
      <c r="AV7" s="106">
        <f>$Q7*'[2]Results Flue gas - MEA (GF)'!AQ47</f>
        <v>0.81692039805306937</v>
      </c>
      <c r="AW7" s="50">
        <f>$R7*'[2]Results SimaPro (GF)'!AN47</f>
        <v>4.7407261056579775E-2</v>
      </c>
      <c r="AX7" s="8">
        <f>$R7*'[2]Results SimaPro (GF)'!AO47</f>
        <v>2.0178343208492721E-2</v>
      </c>
      <c r="AY7" s="8">
        <f>$R7*'[2]Results SimaPro (GF)'!AP47</f>
        <v>8.7359962197663635E-2</v>
      </c>
      <c r="AZ7" s="52">
        <f>$R7*'[2]Results SimaPro (GF)'!AQ47</f>
        <v>0.84505443353726384</v>
      </c>
    </row>
    <row r="8" spans="1:56" x14ac:dyDescent="0.25">
      <c r="B8" s="10" t="s">
        <v>36</v>
      </c>
      <c r="C8" s="9" t="s">
        <v>35</v>
      </c>
      <c r="D8" s="1">
        <f>'[1]Comparation CO2 source (membra)'!D7</f>
        <v>5.7763639000125558E-6</v>
      </c>
      <c r="E8" s="1">
        <f>'[1]Comparation CO2 source (membra)'!E7</f>
        <v>5.8353639000125564E-6</v>
      </c>
      <c r="F8" s="1">
        <f>'[1]Comparation CO2 source (membra)'!F7</f>
        <v>6.464063900012556E-6</v>
      </c>
      <c r="G8" s="1">
        <f>'[2]Comparation CO2 source (membra)'!D7</f>
        <v>4.93563152000104E-5</v>
      </c>
      <c r="H8" s="1">
        <f>'[2]Comparation CO2 source (membra)'!E7</f>
        <v>4.96163152000104E-5</v>
      </c>
      <c r="I8" s="1">
        <f>'[2]Comparation CO2 source (membra)'!F7</f>
        <v>5.3426441200010397E-5</v>
      </c>
      <c r="K8" s="20">
        <f t="shared" si="1"/>
        <v>5.3426441200010397E-5</v>
      </c>
      <c r="L8" s="9" t="s">
        <v>131</v>
      </c>
      <c r="M8" s="8">
        <f t="shared" si="2"/>
        <v>0.10811807356563048</v>
      </c>
      <c r="N8" s="8">
        <f t="shared" si="0"/>
        <v>0.10922239567046851</v>
      </c>
      <c r="O8" s="8">
        <f t="shared" si="0"/>
        <v>0.12098997715032717</v>
      </c>
      <c r="P8" s="8">
        <f t="shared" si="0"/>
        <v>0.92381813370718757</v>
      </c>
      <c r="Q8" s="8">
        <f t="shared" si="0"/>
        <v>0.92868463789799915</v>
      </c>
      <c r="R8" s="8">
        <f t="shared" si="0"/>
        <v>1</v>
      </c>
      <c r="AA8" s="57" t="s">
        <v>36</v>
      </c>
      <c r="AB8" s="47" t="s">
        <v>35</v>
      </c>
      <c r="AC8" s="51">
        <f>$M$8*'[1]Results Flue gas - MEA (GF)'!AN50</f>
        <v>1.3308387263914024E-2</v>
      </c>
      <c r="AD8" s="8">
        <f>$M$8*'[1]Results Flue gas - MEA (GF)'!AO50</f>
        <v>1.0943513019221012E-3</v>
      </c>
      <c r="AE8" s="8">
        <f>$M$8*'[1]Results Flue gas - MEA (GF)'!AP50</f>
        <v>5.0818596992369255E-4</v>
      </c>
      <c r="AF8" s="106">
        <f>$M$8*'[1]Results Flue gas - MEA (GF)'!AQ50</f>
        <v>9.3207149029870665E-2</v>
      </c>
      <c r="AG8" s="51">
        <f>$N8*'[1]Results Biogas - MEA (GF)'!AN50</f>
        <v>2.4422586449822193E-2</v>
      </c>
      <c r="AH8" s="8">
        <f>$N8*'[1]Results Biogas - MEA (GF)'!AO50</f>
        <v>2.0082740866835419E-3</v>
      </c>
      <c r="AI8" s="8">
        <f>$N8*'[1]Results Biogas - MEA (GF)'!AP50</f>
        <v>9.3258601038017773E-4</v>
      </c>
      <c r="AJ8" s="106">
        <f>$N8*'[1]Results Biogas - MEA (GF)'!AQ50</f>
        <v>8.1858949123582589E-2</v>
      </c>
      <c r="AK8" s="50">
        <f>$O8*'[1]Results SimaPro (GF)'!AN50</f>
        <v>2.9624879824715861E-2</v>
      </c>
      <c r="AL8" s="8">
        <f>$O8*'[1]Results SimaPro (GF)'!AO50</f>
        <v>2.4360596939774198E-3</v>
      </c>
      <c r="AM8" s="8">
        <f>$O8*'[1]Results SimaPro (GF)'!AP50</f>
        <v>1.1312376164779683E-3</v>
      </c>
      <c r="AN8" s="52">
        <f>$O8*'[1]Results SimaPro (GF)'!AQ50</f>
        <v>8.7797800015155927E-2</v>
      </c>
      <c r="AO8" s="51">
        <f>$P8*'[2]Results Flue gas - MEA (GF)'!AN50</f>
        <v>5.5361373569701312E-2</v>
      </c>
      <c r="AP8" s="8">
        <f>$P8*'[2]Results Flue gas - MEA (GF)'!AO50</f>
        <v>4.49573125063309E-3</v>
      </c>
      <c r="AQ8" s="8">
        <f>$P8*'[2]Results Flue gas - MEA (GF)'!AP50</f>
        <v>1.7397424850844168E-2</v>
      </c>
      <c r="AR8" s="106">
        <f>$P8*'[2]Results Flue gas - MEA (GF)'!AQ50</f>
        <v>0.84656360403600905</v>
      </c>
      <c r="AS8" s="51">
        <f>$Q8*'[2]Results Flue gas - MEA (GF)'!AN50</f>
        <v>5.5653007113854527E-2</v>
      </c>
      <c r="AT8" s="8">
        <f>$Q8*'[2]Results Flue gas - MEA (GF)'!AO50</f>
        <v>4.5194139368390559E-3</v>
      </c>
      <c r="AU8" s="8">
        <f>$Q8*'[2]Results Flue gas - MEA (GF)'!AP50</f>
        <v>1.7489071288445703E-2</v>
      </c>
      <c r="AV8" s="106">
        <f>$Q8*'[2]Results Flue gas - MEA (GF)'!AQ50</f>
        <v>0.85102314555885994</v>
      </c>
      <c r="AW8" s="50">
        <f>$R8*'[2]Results SimaPro (GF)'!AN50</f>
        <v>9.205021127271798E-2</v>
      </c>
      <c r="AX8" s="8">
        <f>$R8*'[2]Results SimaPro (GF)'!AO50</f>
        <v>1.0834335714651444E-2</v>
      </c>
      <c r="AY8" s="8">
        <f>$R8*'[2]Results SimaPro (GF)'!AP50</f>
        <v>4.4883019458902974E-2</v>
      </c>
      <c r="AZ8" s="52">
        <f>$R8*'[2]Results SimaPro (GF)'!AQ50</f>
        <v>0.85223243355372758</v>
      </c>
    </row>
    <row r="9" spans="1:56" ht="18" x14ac:dyDescent="0.35">
      <c r="B9" s="10" t="s">
        <v>34</v>
      </c>
      <c r="C9" s="9" t="s">
        <v>33</v>
      </c>
      <c r="D9" s="1">
        <f>'[1]Comparation CO2 source (membra)'!D8</f>
        <v>1.2958129355999997E-2</v>
      </c>
      <c r="E9" s="1">
        <f>'[1]Comparation CO2 source (membra)'!E8</f>
        <v>1.3009129356E-2</v>
      </c>
      <c r="F9" s="1">
        <f>'[1]Comparation CO2 source (membra)'!F8</f>
        <v>1.4972449355999997E-2</v>
      </c>
      <c r="G9" s="1">
        <f>'[2]Comparation CO2 source (membra)'!D8</f>
        <v>0.10915912403400001</v>
      </c>
      <c r="H9" s="1">
        <f>'[2]Comparation CO2 source (membra)'!E8</f>
        <v>0.10937912403400002</v>
      </c>
      <c r="I9" s="1">
        <f>'[2]Comparation CO2 source (membra)'!F8</f>
        <v>0.11923509403400001</v>
      </c>
      <c r="K9" s="1">
        <f t="shared" si="1"/>
        <v>0.11923509403400001</v>
      </c>
      <c r="L9" s="9" t="s">
        <v>131</v>
      </c>
      <c r="M9" s="8">
        <f t="shared" si="2"/>
        <v>0.10867714292492589</v>
      </c>
      <c r="N9" s="8">
        <f t="shared" si="0"/>
        <v>0.1091048693456847</v>
      </c>
      <c r="O9" s="8">
        <f t="shared" si="0"/>
        <v>0.12557082692223639</v>
      </c>
      <c r="P9" s="8">
        <f t="shared" si="0"/>
        <v>0.91549492972994317</v>
      </c>
      <c r="Q9" s="8">
        <f t="shared" si="0"/>
        <v>0.91734002409400084</v>
      </c>
      <c r="R9" s="8">
        <f t="shared" si="0"/>
        <v>1</v>
      </c>
      <c r="AA9" s="57" t="s">
        <v>34</v>
      </c>
      <c r="AB9" s="47" t="s">
        <v>33</v>
      </c>
      <c r="AC9" s="51">
        <f>$M$9*'[1]Results Flue gas - MEA (GF)'!AN53</f>
        <v>2.8726808171780839E-2</v>
      </c>
      <c r="AD9" s="8">
        <f>$M$9*'[1]Results Flue gas - MEA (GF)'!AO53</f>
        <v>5.6841329567548977E-4</v>
      </c>
      <c r="AE9" s="8">
        <f>$M$9*'[1]Results Flue gas - MEA (GF)'!AP53</f>
        <v>-2.2056543733957982E-4</v>
      </c>
      <c r="AF9" s="106">
        <f>$M$9*'[1]Results Flue gas - MEA (GF)'!AQ53</f>
        <v>7.9602486894809144E-2</v>
      </c>
      <c r="AG9" s="51">
        <f>$N9*'[1]Results Biogas - MEA (GF)'!AN53</f>
        <v>3.3971708241321646E-2</v>
      </c>
      <c r="AH9" s="8">
        <f>$N9*'[1]Results Biogas - MEA (GF)'!AO53</f>
        <v>6.7219339251704856E-4</v>
      </c>
      <c r="AI9" s="8">
        <f>$N9*'[1]Results Biogas - MEA (GF)'!AP53</f>
        <v>-2.6083596341831985E-4</v>
      </c>
      <c r="AJ9" s="106">
        <f>$N9*'[1]Results Biogas - MEA (GF)'!AQ53</f>
        <v>7.472180367526432E-2</v>
      </c>
      <c r="AK9" s="50">
        <f>$O9*'[1]Results SimaPro (GF)'!AN53</f>
        <v>4.7548244096518748E-2</v>
      </c>
      <c r="AL9" s="8">
        <f>$O9*'[1]Results SimaPro (GF)'!AO53</f>
        <v>9.4083038981804864E-4</v>
      </c>
      <c r="AM9" s="8">
        <f>$O9*'[1]Results SimaPro (GF)'!AP53</f>
        <v>-3.6507708030646856E-4</v>
      </c>
      <c r="AN9" s="52">
        <f>$O9*'[1]Results SimaPro (GF)'!AQ53</f>
        <v>7.7446829516206073E-2</v>
      </c>
      <c r="AO9" s="51">
        <f>$P9*'[2]Results Flue gas - MEA (GF)'!AN53</f>
        <v>8.8003224419008541E-2</v>
      </c>
      <c r="AP9" s="8">
        <f>$P9*'[2]Results Flue gas - MEA (GF)'!AO53</f>
        <v>2.1124870784563327E-3</v>
      </c>
      <c r="AQ9" s="8">
        <f>$P9*'[2]Results Flue gas - MEA (GF)'!AP53</f>
        <v>5.0411411018531499E-3</v>
      </c>
      <c r="AR9" s="106">
        <f>$P9*'[2]Results Flue gas - MEA (GF)'!AQ53</f>
        <v>0.82033807713062512</v>
      </c>
      <c r="AS9" s="51">
        <f>$Q9*'[2]Results Flue gas - MEA (GF)'!AN53</f>
        <v>8.8180586682983397E-2</v>
      </c>
      <c r="AT9" s="8">
        <f>$Q9*'[2]Results Flue gas - MEA (GF)'!AO53</f>
        <v>2.1167445984884253E-3</v>
      </c>
      <c r="AU9" s="8">
        <f>$Q9*'[2]Results Flue gas - MEA (GF)'!AP53</f>
        <v>5.0513010500225983E-3</v>
      </c>
      <c r="AV9" s="106">
        <f>$Q9*'[2]Results Flue gas - MEA (GF)'!AQ53</f>
        <v>0.82199139176250646</v>
      </c>
      <c r="AW9" s="50">
        <f>$R9*'[2]Results SimaPro (GF)'!AN53</f>
        <v>0.11897817625702328</v>
      </c>
      <c r="AX9" s="8">
        <f>$R9*'[2]Results SimaPro (GF)'!AO53</f>
        <v>4.1844224139054587E-3</v>
      </c>
      <c r="AY9" s="8">
        <f>$R9*'[2]Results SimaPro (GF)'!AP53</f>
        <v>1.3117027437861755E-2</v>
      </c>
      <c r="AZ9" s="52">
        <f>$R9*'[2]Results SimaPro (GF)'!AQ53</f>
        <v>0.86372037389120948</v>
      </c>
    </row>
    <row r="10" spans="1:56" x14ac:dyDescent="0.25">
      <c r="B10" s="10" t="s">
        <v>32</v>
      </c>
      <c r="C10" s="9" t="s">
        <v>31</v>
      </c>
      <c r="D10" s="1">
        <f>'[1]Comparation CO2 source (membra)'!D9</f>
        <v>3173.90565295852</v>
      </c>
      <c r="E10" s="1">
        <f>'[1]Comparation CO2 source (membra)'!E9</f>
        <v>3196.90565295852</v>
      </c>
      <c r="F10" s="1">
        <f>'[1]Comparation CO2 source (membra)'!F9</f>
        <v>3826.3766751585199</v>
      </c>
      <c r="G10" s="1">
        <f>'[2]Comparation CO2 source (membra)'!D9</f>
        <v>24843.3419006392</v>
      </c>
      <c r="H10" s="1">
        <f>'[2]Comparation CO2 source (membra)'!E9</f>
        <v>24953.3419006392</v>
      </c>
      <c r="I10" s="1">
        <f>'[2]Comparation CO2 source (membra)'!F9</f>
        <v>28219.7947725392</v>
      </c>
      <c r="K10" s="1">
        <f t="shared" si="1"/>
        <v>28219.7947725392</v>
      </c>
      <c r="L10" s="9" t="s">
        <v>130</v>
      </c>
      <c r="M10" s="8">
        <f t="shared" si="2"/>
        <v>0.11247089777020848</v>
      </c>
      <c r="N10" s="8">
        <f t="shared" si="0"/>
        <v>0.11328592850255036</v>
      </c>
      <c r="O10" s="8">
        <f t="shared" si="0"/>
        <v>0.13559193842479617</v>
      </c>
      <c r="P10" s="8">
        <f t="shared" si="0"/>
        <v>0.88035161491728353</v>
      </c>
      <c r="Q10" s="8">
        <f t="shared" si="0"/>
        <v>0.88424958798500553</v>
      </c>
      <c r="R10" s="8">
        <f t="shared" si="0"/>
        <v>1</v>
      </c>
      <c r="AA10" s="57" t="s">
        <v>32</v>
      </c>
      <c r="AB10" s="47" t="s">
        <v>31</v>
      </c>
      <c r="AC10" s="51">
        <f>$M$10*'[1]Results Flue gas - MEA (GF)'!AN56</f>
        <v>3.2043724822585974E-2</v>
      </c>
      <c r="AD10" s="8">
        <f>$M$10*'[1]Results Flue gas - MEA (GF)'!AO56</f>
        <v>1.2507618186594295E-3</v>
      </c>
      <c r="AE10" s="8">
        <f>$M$10*'[1]Results Flue gas - MEA (GF)'!AP56</f>
        <v>-5.1353934214292022E-9</v>
      </c>
      <c r="AF10" s="106">
        <f>$M$10*'[1]Results Flue gas - MEA (GF)'!AQ56</f>
        <v>7.9176416264356494E-2</v>
      </c>
      <c r="AG10" s="51">
        <f>$N10*'[1]Results Biogas - MEA (GF)'!AN56</f>
        <v>2.4601288841626035E-2</v>
      </c>
      <c r="AH10" s="8">
        <f>$N10*'[1]Results Biogas - MEA (GF)'!AO56</f>
        <v>9.6026142226853114E-4</v>
      </c>
      <c r="AI10" s="8">
        <f>$N10*'[1]Results Biogas - MEA (GF)'!AP56</f>
        <v>-3.9426532660126256E-9</v>
      </c>
      <c r="AJ10" s="106">
        <f>$N10*'[1]Results Biogas - MEA (GF)'!AQ56</f>
        <v>8.7724382181309055E-2</v>
      </c>
      <c r="AK10" s="50">
        <f>$O10*'[1]Results SimaPro (GF)'!AN56</f>
        <v>4.6279072983527882E-2</v>
      </c>
      <c r="AL10" s="8">
        <f>$O10*'[1]Results SimaPro (GF)'!AO56</f>
        <v>1.8064097422000158E-3</v>
      </c>
      <c r="AM10" s="8">
        <f>$O10*'[1]Results SimaPro (GF)'!AP56</f>
        <v>-7.4203232808222792E-9</v>
      </c>
      <c r="AN10" s="52">
        <f>$O10*'[1]Results SimaPro (GF)'!AQ56</f>
        <v>8.7506463119391559E-2</v>
      </c>
      <c r="AO10" s="51">
        <f>$P10*'[2]Results Flue gas - MEA (GF)'!AN56</f>
        <v>0.12124287352125204</v>
      </c>
      <c r="AP10" s="8">
        <f>$P10*'[2]Results Flue gas - MEA (GF)'!AO56</f>
        <v>4.361451236932868E-3</v>
      </c>
      <c r="AQ10" s="8">
        <f>$P10*'[2]Results Flue gas - MEA (GF)'!AP56</f>
        <v>1.3352884756819887E-2</v>
      </c>
      <c r="AR10" s="106">
        <f>$P10*'[2]Results Flue gas - MEA (GF)'!AQ56</f>
        <v>0.74139440540227874</v>
      </c>
      <c r="AS10" s="51">
        <f>$Q10*'[2]Results Flue gas - MEA (GF)'!AN56</f>
        <v>0.12177970613180329</v>
      </c>
      <c r="AT10" s="8">
        <f>$Q10*'[2]Results Flue gas - MEA (GF)'!AO56</f>
        <v>4.380762633844822E-3</v>
      </c>
      <c r="AU10" s="8">
        <f>$Q10*'[2]Results Flue gas - MEA (GF)'!AP56</f>
        <v>1.3412007934737121E-2</v>
      </c>
      <c r="AV10" s="106">
        <f>$Q10*'[2]Results Flue gas - MEA (GF)'!AQ56</f>
        <v>0.74467711128462022</v>
      </c>
      <c r="AW10" s="50">
        <f>$R10*'[2]Results SimaPro (GF)'!AN56</f>
        <v>0.15278385045998863</v>
      </c>
      <c r="AX10" s="8">
        <f>$R10*'[2]Results SimaPro (GF)'!AO56</f>
        <v>8.0340902486159948E-3</v>
      </c>
      <c r="AY10" s="8">
        <f>$R10*'[2]Results SimaPro (GF)'!AP56</f>
        <v>2.8870752553906368E-2</v>
      </c>
      <c r="AZ10" s="52">
        <f>$R10*'[2]Results SimaPro (GF)'!AQ56</f>
        <v>0.81031130673748897</v>
      </c>
    </row>
    <row r="11" spans="1:56" x14ac:dyDescent="0.25">
      <c r="B11" s="10" t="s">
        <v>30</v>
      </c>
      <c r="C11" s="9" t="s">
        <v>29</v>
      </c>
      <c r="D11" s="1">
        <f>'[1]Comparation CO2 source (membra)'!D10</f>
        <v>1265.9608753599</v>
      </c>
      <c r="E11" s="1">
        <f>'[1]Comparation CO2 source (membra)'!E10</f>
        <v>1271.4608753599</v>
      </c>
      <c r="F11" s="1">
        <f>'[1]Comparation CO2 source (membra)'!F10</f>
        <v>1492.9487812598998</v>
      </c>
      <c r="G11" s="1">
        <f>'[2]Comparation CO2 source (membra)'!D10</f>
        <v>14109.384438131798</v>
      </c>
      <c r="H11" s="1">
        <f>'[2]Comparation CO2 source (membra)'!E10</f>
        <v>14133.384438131798</v>
      </c>
      <c r="I11" s="1">
        <f>'[2]Comparation CO2 source (membra)'!F10</f>
        <v>15180.182959481801</v>
      </c>
      <c r="K11" s="1">
        <f t="shared" si="1"/>
        <v>15180.182959481801</v>
      </c>
      <c r="L11" s="9" t="s">
        <v>131</v>
      </c>
      <c r="M11" s="8">
        <f t="shared" si="2"/>
        <v>8.3395626965692082E-2</v>
      </c>
      <c r="N11" s="8">
        <f t="shared" si="0"/>
        <v>8.3757941439416173E-2</v>
      </c>
      <c r="O11" s="8">
        <f t="shared" si="0"/>
        <v>9.8348536723490448E-2</v>
      </c>
      <c r="P11" s="8">
        <f t="shared" si="0"/>
        <v>0.92946076314046244</v>
      </c>
      <c r="Q11" s="8">
        <f t="shared" si="0"/>
        <v>0.93104177175307656</v>
      </c>
      <c r="R11" s="8">
        <f t="shared" si="0"/>
        <v>1</v>
      </c>
      <c r="AA11" s="57" t="s">
        <v>30</v>
      </c>
      <c r="AB11" s="47" t="s">
        <v>29</v>
      </c>
      <c r="AC11" s="51">
        <f>$M$11*'[1]Results Flue gas - MEA (GF)'!AN59</f>
        <v>2.1746824260628E-2</v>
      </c>
      <c r="AD11" s="8">
        <f>$M$11*'[1]Results Flue gas - MEA (GF)'!AO59</f>
        <v>6.4345123641251778E-4</v>
      </c>
      <c r="AE11" s="8">
        <f>$M$11*'[1]Results Flue gas - MEA (GF)'!AP59</f>
        <v>-1.9514817268677589E-5</v>
      </c>
      <c r="AF11" s="106">
        <f>$M$11*'[1]Results Flue gas - MEA (GF)'!AQ59</f>
        <v>6.1024866285920243E-2</v>
      </c>
      <c r="AG11" s="51">
        <f>$N11*'[1]Results Biogas - MEA (GF)'!AN59</f>
        <v>2.3883026595081569E-2</v>
      </c>
      <c r="AH11" s="8">
        <f>$N11*'[1]Results Biogas - MEA (GF)'!AO59</f>
        <v>7.0665780013226824E-4</v>
      </c>
      <c r="AI11" s="8">
        <f>$N11*'[1]Results Biogas - MEA (GF)'!AP59</f>
        <v>-2.1431768346513884E-5</v>
      </c>
      <c r="AJ11" s="106">
        <f>$N11*'[1]Results Biogas - MEA (GF)'!AQ59</f>
        <v>5.9189688812548852E-2</v>
      </c>
      <c r="AK11" s="50">
        <f>$O11*'[1]Results SimaPro (GF)'!AN59</f>
        <v>2.7127010633471119E-2</v>
      </c>
      <c r="AL11" s="8">
        <f>$O11*'[1]Results SimaPro (GF)'!AO59</f>
        <v>8.0264170942613957E-4</v>
      </c>
      <c r="AM11" s="8">
        <f>$O11*'[1]Results SimaPro (GF)'!AP59</f>
        <v>-2.4342802783499441E-5</v>
      </c>
      <c r="AN11" s="52">
        <f>$O11*'[1]Results SimaPro (GF)'!AQ59</f>
        <v>7.0443227183376686E-2</v>
      </c>
      <c r="AO11" s="51">
        <f>$P11*'[2]Results Flue gas - MEA (GF)'!AN59</f>
        <v>8.2045259399206774E-2</v>
      </c>
      <c r="AP11" s="8">
        <f>$P11*'[2]Results Flue gas - MEA (GF)'!AO59</f>
        <v>2.2073714202053268E-3</v>
      </c>
      <c r="AQ11" s="8">
        <f>$P11*'[2]Results Flue gas - MEA (GF)'!AP59</f>
        <v>6.6415250663992139E-3</v>
      </c>
      <c r="AR11" s="106">
        <f>$P11*'[2]Results Flue gas - MEA (GF)'!AQ59</f>
        <v>0.83856660725465104</v>
      </c>
      <c r="AS11" s="51">
        <f>$Q11*'[2]Results Flue gas - MEA (GF)'!AN59</f>
        <v>8.2184818019514785E-2</v>
      </c>
      <c r="AT11" s="8">
        <f>$Q11*'[2]Results Flue gas - MEA (GF)'!AO59</f>
        <v>2.2111261491459993E-3</v>
      </c>
      <c r="AU11" s="8">
        <f>$Q11*'[2]Results Flue gas - MEA (GF)'!AP59</f>
        <v>6.6528222709152946E-3</v>
      </c>
      <c r="AV11" s="106">
        <f>$Q11*'[2]Results Flue gas - MEA (GF)'!AQ59</f>
        <v>0.83999300531350041</v>
      </c>
      <c r="AW11" s="50">
        <f>$R11*'[2]Results SimaPro (GF)'!AN59</f>
        <v>9.0613003071390905E-2</v>
      </c>
      <c r="AX11" s="8">
        <f>$R11*'[2]Results SimaPro (GF)'!AO59</f>
        <v>3.5697858480784536E-3</v>
      </c>
      <c r="AY11" s="8">
        <f>$R11*'[2]Results SimaPro (GF)'!AP59</f>
        <v>1.2700131158800077E-2</v>
      </c>
      <c r="AZ11" s="52">
        <f>$R11*'[2]Results SimaPro (GF)'!AQ59</f>
        <v>0.89311707992173062</v>
      </c>
    </row>
    <row r="12" spans="1:56" ht="18" x14ac:dyDescent="0.35">
      <c r="B12" s="10" t="s">
        <v>28</v>
      </c>
      <c r="C12" s="9" t="s">
        <v>24</v>
      </c>
      <c r="D12" s="1">
        <f>'[1]Comparation CO2 source (membra)'!D11</f>
        <v>0.84016876926999995</v>
      </c>
      <c r="E12" s="1">
        <f>'[1]Comparation CO2 source (membra)'!E11</f>
        <v>0.84916876926999996</v>
      </c>
      <c r="F12" s="1">
        <f>'[1]Comparation CO2 source (membra)'!F11</f>
        <v>0.92006229926999994</v>
      </c>
      <c r="G12" s="1">
        <f>'[2]Comparation CO2 source (membra)'!D11</f>
        <v>4.5298305316700009</v>
      </c>
      <c r="H12" s="1">
        <f>'[2]Comparation CO2 source (membra)'!E11</f>
        <v>4.5688305316700015</v>
      </c>
      <c r="I12" s="1">
        <f>'[2]Comparation CO2 source (membra)'!F11</f>
        <v>5.0101798416700003</v>
      </c>
      <c r="K12" s="1">
        <f t="shared" si="1"/>
        <v>5.0101798416700003</v>
      </c>
      <c r="L12" s="9" t="s">
        <v>131</v>
      </c>
      <c r="M12" s="8">
        <f t="shared" si="2"/>
        <v>0.16769233756486349</v>
      </c>
      <c r="N12" s="8">
        <f t="shared" si="0"/>
        <v>0.16948868026800287</v>
      </c>
      <c r="O12" s="8">
        <f t="shared" si="0"/>
        <v>0.18363857752525775</v>
      </c>
      <c r="P12" s="8">
        <f t="shared" si="0"/>
        <v>0.90412533578038412</v>
      </c>
      <c r="Q12" s="8">
        <f t="shared" si="0"/>
        <v>0.91190948749398837</v>
      </c>
      <c r="R12" s="8">
        <f t="shared" si="0"/>
        <v>1</v>
      </c>
      <c r="AA12" s="57" t="s">
        <v>28</v>
      </c>
      <c r="AB12" s="47" t="s">
        <v>24</v>
      </c>
      <c r="AC12" s="51">
        <f>$M$12*'[1]Results Flue gas - MEA (GF)'!AN62</f>
        <v>6.4171620493421719E-2</v>
      </c>
      <c r="AD12" s="8">
        <f>$M$12*'[1]Results Flue gas - MEA (GF)'!AO62</f>
        <v>3.1831855400271864E-3</v>
      </c>
      <c r="AE12" s="8">
        <f>$M$12*'[1]Results Flue gas - MEA (GF)'!AP62</f>
        <v>-5.6785686123820439E-4</v>
      </c>
      <c r="AF12" s="106">
        <f>$M$12*'[1]Results Flue gas - MEA (GF)'!AQ62</f>
        <v>0.10090538839265278</v>
      </c>
      <c r="AG12" s="51">
        <f>$N12*'[1]Results Biogas - MEA (GF)'!AN62</f>
        <v>6.550816538893392E-2</v>
      </c>
      <c r="AH12" s="8">
        <f>$N12*'[1]Results Biogas - MEA (GF)'!AO62</f>
        <v>3.2494838562030681E-3</v>
      </c>
      <c r="AI12" s="8">
        <f>$N12*'[1]Results Biogas - MEA (GF)'!AP62</f>
        <v>-5.7968399266224721E-4</v>
      </c>
      <c r="AJ12" s="106">
        <f>$N12*'[1]Results Biogas - MEA (GF)'!AQ62</f>
        <v>0.10131071501552814</v>
      </c>
      <c r="AK12" s="50">
        <f>$O12*'[1]Results SimaPro (GF)'!AN62</f>
        <v>7.7079745932089494E-2</v>
      </c>
      <c r="AL12" s="8">
        <f>$O12*'[1]Results SimaPro (GF)'!AO62</f>
        <v>3.8234835086508145E-3</v>
      </c>
      <c r="AM12" s="8">
        <f>$O12*'[1]Results SimaPro (GF)'!AP62</f>
        <v>-6.8208130406370994E-4</v>
      </c>
      <c r="AN12" s="52">
        <f>$O12*'[1]Results SimaPro (GF)'!AQ62</f>
        <v>0.10341742938858116</v>
      </c>
      <c r="AO12" s="51">
        <f>$P12*'[2]Results Flue gas - MEA (GF)'!AN62</f>
        <v>0.2017008792430669</v>
      </c>
      <c r="AP12" s="8">
        <f>$P12*'[2]Results Flue gas - MEA (GF)'!AO62</f>
        <v>9.908980430396102E-3</v>
      </c>
      <c r="AQ12" s="8">
        <f>$P12*'[2]Results Flue gas - MEA (GF)'!AP62</f>
        <v>2.7260654048106764E-2</v>
      </c>
      <c r="AR12" s="106">
        <f>$P12*'[2]Results Flue gas - MEA (GF)'!AQ62</f>
        <v>0.66525482205881437</v>
      </c>
      <c r="AS12" s="51">
        <f>$Q12*'[2]Results Flue gas - MEA (GF)'!AN62</f>
        <v>0.20343744184413617</v>
      </c>
      <c r="AT12" s="8">
        <f>$Q12*'[2]Results Flue gas - MEA (GF)'!AO62</f>
        <v>9.9942927249915894E-3</v>
      </c>
      <c r="AU12" s="8">
        <f>$Q12*'[2]Results Flue gas - MEA (GF)'!AP62</f>
        <v>2.749535720100468E-2</v>
      </c>
      <c r="AV12" s="106">
        <f>$Q12*'[2]Results Flue gas - MEA (GF)'!AQ62</f>
        <v>0.67098239572385598</v>
      </c>
      <c r="AW12" s="50">
        <f>$R12*'[2]Results SimaPro (GF)'!AN62</f>
        <v>0.23738480039741794</v>
      </c>
      <c r="AX12" s="8">
        <f>$R12*'[2]Results SimaPro (GF)'!AO62</f>
        <v>1.7005122109868539E-2</v>
      </c>
      <c r="AY12" s="8">
        <f>$R12*'[2]Results SimaPro (GF)'!AP62</f>
        <v>5.7521348356217743E-2</v>
      </c>
      <c r="AZ12" s="52">
        <f>$R12*'[2]Results SimaPro (GF)'!AQ62</f>
        <v>0.68808872913649577</v>
      </c>
      <c r="BA12" s="65"/>
      <c r="BB12" s="65"/>
      <c r="BC12" s="65"/>
      <c r="BD12" s="65"/>
    </row>
    <row r="13" spans="1:56" x14ac:dyDescent="0.25">
      <c r="B13" s="10" t="s">
        <v>27</v>
      </c>
      <c r="C13" s="9" t="s">
        <v>26</v>
      </c>
      <c r="D13" s="1">
        <f>'[1]Comparation CO2 source (membra)'!D12</f>
        <v>2.6131621600000003</v>
      </c>
      <c r="E13" s="1">
        <f>'[1]Comparation CO2 source (membra)'!E12</f>
        <v>2.6191621600000001</v>
      </c>
      <c r="F13" s="1">
        <f>'[1]Comparation CO2 source (membra)'!F12</f>
        <v>2.8337030000000003</v>
      </c>
      <c r="G13" s="1">
        <f>'[2]Comparation CO2 source (membra)'!D12</f>
        <v>14.626125950000002</v>
      </c>
      <c r="H13" s="1">
        <f>'[2]Comparation CO2 source (membra)'!E12</f>
        <v>14.653125950000002</v>
      </c>
      <c r="I13" s="1">
        <f>'[2]Comparation CO2 source (membra)'!F12</f>
        <v>15.700410590000002</v>
      </c>
      <c r="K13" s="1">
        <f t="shared" si="1"/>
        <v>15.700410590000002</v>
      </c>
      <c r="L13" s="9" t="s">
        <v>132</v>
      </c>
      <c r="M13" s="8">
        <f t="shared" si="2"/>
        <v>0.16643909692810141</v>
      </c>
      <c r="N13" s="8">
        <f t="shared" si="0"/>
        <v>0.16682125253897578</v>
      </c>
      <c r="O13" s="8">
        <f t="shared" si="0"/>
        <v>0.1804859168335928</v>
      </c>
      <c r="P13" s="8">
        <f t="shared" si="0"/>
        <v>0.93157601619130648</v>
      </c>
      <c r="Q13" s="8">
        <f t="shared" si="0"/>
        <v>0.93329571644024112</v>
      </c>
      <c r="R13" s="8">
        <f t="shared" si="0"/>
        <v>1</v>
      </c>
      <c r="AA13" s="57" t="s">
        <v>27</v>
      </c>
      <c r="AB13" s="47" t="s">
        <v>26</v>
      </c>
      <c r="AC13" s="51">
        <f>$M$13*'[1]Results Flue gas - MEA (GF)'!AN65</f>
        <v>0.12380795172725452</v>
      </c>
      <c r="AD13" s="8">
        <f>$M$13*'[1]Results Flue gas - MEA (GF)'!AO65</f>
        <v>8.2639539064526001E-4</v>
      </c>
      <c r="AE13" s="8">
        <f>$M$13*'[1]Results Flue gas - MEA (GF)'!AP65</f>
        <v>-1.8224861269500298E-4</v>
      </c>
      <c r="AF13" s="106">
        <f>$M$13*'[1]Results Flue gas - MEA (GF)'!AQ65</f>
        <v>4.1986998422896632E-2</v>
      </c>
      <c r="AG13" s="51">
        <f>$N13*'[1]Results Biogas - MEA (GF)'!AN65</f>
        <v>0.12502086192859518</v>
      </c>
      <c r="AH13" s="8">
        <f>$N13*'[1]Results Biogas - MEA (GF)'!AO65</f>
        <v>8.3449134398000759E-4</v>
      </c>
      <c r="AI13" s="8">
        <f>$N13*'[1]Results Biogas - MEA (GF)'!AP65</f>
        <v>-1.8403404891645768E-4</v>
      </c>
      <c r="AJ13" s="106">
        <f>$N13*'[1]Results Biogas - MEA (GF)'!AQ65</f>
        <v>4.114993331531705E-2</v>
      </c>
      <c r="AK13" s="50">
        <f>$O13*'[1]Results SimaPro (GF)'!AN65</f>
        <v>0.12756981217266369</v>
      </c>
      <c r="AL13" s="8">
        <f>$O13*'[1]Results SimaPro (GF)'!AO65</f>
        <v>8.5150511977788803E-4</v>
      </c>
      <c r="AM13" s="8">
        <f>$O13*'[1]Results SimaPro (GF)'!AP65</f>
        <v>-1.8778617177552448E-4</v>
      </c>
      <c r="AN13" s="52">
        <f>$O13*'[1]Results SimaPro (GF)'!AQ65</f>
        <v>5.2252385712926751E-2</v>
      </c>
      <c r="AO13" s="51">
        <f>$P13*'[2]Results Flue gas - MEA (GF)'!AN65</f>
        <v>0.42874396421829492</v>
      </c>
      <c r="AP13" s="8">
        <f>$P13*'[2]Results Flue gas - MEA (GF)'!AO65</f>
        <v>2.5128132708661008E-3</v>
      </c>
      <c r="AQ13" s="8">
        <f>$P13*'[2]Results Flue gas - MEA (GF)'!AP65</f>
        <v>6.7287206491869842E-3</v>
      </c>
      <c r="AR13" s="106">
        <f>$P13*'[2]Results Flue gas - MEA (GF)'!AQ65</f>
        <v>0.49359051805295845</v>
      </c>
      <c r="AS13" s="51">
        <f>$Q13*'[2]Results Flue gas - MEA (GF)'!AN65</f>
        <v>0.42953543060341065</v>
      </c>
      <c r="AT13" s="8">
        <f>$Q13*'[2]Results Flue gas - MEA (GF)'!AO65</f>
        <v>2.5174519536277098E-3</v>
      </c>
      <c r="AU13" s="8">
        <f>$Q13*'[2]Results Flue gas - MEA (GF)'!AP65</f>
        <v>6.7411419464019212E-3</v>
      </c>
      <c r="AV13" s="106">
        <f>$Q13*'[2]Results Flue gas - MEA (GF)'!AQ65</f>
        <v>0.49450169193680082</v>
      </c>
      <c r="AW13" s="50">
        <f>$R13*'[2]Results SimaPro (GF)'!AN65</f>
        <v>0.43952284817285159</v>
      </c>
      <c r="AX13" s="8">
        <f>$R13*'[2]Results SimaPro (GF)'!AO65</f>
        <v>3.7871086019795226E-3</v>
      </c>
      <c r="AY13" s="8">
        <f>$R13*'[2]Results SimaPro (GF)'!AP65</f>
        <v>1.2621514505245891E-2</v>
      </c>
      <c r="AZ13" s="52">
        <f>$R13*'[2]Results SimaPro (GF)'!AQ65</f>
        <v>0.54406852871992295</v>
      </c>
    </row>
    <row r="14" spans="1:56" ht="18" x14ac:dyDescent="0.35">
      <c r="B14" s="10" t="s">
        <v>25</v>
      </c>
      <c r="C14" s="9" t="s">
        <v>24</v>
      </c>
      <c r="D14" s="1">
        <f>'[1]Comparation CO2 source (membra)'!D13</f>
        <v>215.2687213024</v>
      </c>
      <c r="E14" s="1">
        <f>'[1]Comparation CO2 source (membra)'!E13</f>
        <v>215.27172130240001</v>
      </c>
      <c r="F14" s="1">
        <f>'[1]Comparation CO2 source (membra)'!F13</f>
        <v>215.29834345240002</v>
      </c>
      <c r="G14" s="1">
        <f>'[2]Comparation CO2 source (membra)'!D13</f>
        <v>1.4822749482399997</v>
      </c>
      <c r="H14" s="1">
        <f>'[2]Comparation CO2 source (membra)'!E13</f>
        <v>1.4962749482399997</v>
      </c>
      <c r="I14" s="1">
        <f>'[2]Comparation CO2 source (membra)'!F13</f>
        <v>1.6629071982399999</v>
      </c>
      <c r="K14" s="1">
        <f t="shared" si="1"/>
        <v>215.29834345240002</v>
      </c>
      <c r="L14" s="9" t="s">
        <v>131</v>
      </c>
      <c r="M14" s="8">
        <f t="shared" si="2"/>
        <v>0.99986241347924454</v>
      </c>
      <c r="N14" s="8">
        <f t="shared" si="0"/>
        <v>0.99987634763197375</v>
      </c>
      <c r="O14" s="8">
        <f t="shared" si="0"/>
        <v>1</v>
      </c>
      <c r="P14" s="8">
        <f t="shared" si="0"/>
        <v>6.8847485051259285E-3</v>
      </c>
      <c r="Q14" s="8">
        <f t="shared" si="0"/>
        <v>6.9497745511953226E-3</v>
      </c>
      <c r="R14" s="8">
        <f t="shared" si="0"/>
        <v>7.7237342915629512E-3</v>
      </c>
      <c r="AA14" s="57" t="s">
        <v>25</v>
      </c>
      <c r="AB14" s="47" t="s">
        <v>24</v>
      </c>
      <c r="AC14" s="51">
        <f>$M$14*'[1]Results Flue gas - MEA (GF)'!AN68</f>
        <v>6.5556702183471331E-4</v>
      </c>
      <c r="AD14" s="8">
        <f>$M$14*'[1]Results Flue gas - MEA (GF)'!AO68</f>
        <v>3.0496721838705864E-5</v>
      </c>
      <c r="AE14" s="8">
        <f>$M$14*'[1]Results Flue gas - MEA (GF)'!AP68</f>
        <v>-4.7484024614458871E-6</v>
      </c>
      <c r="AF14" s="106">
        <f>$M$14*'[1]Results Flue gas - MEA (GF)'!AQ68</f>
        <v>0.99918109813803258</v>
      </c>
      <c r="AG14" s="51">
        <f>$N14*'[1]Results Biogas - MEA (GF)'!AN68</f>
        <v>6.5561512979446924E-4</v>
      </c>
      <c r="AH14" s="8">
        <f>$N14*'[1]Results Biogas - MEA (GF)'!AO68</f>
        <v>3.0498959802206224E-5</v>
      </c>
      <c r="AI14" s="8">
        <f>$N14*'[1]Results Biogas - MEA (GF)'!AP68</f>
        <v>-4.748750916976615E-6</v>
      </c>
      <c r="AJ14" s="106">
        <f>$N14*'[1]Results Biogas - MEA (GF)'!AQ68</f>
        <v>0.99919498229329407</v>
      </c>
      <c r="AK14" s="50">
        <f>$O14*'[1]Results SimaPro (GF)'!AN68</f>
        <v>6.5575735575139555E-4</v>
      </c>
      <c r="AL14" s="8">
        <f>$O14*'[1]Results SimaPro (GF)'!AO68</f>
        <v>3.0505576098179266E-5</v>
      </c>
      <c r="AM14" s="8">
        <f>$O14*'[1]Results SimaPro (GF)'!AP68</f>
        <v>-4.7497810878995815E-6</v>
      </c>
      <c r="AN14" s="52">
        <f>$O14*'[1]Results SimaPro (GF)'!AQ68</f>
        <v>0.9993184868492383</v>
      </c>
      <c r="AO14" s="51">
        <f>$P14*'[2]Results Flue gas - MEA (GF)'!AN68</f>
        <v>1.7163779465301234E-3</v>
      </c>
      <c r="AP14" s="8">
        <f>$P14*'[2]Results Flue gas - MEA (GF)'!AO68</f>
        <v>7.7624600550648234E-5</v>
      </c>
      <c r="AQ14" s="8">
        <f>$P14*'[2]Results Flue gas - MEA (GF)'!AP68</f>
        <v>2.166187897824347E-4</v>
      </c>
      <c r="AR14" s="106">
        <f>$P14*'[2]Results Flue gas - MEA (GF)'!AQ68</f>
        <v>4.874127168262723E-3</v>
      </c>
      <c r="AS14" s="51">
        <f>$Q14*'[2]Results Flue gas - MEA (GF)'!AN68</f>
        <v>1.7325890356266187E-3</v>
      </c>
      <c r="AT14" s="8">
        <f>$Q14*'[2]Results Flue gas - MEA (GF)'!AO68</f>
        <v>7.835776035274799E-5</v>
      </c>
      <c r="AU14" s="8">
        <f>$Q14*'[2]Results Flue gas - MEA (GF)'!AP68</f>
        <v>2.1866474155444231E-4</v>
      </c>
      <c r="AV14" s="106">
        <f>$Q14*'[2]Results Flue gas - MEA (GF)'!AQ68</f>
        <v>4.9201630136615137E-3</v>
      </c>
      <c r="AW14" s="50">
        <f>$R14*'[2]Results SimaPro (GF)'!AN68</f>
        <v>2.0558319731700928E-3</v>
      </c>
      <c r="AX14" s="8">
        <f>$R14*'[2]Results SimaPro (GF)'!AO68</f>
        <v>1.3567484789523321E-4</v>
      </c>
      <c r="AY14" s="8">
        <f>$R14*'[2]Results SimaPro (GF)'!AP68</f>
        <v>4.625725790687211E-4</v>
      </c>
      <c r="AZ14" s="52">
        <f>$R14*'[2]Results SimaPro (GF)'!AQ68</f>
        <v>5.0696548914289045E-3</v>
      </c>
    </row>
    <row r="15" spans="1:56" ht="18" x14ac:dyDescent="0.35">
      <c r="B15" s="10" t="s">
        <v>23</v>
      </c>
      <c r="C15" s="9" t="s">
        <v>22</v>
      </c>
      <c r="D15" s="1">
        <f>'[1]Comparation CO2 source (membra)'!D14</f>
        <v>2.8364782799999998E-2</v>
      </c>
      <c r="E15" s="1">
        <f>'[1]Comparation CO2 source (membra)'!E14</f>
        <v>2.8420782799999999E-2</v>
      </c>
      <c r="F15" s="1">
        <f>'[1]Comparation CO2 source (membra)'!F14</f>
        <v>3.3278562800000001E-2</v>
      </c>
      <c r="G15" s="1">
        <f>'[2]Comparation CO2 source (membra)'!D14</f>
        <v>0.12179439269999999</v>
      </c>
      <c r="H15" s="1">
        <f>'[2]Comparation CO2 source (membra)'!E14</f>
        <v>0.12204439269999999</v>
      </c>
      <c r="I15" s="1">
        <f>'[2]Comparation CO2 source (membra)'!F14</f>
        <v>0.14439479899999996</v>
      </c>
      <c r="K15" s="1">
        <f t="shared" si="1"/>
        <v>0.14439479899999996</v>
      </c>
      <c r="L15" s="9" t="s">
        <v>132</v>
      </c>
      <c r="M15" s="8">
        <f t="shared" si="2"/>
        <v>0.19643908919461847</v>
      </c>
      <c r="N15" s="8">
        <f t="shared" si="0"/>
        <v>0.19682691479767223</v>
      </c>
      <c r="O15" s="8">
        <f t="shared" si="0"/>
        <v>0.23046926226200162</v>
      </c>
      <c r="P15" s="8">
        <f t="shared" si="0"/>
        <v>0.84348185352576321</v>
      </c>
      <c r="Q15" s="8">
        <f t="shared" si="0"/>
        <v>0.84521321782511027</v>
      </c>
      <c r="R15" s="8">
        <f t="shared" si="0"/>
        <v>1</v>
      </c>
      <c r="AA15" s="57" t="s">
        <v>23</v>
      </c>
      <c r="AB15" s="47" t="s">
        <v>22</v>
      </c>
      <c r="AC15" s="51">
        <f>$M$15*'[1]Results Flue gas - MEA (GF)'!AN71</f>
        <v>0.15145549621348897</v>
      </c>
      <c r="AD15" s="8">
        <f>$M$15*'[1]Results Flue gas - MEA (GF)'!AO71</f>
        <v>7.6974431314754874E-4</v>
      </c>
      <c r="AE15" s="8">
        <f>$M$15*'[1]Results Flue gas - MEA (GF)'!AP71</f>
        <v>-8.817669942844501E-4</v>
      </c>
      <c r="AF15" s="106">
        <f>$M$15*'[1]Results Flue gas - MEA (GF)'!AQ71</f>
        <v>4.5095615662266407E-2</v>
      </c>
      <c r="AG15" s="51">
        <f>$N15*'[1]Results Biogas - MEA (GF)'!AN71</f>
        <v>0.15820964146653713</v>
      </c>
      <c r="AH15" s="8">
        <f>$N15*'[1]Results Biogas - MEA (GF)'!AO71</f>
        <v>8.0407099675220296E-4</v>
      </c>
      <c r="AI15" s="8">
        <f>$N15*'[1]Results Biogas - MEA (GF)'!AP71</f>
        <v>-9.2108932003449081E-4</v>
      </c>
      <c r="AJ15" s="106">
        <f>$N15*'[1]Results Biogas - MEA (GF)'!AQ71</f>
        <v>3.8734291654417392E-2</v>
      </c>
      <c r="AK15" s="50">
        <f>$O15*'[1]Results SimaPro (GF)'!AN71</f>
        <v>0.16881974952574302</v>
      </c>
      <c r="AL15" s="8">
        <f>$O15*'[1]Results SimaPro (GF)'!AO71</f>
        <v>8.5799489218444627E-4</v>
      </c>
      <c r="AM15" s="8">
        <f>$O15*'[1]Results SimaPro (GF)'!AP71</f>
        <v>-9.8286088545336222E-4</v>
      </c>
      <c r="AN15" s="52">
        <f>$O15*'[1]Results SimaPro (GF)'!AQ71</f>
        <v>6.1774378729527513E-2</v>
      </c>
      <c r="AO15" s="51">
        <f>$P15*'[2]Results Flue gas - MEA (GF)'!AN71</f>
        <v>0.53636341687397737</v>
      </c>
      <c r="AP15" s="8">
        <f>$P15*'[2]Results Flue gas - MEA (GF)'!AO71</f>
        <v>2.3169784529331731E-3</v>
      </c>
      <c r="AQ15" s="8">
        <f>$P15*'[2]Results Flue gas - MEA (GF)'!AP71</f>
        <v>2.4744183734508344E-3</v>
      </c>
      <c r="AR15" s="106">
        <f>$P15*'[2]Results Flue gas - MEA (GF)'!AQ71</f>
        <v>0.30232703982540182</v>
      </c>
      <c r="AS15" s="51">
        <f>$Q15*'[2]Results Flue gas - MEA (GF)'!AN71</f>
        <v>0.53746437769200772</v>
      </c>
      <c r="AT15" s="8">
        <f>$Q15*'[2]Results Flue gas - MEA (GF)'!AO71</f>
        <v>2.3217343747813988E-3</v>
      </c>
      <c r="AU15" s="8">
        <f>$Q15*'[2]Results Flue gas - MEA (GF)'!AP71</f>
        <v>2.4794974627229192E-3</v>
      </c>
      <c r="AV15" s="106">
        <f>$Q15*'[2]Results Flue gas - MEA (GF)'!AQ71</f>
        <v>0.3029476082955983</v>
      </c>
      <c r="AW15" s="50">
        <f>$R15*'[2]Results SimaPro (GF)'!AN71</f>
        <v>0.60071272165419209</v>
      </c>
      <c r="AX15" s="8">
        <f>$R15*'[2]Results SimaPro (GF)'!AO71</f>
        <v>3.8160654249049472E-3</v>
      </c>
      <c r="AY15" s="8">
        <f>$R15*'[2]Results SimaPro (GF)'!AP71</f>
        <v>8.544144308133949E-3</v>
      </c>
      <c r="AZ15" s="52">
        <f>$R15*'[2]Results SimaPro (GF)'!AQ71</f>
        <v>0.3869270686127691</v>
      </c>
      <c r="BA15" s="65"/>
      <c r="BB15" s="65"/>
      <c r="BC15" s="65"/>
      <c r="BD15" s="65"/>
    </row>
    <row r="16" spans="1:56" ht="18" x14ac:dyDescent="0.35">
      <c r="B16" s="13" t="s">
        <v>21</v>
      </c>
      <c r="C16" s="12" t="s">
        <v>12</v>
      </c>
      <c r="D16" s="11">
        <f>'[1]Comparation CO2 source (membra)'!D15</f>
        <v>50.784374665482098</v>
      </c>
      <c r="E16" s="11">
        <f>'[1]Comparation CO2 source (membra)'!E15</f>
        <v>51.224374665482095</v>
      </c>
      <c r="F16" s="11">
        <f>'[1]Comparation CO2 source (membra)'!F15</f>
        <v>62.160403655482099</v>
      </c>
      <c r="G16" s="11">
        <f>'[2]Comparation CO2 source (membra)'!D15</f>
        <v>323.74502739454198</v>
      </c>
      <c r="H16" s="11">
        <f>'[2]Comparation CO2 source (membra)'!E15</f>
        <v>325.74502739454198</v>
      </c>
      <c r="I16" s="11">
        <f>'[2]Comparation CO2 source (membra)'!F15</f>
        <v>381.65437635454208</v>
      </c>
      <c r="K16" s="1">
        <f t="shared" si="1"/>
        <v>381.65437635454208</v>
      </c>
      <c r="L16" s="9" t="s">
        <v>132</v>
      </c>
      <c r="M16" s="8">
        <f t="shared" si="2"/>
        <v>0.13306378181893397</v>
      </c>
      <c r="N16" s="8">
        <f t="shared" si="0"/>
        <v>0.13421665737142405</v>
      </c>
      <c r="O16" s="8">
        <f t="shared" si="0"/>
        <v>0.16287093115300086</v>
      </c>
      <c r="P16" s="8">
        <f t="shared" si="0"/>
        <v>0.84826756209863408</v>
      </c>
      <c r="Q16" s="8">
        <f t="shared" si="0"/>
        <v>0.85350790551904354</v>
      </c>
      <c r="R16" s="8">
        <f t="shared" si="0"/>
        <v>1</v>
      </c>
      <c r="AA16" s="58" t="s">
        <v>21</v>
      </c>
      <c r="AB16" s="49" t="s">
        <v>12</v>
      </c>
      <c r="AC16" s="51">
        <f>$M$16*'[1]Results Flue gas - MEA (GF)'!AN74</f>
        <v>5.2819037369098702E-2</v>
      </c>
      <c r="AD16" s="8">
        <f>$M$16*'[1]Results Flue gas - MEA (GF)'!AO74</f>
        <v>2.2119136626780815E-3</v>
      </c>
      <c r="AE16" s="8">
        <f>$M$16*'[1]Results Flue gas - MEA (GF)'!AP74</f>
        <v>-9.8799213979358148E-4</v>
      </c>
      <c r="AF16" s="106">
        <f>$M$16*'[1]Results Flue gas - MEA (GF)'!AQ74</f>
        <v>7.9020822926950757E-2</v>
      </c>
      <c r="AG16" s="51">
        <f>$N16*'[1]Results Biogas - MEA (GF)'!AN74</f>
        <v>4.7732561976812506E-2</v>
      </c>
      <c r="AH16" s="8">
        <f>$N16*'[1]Results Biogas - MEA (GF)'!AO74</f>
        <v>1.9989062892863071E-3</v>
      </c>
      <c r="AI16" s="8">
        <f>$N16*'[1]Results Biogas - MEA (GF)'!AP74</f>
        <v>-8.928484575694087E-4</v>
      </c>
      <c r="AJ16" s="106">
        <f>$N16*'[1]Results Biogas - MEA (GF)'!AQ74</f>
        <v>8.5378037562894638E-2</v>
      </c>
      <c r="AK16" s="50">
        <f>$O16*'[1]Results SimaPro (GF)'!AN74</f>
        <v>5.999548406648212E-2</v>
      </c>
      <c r="AL16" s="8">
        <f>$O16*'[1]Results SimaPro (GF)'!AO74</f>
        <v>2.5124431669276514E-3</v>
      </c>
      <c r="AM16" s="8">
        <f>$O16*'[1]Results SimaPro (GF)'!AP74</f>
        <v>-1.1222292119142962E-3</v>
      </c>
      <c r="AN16" s="52">
        <f>$O16*'[1]Results SimaPro (GF)'!AQ74</f>
        <v>0.10148523313150537</v>
      </c>
      <c r="AO16" s="51">
        <f>$P16*'[2]Results Flue gas - MEA (GF)'!AN74</f>
        <v>0.13975669240792027</v>
      </c>
      <c r="AP16" s="8">
        <f>$P16*'[2]Results Flue gas - MEA (GF)'!AO74</f>
        <v>6.9326630645354416E-3</v>
      </c>
      <c r="AQ16" s="8">
        <f>$P16*'[2]Results Flue gas - MEA (GF)'!AP74</f>
        <v>1.5835627042339515E-2</v>
      </c>
      <c r="AR16" s="106">
        <f>$P16*'[2]Results Flue gas - MEA (GF)'!AQ74</f>
        <v>0.68574257958383888</v>
      </c>
      <c r="AS16" s="51">
        <f>$Q16*'[2]Results Flue gas - MEA (GF)'!AN74</f>
        <v>0.14062006747522349</v>
      </c>
      <c r="AT16" s="8">
        <f>$Q16*'[2]Results Flue gas - MEA (GF)'!AO74</f>
        <v>6.9754909845212935E-3</v>
      </c>
      <c r="AU16" s="8">
        <f>$Q16*'[2]Results Flue gas - MEA (GF)'!AP74</f>
        <v>1.5933454812358302E-2</v>
      </c>
      <c r="AV16" s="106">
        <f>$Q16*'[2]Results Flue gas - MEA (GF)'!AQ74</f>
        <v>0.68997889224694042</v>
      </c>
      <c r="AW16" s="50">
        <f>$R16*'[2]Results SimaPro (GF)'!AN74</f>
        <v>0.15449793335990997</v>
      </c>
      <c r="AX16" s="8">
        <f>$R16*'[2]Results SimaPro (GF)'!AO74</f>
        <v>1.1174206256286354E-2</v>
      </c>
      <c r="AY16" s="8">
        <f>$R16*'[2]Results SimaPro (GF)'!AP74</f>
        <v>3.4252945858678892E-2</v>
      </c>
      <c r="AZ16" s="52">
        <f>$R16*'[2]Results SimaPro (GF)'!AQ74</f>
        <v>0.8000749145251248</v>
      </c>
    </row>
    <row r="17" spans="1:52" x14ac:dyDescent="0.25">
      <c r="B17" s="10" t="s">
        <v>20</v>
      </c>
      <c r="C17" s="9" t="s">
        <v>11</v>
      </c>
      <c r="D17" s="1">
        <f>'[1]Comparation CO2 source (membra)'!D16</f>
        <v>846.74675035999985</v>
      </c>
      <c r="E17" s="1">
        <f>'[1]Comparation CO2 source (membra)'!E16</f>
        <v>855.9467503599999</v>
      </c>
      <c r="F17" s="1">
        <f>'[1]Comparation CO2 source (membra)'!F16</f>
        <v>988.26467586999991</v>
      </c>
      <c r="G17" s="1">
        <f>'[2]Comparation CO2 source (membra)'!D16</f>
        <v>5438.6106436200007</v>
      </c>
      <c r="H17" s="1">
        <f>'[2]Comparation CO2 source (membra)'!E16</f>
        <v>5477.6106436200007</v>
      </c>
      <c r="I17" s="1">
        <f>'[2]Comparation CO2 source (membra)'!F16</f>
        <v>6248.3314473199989</v>
      </c>
      <c r="K17" s="1">
        <f t="shared" si="1"/>
        <v>6248.3314473199989</v>
      </c>
      <c r="L17" s="9" t="s">
        <v>131</v>
      </c>
      <c r="M17" s="8">
        <f t="shared" si="2"/>
        <v>0.13551565846001687</v>
      </c>
      <c r="N17" s="8">
        <f t="shared" si="0"/>
        <v>0.13698805154248467</v>
      </c>
      <c r="O17" s="8">
        <f t="shared" si="0"/>
        <v>0.15816457308676882</v>
      </c>
      <c r="P17" s="8">
        <f t="shared" si="0"/>
        <v>0.87041007498933187</v>
      </c>
      <c r="Q17" s="8">
        <f t="shared" si="0"/>
        <v>0.87665174131718449</v>
      </c>
      <c r="R17" s="8">
        <f t="shared" si="0"/>
        <v>1</v>
      </c>
      <c r="AA17" s="57" t="s">
        <v>20</v>
      </c>
      <c r="AB17" s="47" t="s">
        <v>11</v>
      </c>
      <c r="AC17" s="51">
        <f>$M$17*'[1]Results Flue gas - MEA (GF)'!AN77</f>
        <v>2.9238594976541916E-2</v>
      </c>
      <c r="AD17" s="8">
        <f>$M$17*'[1]Results Flue gas - MEA (GF)'!AO77</f>
        <v>1.8101077570890568E-3</v>
      </c>
      <c r="AE17" s="8">
        <f>$M$17*'[1]Results Flue gas - MEA (GF)'!AP77</f>
        <v>9.3010268208873302E-5</v>
      </c>
      <c r="AF17" s="106">
        <f>$M$17*'[1]Results Flue gas - MEA (GF)'!AQ77</f>
        <v>0.10437394545817702</v>
      </c>
      <c r="AG17" s="51">
        <f>$N17*'[1]Results Biogas - MEA (GF)'!AN77</f>
        <v>3.8376327404768859E-2</v>
      </c>
      <c r="AH17" s="8">
        <f>$N17*'[1]Results Biogas - MEA (GF)'!AO77</f>
        <v>2.375808002391803E-3</v>
      </c>
      <c r="AI17" s="8">
        <f>$N17*'[1]Results Biogas - MEA (GF)'!AP77</f>
        <v>1.2207811311223417E-4</v>
      </c>
      <c r="AJ17" s="106">
        <f>$N17*'[1]Results Biogas - MEA (GF)'!AQ77</f>
        <v>9.6113838022211767E-2</v>
      </c>
      <c r="AK17" s="50">
        <f>$O17*'[1]Results SimaPro (GF)'!AN77</f>
        <v>5.0481763131386227E-2</v>
      </c>
      <c r="AL17" s="8">
        <f>$O17*'[1]Results SimaPro (GF)'!AO77</f>
        <v>3.125233282619099E-3</v>
      </c>
      <c r="AM17" s="8">
        <f>$O17*'[1]Results SimaPro (GF)'!AP77</f>
        <v>1.6058643950945435E-4</v>
      </c>
      <c r="AN17" s="52">
        <f>$O17*'[1]Results SimaPro (GF)'!AQ77</f>
        <v>0.10439699023325404</v>
      </c>
      <c r="AO17" s="51">
        <f>$P17*'[2]Results Flue gas - MEA (GF)'!AN77</f>
        <v>7.6515473156328423E-2</v>
      </c>
      <c r="AP17" s="8">
        <f>$P17*'[2]Results Flue gas - MEA (GF)'!AO77</f>
        <v>6.2846592971496414E-3</v>
      </c>
      <c r="AQ17" s="8">
        <f>$P17*'[2]Results Flue gas - MEA (GF)'!AP77</f>
        <v>1.9802983345902761E-2</v>
      </c>
      <c r="AR17" s="106">
        <f>$P17*'[2]Results Flue gas - MEA (GF)'!AQ77</f>
        <v>0.76780695918995112</v>
      </c>
      <c r="AS17" s="51">
        <f>$Q17*'[2]Results Flue gas - MEA (GF)'!AN77</f>
        <v>7.7064161718286311E-2</v>
      </c>
      <c r="AT17" s="8">
        <f>$Q17*'[2]Results Flue gas - MEA (GF)'!AO77</f>
        <v>6.3297262689646517E-3</v>
      </c>
      <c r="AU17" s="8">
        <f>$Q17*'[2]Results Flue gas - MEA (GF)'!AP77</f>
        <v>1.994498953113983E-2</v>
      </c>
      <c r="AV17" s="106">
        <f>$Q17*'[2]Results Flue gas - MEA (GF)'!AQ77</f>
        <v>0.77331286379879371</v>
      </c>
      <c r="AW17" s="50">
        <f>$R17*'[2]Results SimaPro (GF)'!AN77</f>
        <v>0.11677771593454188</v>
      </c>
      <c r="AX17" s="8">
        <f>$R17*'[2]Results SimaPro (GF)'!AO77</f>
        <v>1.3899618391282859E-2</v>
      </c>
      <c r="AY17" s="8">
        <f>$R17*'[2]Results SimaPro (GF)'!AP77</f>
        <v>5.0793324534044351E-2</v>
      </c>
      <c r="AZ17" s="52">
        <f>$R17*'[2]Results SimaPro (GF)'!AQ77</f>
        <v>0.81852934114013087</v>
      </c>
    </row>
    <row r="18" spans="1:52" ht="15.75" thickBot="1" x14ac:dyDescent="0.3">
      <c r="B18" s="10" t="s">
        <v>19</v>
      </c>
      <c r="C18" s="9" t="s">
        <v>18</v>
      </c>
      <c r="D18" s="1">
        <f>'[1]Comparation CO2 source (membra)'!D17</f>
        <v>2.1719855299999997</v>
      </c>
      <c r="E18" s="1">
        <f>'[1]Comparation CO2 source (membra)'!E17</f>
        <v>2.1769855300000001</v>
      </c>
      <c r="F18" s="1">
        <f>'[1]Comparation CO2 source (membra)'!F17</f>
        <v>3.8349841599999999</v>
      </c>
      <c r="G18" s="1">
        <f>'[2]Comparation CO2 source (membra)'!D17</f>
        <v>10.73626878</v>
      </c>
      <c r="H18" s="1">
        <f>'[2]Comparation CO2 source (membra)'!E17</f>
        <v>10.75826878</v>
      </c>
      <c r="I18" s="1">
        <f>'[2]Comparation CO2 source (membra)'!F17</f>
        <v>18.099492040000001</v>
      </c>
      <c r="K18" s="1">
        <f t="shared" si="1"/>
        <v>18.099492040000001</v>
      </c>
      <c r="L18" s="9" t="s">
        <v>132</v>
      </c>
      <c r="M18" s="8">
        <f t="shared" si="2"/>
        <v>0.12000256831517132</v>
      </c>
      <c r="N18" s="8">
        <f t="shared" si="0"/>
        <v>0.12027881916182218</v>
      </c>
      <c r="O18" s="8">
        <f t="shared" si="0"/>
        <v>0.21188352421850618</v>
      </c>
      <c r="P18" s="8">
        <f t="shared" si="0"/>
        <v>0.59318066806917968</v>
      </c>
      <c r="Q18" s="8">
        <f t="shared" si="0"/>
        <v>0.59439617179444326</v>
      </c>
      <c r="R18" s="8">
        <f t="shared" si="0"/>
        <v>1</v>
      </c>
      <c r="AA18" s="59" t="s">
        <v>19</v>
      </c>
      <c r="AB18" s="64" t="s">
        <v>18</v>
      </c>
      <c r="AC18" s="53">
        <f>$M$18*'[1]Results Flue gas - MEA (GF)'!AN80</f>
        <v>8.6235237754485244E-2</v>
      </c>
      <c r="AD18" s="54">
        <f>$M$18*'[1]Results Flue gas - MEA (GF)'!AO80</f>
        <v>5.6998597270646622E-4</v>
      </c>
      <c r="AE18" s="54">
        <f>$M$18*'[1]Results Flue gas - MEA (GF)'!AP80</f>
        <v>-1.2347638990050779E-4</v>
      </c>
      <c r="AF18" s="107">
        <f>$M$18*'[1]Results Flue gas - MEA (GF)'!AQ80</f>
        <v>3.3320820977880118E-2</v>
      </c>
      <c r="AG18" s="51">
        <f>$N18*'[1]Results Biogas - MEA (GF)'!AN80</f>
        <v>7.7029967351991246E-2</v>
      </c>
      <c r="AH18" s="54">
        <f>$N18*'[1]Results Biogas - MEA (GF)'!AO80</f>
        <v>5.0914222552124228E-4</v>
      </c>
      <c r="AI18" s="54">
        <f>$N18*'[1]Results Biogas - MEA (GF)'!AP80</f>
        <v>-1.10295773867489E-4</v>
      </c>
      <c r="AJ18" s="107">
        <f>$N18*'[1]Results Biogas - MEA (GF)'!AQ80</f>
        <v>4.2850005358177172E-2</v>
      </c>
      <c r="AK18" s="94">
        <f>$O18*'[1]Results SimaPro (GF)'!AN80</f>
        <v>9.1063172732001152E-2</v>
      </c>
      <c r="AL18" s="54">
        <f>$O18*'[1]Results SimaPro (GF)'!AO80</f>
        <v>6.0189700218792551E-4</v>
      </c>
      <c r="AM18" s="54">
        <f>$O18*'[1]Results SimaPro (GF)'!AP80</f>
        <v>-1.3038929461580841E-4</v>
      </c>
      <c r="AN18" s="55">
        <f>$O18*'[1]Results SimaPro (GF)'!AQ80</f>
        <v>0.12034884377893292</v>
      </c>
      <c r="AO18" s="53">
        <f>$P18*'[2]Results Flue gas - MEA (GF)'!AN80</f>
        <v>0.29457430527891015</v>
      </c>
      <c r="AP18" s="54">
        <f>$P18*'[2]Results Flue gas - MEA (GF)'!AO80</f>
        <v>1.7315854954102624E-3</v>
      </c>
      <c r="AQ18" s="54">
        <f>$P18*'[2]Results Flue gas - MEA (GF)'!AP80</f>
        <v>4.6485420034295339E-3</v>
      </c>
      <c r="AR18" s="107">
        <f>$P18*'[2]Results Flue gas - MEA (GF)'!AQ80</f>
        <v>0.29222623529142971</v>
      </c>
      <c r="AS18" s="51">
        <f>$Q18*'[2]Results Flue gas - MEA (GF)'!AN80</f>
        <v>0.29517792603849918</v>
      </c>
      <c r="AT18" s="54">
        <f>$Q18*'[2]Results Flue gas - MEA (GF)'!AO80</f>
        <v>1.7351337375118374E-3</v>
      </c>
      <c r="AU18" s="54">
        <f>$Q18*'[2]Results Flue gas - MEA (GF)'!AP80</f>
        <v>4.6580674657825212E-3</v>
      </c>
      <c r="AV18" s="107">
        <f>$Q18*'[2]Results Flue gas - MEA (GF)'!AQ80</f>
        <v>0.29282504455264968</v>
      </c>
      <c r="AW18" s="94">
        <f>$R18*'[2]Results SimaPro (GF)'!AN80</f>
        <v>0.30976412750200044</v>
      </c>
      <c r="AX18" s="54">
        <f>$R18*'[2]Results SimaPro (GF)'!AO80</f>
        <v>2.6769657343377684E-3</v>
      </c>
      <c r="AY18" s="54">
        <f>$R18*'[2]Results SimaPro (GF)'!AP80</f>
        <v>8.9340363609452644E-3</v>
      </c>
      <c r="AZ18" s="55">
        <f>$R18*'[2]Results SimaPro (GF)'!AQ80</f>
        <v>0.67862487040271657</v>
      </c>
    </row>
    <row r="19" spans="1:52" ht="15.75" thickBot="1" x14ac:dyDescent="0.3">
      <c r="A19" s="19"/>
      <c r="AC19" s="165" t="s">
        <v>2</v>
      </c>
      <c r="AD19" s="166"/>
      <c r="AE19" s="166"/>
      <c r="AF19" s="166"/>
      <c r="AG19" s="166"/>
      <c r="AH19" s="166"/>
      <c r="AI19" s="166"/>
      <c r="AJ19" s="166"/>
      <c r="AK19" s="166"/>
      <c r="AL19" s="166"/>
      <c r="AM19" s="166"/>
      <c r="AN19" s="167"/>
      <c r="AO19" s="165" t="s">
        <v>1</v>
      </c>
      <c r="AP19" s="166"/>
      <c r="AQ19" s="166"/>
      <c r="AR19" s="166"/>
      <c r="AS19" s="166"/>
      <c r="AT19" s="166"/>
      <c r="AU19" s="166"/>
      <c r="AV19" s="166"/>
      <c r="AW19" s="166"/>
      <c r="AX19" s="166"/>
      <c r="AY19" s="166"/>
      <c r="AZ19" s="167"/>
    </row>
    <row r="20" spans="1:52" ht="15.75" thickBot="1" x14ac:dyDescent="0.3">
      <c r="D20" s="164" t="s">
        <v>2</v>
      </c>
      <c r="E20" s="164"/>
      <c r="F20" s="164"/>
      <c r="G20" s="164" t="s">
        <v>1</v>
      </c>
      <c r="H20" s="164"/>
      <c r="I20" s="164"/>
      <c r="M20" s="161" t="s">
        <v>2</v>
      </c>
      <c r="N20" s="162"/>
      <c r="O20" s="163"/>
      <c r="P20" s="164" t="s">
        <v>1</v>
      </c>
      <c r="Q20" s="164"/>
      <c r="R20" s="164"/>
      <c r="AC20" s="117" t="s">
        <v>70</v>
      </c>
      <c r="AD20" s="111" t="s">
        <v>109</v>
      </c>
      <c r="AE20" s="111" t="s">
        <v>110</v>
      </c>
      <c r="AF20" s="113" t="s">
        <v>108</v>
      </c>
      <c r="AG20" s="117" t="s">
        <v>70</v>
      </c>
      <c r="AH20" s="111" t="s">
        <v>109</v>
      </c>
      <c r="AI20" s="111" t="s">
        <v>110</v>
      </c>
      <c r="AJ20" s="118" t="s">
        <v>108</v>
      </c>
      <c r="AK20" s="121" t="s">
        <v>70</v>
      </c>
      <c r="AL20" s="111" t="s">
        <v>109</v>
      </c>
      <c r="AM20" s="111" t="s">
        <v>110</v>
      </c>
      <c r="AN20" s="120" t="s">
        <v>108</v>
      </c>
      <c r="AO20" s="119" t="s">
        <v>70</v>
      </c>
      <c r="AP20" s="111" t="s">
        <v>109</v>
      </c>
      <c r="AQ20" s="111" t="s">
        <v>110</v>
      </c>
      <c r="AR20" s="118" t="s">
        <v>108</v>
      </c>
      <c r="AS20" s="117" t="s">
        <v>70</v>
      </c>
      <c r="AT20" s="111" t="s">
        <v>109</v>
      </c>
      <c r="AU20" s="111" t="s">
        <v>110</v>
      </c>
      <c r="AV20" s="118" t="s">
        <v>108</v>
      </c>
      <c r="AW20" s="119" t="s">
        <v>70</v>
      </c>
      <c r="AX20" s="111" t="s">
        <v>109</v>
      </c>
      <c r="AY20" s="111" t="s">
        <v>110</v>
      </c>
      <c r="AZ20" s="120" t="s">
        <v>108</v>
      </c>
    </row>
    <row r="21" spans="1:52" ht="28.5" customHeight="1" x14ac:dyDescent="0.25">
      <c r="B21" s="16" t="s">
        <v>99</v>
      </c>
      <c r="C21" s="16" t="s">
        <v>16</v>
      </c>
      <c r="D21" s="16" t="s">
        <v>133</v>
      </c>
      <c r="E21" s="16" t="s">
        <v>134</v>
      </c>
      <c r="F21" s="16" t="s">
        <v>273</v>
      </c>
      <c r="G21" s="16" t="s">
        <v>133</v>
      </c>
      <c r="H21" s="16" t="s">
        <v>134</v>
      </c>
      <c r="I21" s="16" t="s">
        <v>273</v>
      </c>
      <c r="K21" s="160" t="s">
        <v>15</v>
      </c>
      <c r="L21" s="160"/>
      <c r="M21" s="16" t="s">
        <v>133</v>
      </c>
      <c r="N21" s="16" t="s">
        <v>134</v>
      </c>
      <c r="O21" s="16" t="s">
        <v>273</v>
      </c>
      <c r="P21" s="16" t="s">
        <v>133</v>
      </c>
      <c r="Q21" s="16" t="s">
        <v>134</v>
      </c>
      <c r="R21" s="16" t="s">
        <v>273</v>
      </c>
      <c r="AA21" s="56" t="s">
        <v>99</v>
      </c>
      <c r="AB21" s="63" t="s">
        <v>16</v>
      </c>
      <c r="AC21" s="168" t="s">
        <v>143</v>
      </c>
      <c r="AD21" s="169"/>
      <c r="AE21" s="169"/>
      <c r="AF21" s="170"/>
      <c r="AG21" s="168" t="s">
        <v>144</v>
      </c>
      <c r="AH21" s="169"/>
      <c r="AI21" s="169"/>
      <c r="AJ21" s="170"/>
      <c r="AK21" s="169" t="s">
        <v>96</v>
      </c>
      <c r="AL21" s="169"/>
      <c r="AM21" s="169"/>
      <c r="AN21" s="172"/>
      <c r="AO21" s="168" t="s">
        <v>143</v>
      </c>
      <c r="AP21" s="169"/>
      <c r="AQ21" s="169"/>
      <c r="AR21" s="170"/>
      <c r="AS21" s="168" t="s">
        <v>144</v>
      </c>
      <c r="AT21" s="169"/>
      <c r="AU21" s="169"/>
      <c r="AV21" s="170"/>
      <c r="AW21" s="171" t="s">
        <v>96</v>
      </c>
      <c r="AX21" s="169"/>
      <c r="AY21" s="169"/>
      <c r="AZ21" s="172"/>
    </row>
    <row r="22" spans="1:52" x14ac:dyDescent="0.25">
      <c r="B22" s="10" t="s">
        <v>9</v>
      </c>
      <c r="C22" s="14" t="s">
        <v>14</v>
      </c>
      <c r="D22" s="132">
        <f>'[1]Comparation CO2 source (membra)'!D21</f>
        <v>4.3988770585699999E-5</v>
      </c>
      <c r="E22" s="132">
        <f>'[1]Comparation CO2 source (membra)'!E21</f>
        <v>4.4408770585699998E-5</v>
      </c>
      <c r="F22" s="132">
        <f>'[1]Comparation CO2 source (membra)'!F21</f>
        <v>4.9445970585699998E-5</v>
      </c>
      <c r="G22" s="132">
        <f>'[2]Comparation CO2 source (membra)'!D21</f>
        <v>2.4366661462789997E-4</v>
      </c>
      <c r="H22" s="132">
        <f>'[2]Comparation CO2 source (membra)'!E21</f>
        <v>2.4556661462789997E-4</v>
      </c>
      <c r="I22" s="132">
        <f>'[2]Comparation CO2 source (membra)'!F21</f>
        <v>2.7292673462790001E-4</v>
      </c>
      <c r="K22" s="105">
        <f>MAX(D22:I22)</f>
        <v>2.7292673462790001E-4</v>
      </c>
      <c r="L22" s="9" t="s">
        <v>130</v>
      </c>
      <c r="M22" s="8">
        <f>D22/$K22</f>
        <v>0.16117428234237641</v>
      </c>
      <c r="N22" s="8">
        <f t="shared" ref="N22:R25" si="3">E22/$K22</f>
        <v>0.16271315687063623</v>
      </c>
      <c r="O22" s="8">
        <f t="shared" si="3"/>
        <v>0.18116939204623222</v>
      </c>
      <c r="P22" s="8">
        <f t="shared" si="3"/>
        <v>0.89279130151946307</v>
      </c>
      <c r="Q22" s="8">
        <f t="shared" si="3"/>
        <v>0.89975287676635274</v>
      </c>
      <c r="R22" s="8">
        <f t="shared" si="3"/>
        <v>1</v>
      </c>
      <c r="AA22" s="57" t="s">
        <v>9</v>
      </c>
      <c r="AB22" s="48" t="s">
        <v>14</v>
      </c>
      <c r="AC22" s="51">
        <f>$M$22*'[1]Results Flue gas - MEA (GF)'!AN10</f>
        <v>6.6501374248190262E-2</v>
      </c>
      <c r="AD22" s="8">
        <f>$M$22*'[1]Results Flue gas - MEA (GF)'!AO10</f>
        <v>2.8836399272980781E-3</v>
      </c>
      <c r="AE22" s="8">
        <f>$M$22*'[1]Results Flue gas - MEA (GF)'!AP10</f>
        <v>-5.026919490050733E-3</v>
      </c>
      <c r="AF22" s="106">
        <f>$M$22*'[1]Results Flue gas - MEA (GF)'!AQ10</f>
        <v>9.6816187656938807E-2</v>
      </c>
      <c r="AG22" s="51">
        <f>$N$22*'[1]Results Biogas - MEA (GF)'!AN10</f>
        <v>6.5988665903973093E-2</v>
      </c>
      <c r="AH22" s="8">
        <f>$N$22*'[1]Results Biogas - MEA (GF)'!AO10</f>
        <v>2.8614078115086249E-3</v>
      </c>
      <c r="AI22" s="8">
        <f>$N$22*'[1]Results Biogas - MEA (GF)'!AP10</f>
        <v>-4.9881632448243113E-3</v>
      </c>
      <c r="AJ22" s="106">
        <f>$N$22*'[1]Results Biogas - MEA (GF)'!AQ10</f>
        <v>9.8851246399978818E-2</v>
      </c>
      <c r="AK22" s="50">
        <f>$O$22*'[1]Results SimaPro (GF)'!AN10</f>
        <v>7.8232792455493277E-2</v>
      </c>
      <c r="AL22" s="8">
        <f>$O$22*'[1]Results SimaPro (GF)'!AO10</f>
        <v>3.3923389779395947E-3</v>
      </c>
      <c r="AM22" s="8">
        <f>$O$22*'[1]Results SimaPro (GF)'!AP10</f>
        <v>-5.9137116127538454E-3</v>
      </c>
      <c r="AN22" s="52">
        <f>$O$22*'[1]Results SimaPro (GF)'!AQ10</f>
        <v>0.10545797222555318</v>
      </c>
      <c r="AO22" s="51">
        <f>$P$22*'[2]Results Flue gas - MEA (GF)'!AN10</f>
        <v>0.21758441551635568</v>
      </c>
      <c r="AP22" s="8">
        <f>$P$22*'[2]Results Flue gas - MEA (GF)'!AO10</f>
        <v>8.9829248532179804E-3</v>
      </c>
      <c r="AQ22" s="8">
        <f>$P$22*'[2]Results Flue gas - MEA (GF)'!AP10</f>
        <v>2.4722468142753705E-4</v>
      </c>
      <c r="AR22" s="106">
        <f>$P$22*'[2]Results Flue gas - MEA (GF)'!AQ10</f>
        <v>0.66597673646846189</v>
      </c>
      <c r="AS22" s="51">
        <f>$Q$22*'[2]Results Flue gas - MEA (GF)'!AN10</f>
        <v>0.21928103854414466</v>
      </c>
      <c r="AT22" s="8">
        <f>$Q$22*'[2]Results Flue gas - MEA (GF)'!AO10</f>
        <v>9.0529695626550034E-3</v>
      </c>
      <c r="AU22" s="8">
        <f>$Q$22*'[2]Results Flue gas - MEA (GF)'!AP10</f>
        <v>2.4915242559318579E-4</v>
      </c>
      <c r="AV22" s="106">
        <f>$Q$22*'[2]Results Flue gas - MEA (GF)'!AQ10</f>
        <v>0.67116971623395993</v>
      </c>
      <c r="AW22" s="50">
        <f>$R$22*'[2]Results SimaPro (GF)'!AN10</f>
        <v>0.2502536613755314</v>
      </c>
      <c r="AX22" s="8">
        <f>$R$22*'[2]Results SimaPro (GF)'!AO10</f>
        <v>1.5087565553495786E-2</v>
      </c>
      <c r="AY22" s="8">
        <f>$R$22*'[2]Results SimaPro (GF)'!AP10</f>
        <v>2.3116093806645564E-2</v>
      </c>
      <c r="AZ22" s="52">
        <f>$R$22*'[2]Results SimaPro (GF)'!AQ10</f>
        <v>0.71154267926432724</v>
      </c>
    </row>
    <row r="23" spans="1:52" ht="17.25" x14ac:dyDescent="0.25">
      <c r="B23" s="10" t="s">
        <v>8</v>
      </c>
      <c r="C23" s="14" t="s">
        <v>13</v>
      </c>
      <c r="D23" s="40">
        <f>'[1]Comparation CO2 source (membra)'!D22</f>
        <v>13.895880075600001</v>
      </c>
      <c r="E23" s="40">
        <f>'[1]Comparation CO2 source (membra)'!E22</f>
        <v>13.956880075599999</v>
      </c>
      <c r="F23" s="40">
        <f>'[1]Comparation CO2 source (membra)'!F22</f>
        <v>16.048419245599998</v>
      </c>
      <c r="G23" s="40">
        <f>'[2]Comparation CO2 source (membra)'!D22</f>
        <v>133.1592256134</v>
      </c>
      <c r="H23" s="40">
        <f>'[2]Comparation CO2 source (membra)'!E22</f>
        <v>133.42922561340001</v>
      </c>
      <c r="I23" s="40">
        <f>'[2]Comparation CO2 source (membra)'!F22</f>
        <v>143.4720554834</v>
      </c>
      <c r="K23" s="1">
        <f>MAX(D23:I23)</f>
        <v>143.4720554834</v>
      </c>
      <c r="L23" s="9" t="s">
        <v>131</v>
      </c>
      <c r="M23" s="8">
        <f t="shared" ref="M23:M25" si="4">D23/$K23</f>
        <v>9.6854262168201685E-2</v>
      </c>
      <c r="N23" s="8">
        <f t="shared" si="3"/>
        <v>9.7279432071807448E-2</v>
      </c>
      <c r="O23" s="8">
        <f t="shared" si="3"/>
        <v>0.11185745678158791</v>
      </c>
      <c r="P23" s="8">
        <f t="shared" si="3"/>
        <v>0.92811959210277561</v>
      </c>
      <c r="Q23" s="8">
        <f t="shared" si="3"/>
        <v>0.93000149167611268</v>
      </c>
      <c r="R23" s="8">
        <f t="shared" si="3"/>
        <v>1</v>
      </c>
      <c r="AA23" s="57" t="s">
        <v>8</v>
      </c>
      <c r="AB23" s="48" t="s">
        <v>13</v>
      </c>
      <c r="AC23" s="51">
        <f>$M$23*'[1]Results Flue gas - MEA (GF)'!AN13</f>
        <v>3.42583849420851E-2</v>
      </c>
      <c r="AD23" s="8">
        <f>$M$23*'[1]Results Flue gas - MEA (GF)'!AO13</f>
        <v>7.7376806301227528E-4</v>
      </c>
      <c r="AE23" s="8">
        <f>$M$23*'[1]Results Flue gas - MEA (GF)'!AP13</f>
        <v>-5.6196403886566066E-5</v>
      </c>
      <c r="AF23" s="106">
        <f>$M$23*'[1]Results Flue gas - MEA (GF)'!AQ13</f>
        <v>6.1878305566990872E-2</v>
      </c>
      <c r="AG23" s="51">
        <f>$N$23*'[1]Results Biogas - MEA (GF)'!AN13</f>
        <v>3.6646829453849089E-2</v>
      </c>
      <c r="AH23" s="8">
        <f>$N$23*'[1]Results Biogas - MEA (GF)'!AO13</f>
        <v>8.2771404110214091E-4</v>
      </c>
      <c r="AI23" s="8">
        <f>$N$23*'[1]Results Biogas - MEA (GF)'!AP13</f>
        <v>-6.011433500534609E-5</v>
      </c>
      <c r="AJ23" s="106">
        <f>$N$23*'[1]Results Biogas - MEA (GF)'!AQ13</f>
        <v>5.9865002911861559E-2</v>
      </c>
      <c r="AK23" s="50">
        <f>$O$23*'[1]Results SimaPro (GF)'!AN13</f>
        <v>4.117619285299446E-2</v>
      </c>
      <c r="AL23" s="8">
        <f>$O$23*'[1]Results SimaPro (GF)'!AO13</f>
        <v>9.3001532284757514E-4</v>
      </c>
      <c r="AM23" s="8">
        <f>$O$23*'[1]Results SimaPro (GF)'!AP13</f>
        <v>-6.754416368643576E-5</v>
      </c>
      <c r="AN23" s="52">
        <f>$O$23*'[1]Results SimaPro (GF)'!AQ13</f>
        <v>6.9818792769432328E-2</v>
      </c>
      <c r="AO23" s="51">
        <f>$P$23*'[2]Results Flue gas - MEA (GF)'!AN13</f>
        <v>0.12603585359011402</v>
      </c>
      <c r="AP23" s="8">
        <f>$P$23*'[2]Results Flue gas - MEA (GF)'!AO13</f>
        <v>2.5693621430747269E-3</v>
      </c>
      <c r="AQ23" s="8">
        <f>$P$23*'[2]Results Flue gas - MEA (GF)'!AP13</f>
        <v>7.541536028185092E-3</v>
      </c>
      <c r="AR23" s="106">
        <f>$P$23*'[2]Results Flue gas - MEA (GF)'!AQ13</f>
        <v>0.7919728403414017</v>
      </c>
      <c r="AS23" s="51">
        <f>$Q$23*'[2]Results Flue gas - MEA (GF)'!AN13</f>
        <v>0.12629140990108365</v>
      </c>
      <c r="AT23" s="8">
        <f>$Q$23*'[2]Results Flue gas - MEA (GF)'!AO13</f>
        <v>2.5745719043618965E-3</v>
      </c>
      <c r="AU23" s="8">
        <f>$Q$23*'[2]Results Flue gas - MEA (GF)'!AP13</f>
        <v>7.5568276065059344E-3</v>
      </c>
      <c r="AV23" s="106">
        <f>$Q$23*'[2]Results Flue gas - MEA (GF)'!AQ13</f>
        <v>0.79357868226416117</v>
      </c>
      <c r="AW23" s="50">
        <f>$R$23*'[2]Results SimaPro (GF)'!AN13</f>
        <v>0.13839268446040576</v>
      </c>
      <c r="AX23" s="8">
        <f>$R$23*'[2]Results SimaPro (GF)'!AO13</f>
        <v>4.1362858293241709E-3</v>
      </c>
      <c r="AY23" s="8">
        <f>$R$23*'[2]Results SimaPro (GF)'!AP13</f>
        <v>1.4508667091905176E-2</v>
      </c>
      <c r="AZ23" s="52">
        <f>$R$23*'[2]Results SimaPro (GF)'!AQ13</f>
        <v>0.84296236261836488</v>
      </c>
    </row>
    <row r="24" spans="1:52" ht="18" x14ac:dyDescent="0.35">
      <c r="B24" s="13" t="s">
        <v>10</v>
      </c>
      <c r="C24" s="12" t="s">
        <v>12</v>
      </c>
      <c r="D24" s="133">
        <f>'[1]Comparation CO2 source (membra)'!D23</f>
        <v>50.784374665482098</v>
      </c>
      <c r="E24" s="133">
        <f>'[1]Comparation CO2 source (membra)'!E23</f>
        <v>51.224374665482095</v>
      </c>
      <c r="F24" s="133">
        <f>'[1]Comparation CO2 source (membra)'!F23</f>
        <v>62.160403655482099</v>
      </c>
      <c r="G24" s="133">
        <f>'[2]Comparation CO2 source (membra)'!D23</f>
        <v>323.74502739454198</v>
      </c>
      <c r="H24" s="133">
        <f>'[2]Comparation CO2 source (membra)'!E23</f>
        <v>325.74502739454198</v>
      </c>
      <c r="I24" s="133">
        <f>'[2]Comparation CO2 source (membra)'!F23</f>
        <v>381.65437635454208</v>
      </c>
      <c r="K24" s="1">
        <f>MAX(D24:I24)</f>
        <v>381.65437635454208</v>
      </c>
      <c r="L24" s="9" t="s">
        <v>132</v>
      </c>
      <c r="M24" s="8">
        <f t="shared" si="4"/>
        <v>0.13306378181893397</v>
      </c>
      <c r="N24" s="8">
        <f t="shared" si="3"/>
        <v>0.13421665737142405</v>
      </c>
      <c r="O24" s="8">
        <f t="shared" si="3"/>
        <v>0.16287093115300086</v>
      </c>
      <c r="P24" s="8">
        <f t="shared" si="3"/>
        <v>0.84826756209863408</v>
      </c>
      <c r="Q24" s="8">
        <f t="shared" si="3"/>
        <v>0.85350790551904354</v>
      </c>
      <c r="R24" s="8">
        <f t="shared" si="3"/>
        <v>1</v>
      </c>
      <c r="AA24" s="58" t="s">
        <v>10</v>
      </c>
      <c r="AB24" s="49" t="s">
        <v>12</v>
      </c>
      <c r="AC24" s="51">
        <f>$M$24*'[1]Results Flue gas - MEA (GF)'!AN7</f>
        <v>5.2819037369098702E-2</v>
      </c>
      <c r="AD24" s="8">
        <f>$M$24*'[1]Results Flue gas - MEA (GF)'!AO7</f>
        <v>2.2119136626780815E-3</v>
      </c>
      <c r="AE24" s="8">
        <f>$M$24*'[1]Results Flue gas - MEA (GF)'!AP7</f>
        <v>-9.8799213979358148E-4</v>
      </c>
      <c r="AF24" s="106">
        <f>$M$24*'[1]Results Flue gas - MEA (GF)'!AQ7</f>
        <v>7.9020822926950757E-2</v>
      </c>
      <c r="AG24" s="51">
        <f>$N$24*'[1]Results Biogas - MEA (GF)'!AN7</f>
        <v>4.7732561976812506E-2</v>
      </c>
      <c r="AH24" s="8">
        <f>$N$24*'[1]Results Biogas - MEA (GF)'!AO7</f>
        <v>1.9989062892863071E-3</v>
      </c>
      <c r="AI24" s="8">
        <f>$N$24*'[1]Results Biogas - MEA (GF)'!AP7</f>
        <v>-8.928484575694087E-4</v>
      </c>
      <c r="AJ24" s="106">
        <f>$N$24*'[1]Results Biogas - MEA (GF)'!AQ7</f>
        <v>8.5378037562894638E-2</v>
      </c>
      <c r="AK24" s="50">
        <f>$O$24*'[1]Results SimaPro (GF)'!AN7</f>
        <v>5.999548406648212E-2</v>
      </c>
      <c r="AL24" s="8">
        <f>$O$24*'[1]Results SimaPro (GF)'!AO7</f>
        <v>2.5124431669276514E-3</v>
      </c>
      <c r="AM24" s="8">
        <f>$O$24*'[1]Results SimaPro (GF)'!AP7</f>
        <v>-1.1222292119142962E-3</v>
      </c>
      <c r="AN24" s="52">
        <f>$O$24*'[1]Results SimaPro (GF)'!AQ7</f>
        <v>0.10148523313150537</v>
      </c>
      <c r="AO24" s="51">
        <f>$P$24*'[2]Results Flue gas - MEA (GF)'!AN7</f>
        <v>0.13975669240792027</v>
      </c>
      <c r="AP24" s="8">
        <f>$P$24*'[2]Results Flue gas - MEA (GF)'!AO7</f>
        <v>6.9326630645354416E-3</v>
      </c>
      <c r="AQ24" s="8">
        <f>$P$24*'[2]Results Flue gas - MEA (GF)'!AP7</f>
        <v>1.5835627042339515E-2</v>
      </c>
      <c r="AR24" s="106">
        <f>$P$24*'[2]Results Flue gas - MEA (GF)'!AQ7</f>
        <v>0.68574257958383888</v>
      </c>
      <c r="AS24" s="51">
        <f>$Q$24*'[2]Results Flue gas - MEA (GF)'!AN7</f>
        <v>0.14062006747522349</v>
      </c>
      <c r="AT24" s="8">
        <f>$Q$24*'[2]Results Flue gas - MEA (GF)'!AO7</f>
        <v>6.9754909845212935E-3</v>
      </c>
      <c r="AU24" s="8">
        <f>$Q$24*'[2]Results Flue gas - MEA (GF)'!AP7</f>
        <v>1.5933454812358302E-2</v>
      </c>
      <c r="AV24" s="106">
        <f>$Q$24*'[2]Results Flue gas - MEA (GF)'!AQ7</f>
        <v>0.68997889224694042</v>
      </c>
      <c r="AW24" s="50">
        <f>$R$24*'[2]Results SimaPro (GF)'!AN7</f>
        <v>0.15449793335990997</v>
      </c>
      <c r="AX24" s="8">
        <f>$R$24*'[2]Results SimaPro (GF)'!AO7</f>
        <v>1.1174206256286354E-2</v>
      </c>
      <c r="AY24" s="8">
        <f>$R$24*'[2]Results SimaPro (GF)'!AP7</f>
        <v>3.4252945858678892E-2</v>
      </c>
      <c r="AZ24" s="52">
        <f>$R$24*'[2]Results SimaPro (GF)'!AQ7</f>
        <v>0.8000749145251248</v>
      </c>
    </row>
    <row r="25" spans="1:52" ht="15.75" thickBot="1" x14ac:dyDescent="0.3">
      <c r="B25" s="10" t="s">
        <v>7</v>
      </c>
      <c r="C25" s="9" t="s">
        <v>11</v>
      </c>
      <c r="D25" s="40">
        <f>'[1]Comparation CO2 source (membra)'!D24</f>
        <v>849.68833681000001</v>
      </c>
      <c r="E25" s="40">
        <f>'[1]Comparation CO2 source (membra)'!E24</f>
        <v>858.88833680999994</v>
      </c>
      <c r="F25" s="40">
        <f>'[1]Comparation CO2 source (membra)'!F24</f>
        <v>992.92266051999991</v>
      </c>
      <c r="G25" s="40">
        <f>'[2]Comparation CO2 source (membra)'!D24</f>
        <v>5445.5989115099992</v>
      </c>
      <c r="H25" s="40">
        <f>'[2]Comparation CO2 source (membra)'!E24</f>
        <v>5485.5989115099992</v>
      </c>
      <c r="I25" s="40">
        <f>'[2]Comparation CO2 source (membra)'!F24</f>
        <v>6262.9209431099989</v>
      </c>
      <c r="K25" s="1">
        <f>MAX(D25:I25)</f>
        <v>6262.9209431099989</v>
      </c>
      <c r="L25" s="9" t="s">
        <v>131</v>
      </c>
      <c r="M25" s="8">
        <f t="shared" si="4"/>
        <v>0.13566965710221268</v>
      </c>
      <c r="N25" s="8">
        <f t="shared" si="3"/>
        <v>0.13713862023995133</v>
      </c>
      <c r="O25" s="8">
        <f t="shared" si="3"/>
        <v>0.15853986814448612</v>
      </c>
      <c r="P25" s="8">
        <f t="shared" si="3"/>
        <v>0.86949826781716655</v>
      </c>
      <c r="Q25" s="8">
        <f t="shared" si="3"/>
        <v>0.87588506406820421</v>
      </c>
      <c r="R25" s="8">
        <f t="shared" si="3"/>
        <v>1</v>
      </c>
      <c r="AA25" s="59" t="s">
        <v>7</v>
      </c>
      <c r="AB25" s="64" t="s">
        <v>11</v>
      </c>
      <c r="AC25" s="53">
        <f>$M$25*'[1]Results Flue gas - MEA (GF)'!AN16</f>
        <v>2.9365688530264035E-2</v>
      </c>
      <c r="AD25" s="54">
        <f>$M$25*'[1]Results Flue gas - MEA (GF)'!AO16</f>
        <v>1.8095347470610289E-3</v>
      </c>
      <c r="AE25" s="54">
        <f>$M$25*'[1]Results Flue gas - MEA (GF)'!AP16</f>
        <v>9.2710411702948275E-5</v>
      </c>
      <c r="AF25" s="107">
        <f>$M$25*'[1]Results Flue gas - MEA (GF)'!AQ16</f>
        <v>0.10440172341318467</v>
      </c>
      <c r="AG25" s="53">
        <f>$N$25*'[1]Results Biogas - MEA (GF)'!AN16</f>
        <v>3.8484533984589765E-2</v>
      </c>
      <c r="AH25" s="54">
        <f>$N$25*'[1]Results Biogas - MEA (GF)'!AO16</f>
        <v>2.3714445311846274E-3</v>
      </c>
      <c r="AI25" s="54">
        <f>$N$25*'[1]Results Biogas - MEA (GF)'!AP16</f>
        <v>1.2149951758256749E-4</v>
      </c>
      <c r="AJ25" s="107">
        <f>$N$25*'[1]Results Biogas - MEA (GF)'!AQ16</f>
        <v>9.6161142206594372E-2</v>
      </c>
      <c r="AK25" s="94">
        <f>$O$25*'[1]Results SimaPro (GF)'!AN16</f>
        <v>5.0627333285888317E-2</v>
      </c>
      <c r="AL25" s="54">
        <f>$O$25*'[1]Results SimaPro (GF)'!AO16</f>
        <v>3.1196924849410269E-3</v>
      </c>
      <c r="AM25" s="54">
        <f>$O$25*'[1]Results SimaPro (GF)'!AP16</f>
        <v>1.5983554783670709E-4</v>
      </c>
      <c r="AN25" s="55">
        <f>$O$25*'[1]Results SimaPro (GF)'!AQ16</f>
        <v>0.10463300682582007</v>
      </c>
      <c r="AO25" s="53">
        <f>$P$25*'[2]Results Flue gas - MEA (GF)'!AN16</f>
        <v>7.6965333139068628E-2</v>
      </c>
      <c r="AP25" s="54">
        <f>$P$25*'[2]Results Flue gas - MEA (GF)'!AO16</f>
        <v>6.2762114758670917E-3</v>
      </c>
      <c r="AQ25" s="54">
        <f>$P$25*'[2]Results Flue gas - MEA (GF)'!AP16</f>
        <v>1.9774731891806875E-2</v>
      </c>
      <c r="AR25" s="107">
        <f>$P$25*'[2]Results Flue gas - MEA (GF)'!AQ16</f>
        <v>0.76648199131042394</v>
      </c>
      <c r="AS25" s="53">
        <f>$Q$25*'[2]Results Flue gas - MEA (GF)'!AN16</f>
        <v>7.7530672852034951E-2</v>
      </c>
      <c r="AT25" s="54">
        <f>$Q$25*'[2]Results Flue gas - MEA (GF)'!AO16</f>
        <v>6.3223126418020378E-3</v>
      </c>
      <c r="AU25" s="54">
        <f>$Q$25*'[2]Results Flue gas - MEA (GF)'!AP16</f>
        <v>1.9919984836161704E-2</v>
      </c>
      <c r="AV25" s="107">
        <f>$Q$25*'[2]Results Flue gas - MEA (GF)'!AQ16</f>
        <v>0.77211209373820555</v>
      </c>
      <c r="AW25" s="94">
        <f>$R$25*'[2]Results SimaPro (GF)'!AN16</f>
        <v>0.11740088306860902</v>
      </c>
      <c r="AX25" s="54">
        <f>$R$25*'[2]Results SimaPro (GF)'!AO16</f>
        <v>1.3874975461026413E-2</v>
      </c>
      <c r="AY25" s="54">
        <f>$R$25*'[2]Results SimaPro (GF)'!AP16</f>
        <v>5.0700820189871383E-2</v>
      </c>
      <c r="AZ25" s="55">
        <f>$R$25*'[2]Results SimaPro (GF)'!AQ16</f>
        <v>0.81802332128049315</v>
      </c>
    </row>
    <row r="28" spans="1:52" ht="31.5" customHeight="1" x14ac:dyDescent="0.25">
      <c r="B28" s="6" t="s">
        <v>127</v>
      </c>
      <c r="C28" s="5" t="s">
        <v>10</v>
      </c>
      <c r="D28" s="5" t="s">
        <v>9</v>
      </c>
      <c r="E28" s="5" t="s">
        <v>8</v>
      </c>
      <c r="F28" s="4" t="s">
        <v>7</v>
      </c>
      <c r="G28" s="3" t="s">
        <v>6</v>
      </c>
      <c r="H28" s="3" t="s">
        <v>5</v>
      </c>
      <c r="I28" s="3" t="s">
        <v>4</v>
      </c>
      <c r="J28" s="3" t="s">
        <v>3</v>
      </c>
      <c r="P28" s="42" t="s">
        <v>10</v>
      </c>
    </row>
    <row r="29" spans="1:52" x14ac:dyDescent="0.25">
      <c r="B29" s="2" t="s">
        <v>2</v>
      </c>
      <c r="C29" s="1">
        <f>F16</f>
        <v>62.160403655482099</v>
      </c>
      <c r="D29" s="1">
        <f>F22</f>
        <v>4.9445970585699998E-5</v>
      </c>
      <c r="E29" s="1">
        <f>F23</f>
        <v>16.048419245599998</v>
      </c>
      <c r="F29" s="1">
        <f>F25</f>
        <v>992.92266051999991</v>
      </c>
      <c r="G29" s="1">
        <f>C29*H29</f>
        <v>1400.5264908729757</v>
      </c>
      <c r="H29" s="1">
        <f>'[1]Scenario 1'!N20</f>
        <v>22.530846141785943</v>
      </c>
      <c r="I29" s="1">
        <f>'[1]Scenario 1'!N157</f>
        <v>0.23713812582161542</v>
      </c>
      <c r="J29" s="1">
        <f>'[1]Scenario 1'!C161</f>
        <v>65.488963502830316</v>
      </c>
      <c r="P29" s="1">
        <f>G29/37.77</f>
        <v>37.080394251336394</v>
      </c>
    </row>
    <row r="30" spans="1:52" x14ac:dyDescent="0.25">
      <c r="B30" s="2" t="s">
        <v>1</v>
      </c>
      <c r="C30" s="1">
        <f>I16</f>
        <v>381.65437635454208</v>
      </c>
      <c r="D30" s="1">
        <f>I22</f>
        <v>2.7292673462790001E-4</v>
      </c>
      <c r="E30" s="1">
        <f>I23</f>
        <v>143.4720554834</v>
      </c>
      <c r="F30" s="1">
        <f>I25</f>
        <v>6262.9209431099989</v>
      </c>
      <c r="G30" s="1">
        <f>C30*H30</f>
        <v>1933.3723433015302</v>
      </c>
      <c r="H30" s="1">
        <f>'[2]Scenario 2'!$N$20</f>
        <v>5.0657675192108957</v>
      </c>
      <c r="I30" s="1">
        <f>'[2]Scenario 2'!$N$157</f>
        <v>0.82820767099518766</v>
      </c>
      <c r="J30" s="1">
        <f>'[2]Scenario 2'!$C$161</f>
        <v>342.56130727919367</v>
      </c>
      <c r="P30" s="1">
        <f>G30/37.77</f>
        <v>51.188041919553349</v>
      </c>
    </row>
    <row r="31" spans="1:52" ht="18" x14ac:dyDescent="0.35">
      <c r="B31" s="2" t="s">
        <v>0</v>
      </c>
      <c r="C31" s="1">
        <f>C30/C29</f>
        <v>6.1398310485534129</v>
      </c>
      <c r="D31" s="1">
        <f>D30/D29</f>
        <v>5.5196961733183505</v>
      </c>
      <c r="E31" s="1">
        <f>E30/E29</f>
        <v>8.9399493674578441</v>
      </c>
      <c r="F31" s="1">
        <f>F30/F29</f>
        <v>6.3075616985416243</v>
      </c>
      <c r="G31" s="1">
        <f>G29/G30</f>
        <v>0.72439563735631063</v>
      </c>
      <c r="H31" s="1">
        <f>H29/H30</f>
        <v>4.4476668256769143</v>
      </c>
      <c r="I31" s="1">
        <f>I30/I29</f>
        <v>3.4925116664631055</v>
      </c>
      <c r="J31" s="1">
        <f>J30/J29</f>
        <v>5.2308249964039941</v>
      </c>
      <c r="P31" s="1">
        <f>P30/P29</f>
        <v>1.3804611022362177</v>
      </c>
      <c r="T31" s="74" t="s">
        <v>119</v>
      </c>
      <c r="U31" s="164" t="s">
        <v>139</v>
      </c>
      <c r="V31" s="164"/>
      <c r="W31" s="164"/>
      <c r="X31" s="164"/>
    </row>
    <row r="32" spans="1:52" ht="18" x14ac:dyDescent="0.35">
      <c r="T32" s="74" t="s">
        <v>120</v>
      </c>
      <c r="U32" s="164" t="s">
        <v>138</v>
      </c>
      <c r="V32" s="164"/>
      <c r="W32" s="164"/>
      <c r="X32" s="164"/>
    </row>
    <row r="33" spans="1:58" ht="18" x14ac:dyDescent="0.35">
      <c r="T33" s="74" t="s">
        <v>127</v>
      </c>
      <c r="U33" s="164" t="s">
        <v>121</v>
      </c>
      <c r="V33" s="164"/>
      <c r="W33" s="164"/>
      <c r="X33" s="164"/>
    </row>
    <row r="34" spans="1:58" ht="31.5" customHeight="1" x14ac:dyDescent="0.25">
      <c r="B34" s="6" t="s">
        <v>119</v>
      </c>
      <c r="C34" s="5" t="s">
        <v>10</v>
      </c>
      <c r="D34" s="5" t="s">
        <v>9</v>
      </c>
      <c r="E34" s="5" t="s">
        <v>8</v>
      </c>
      <c r="F34" s="4" t="s">
        <v>7</v>
      </c>
      <c r="G34" s="3" t="s">
        <v>6</v>
      </c>
      <c r="H34" s="3" t="s">
        <v>5</v>
      </c>
      <c r="I34" s="3" t="s">
        <v>4</v>
      </c>
      <c r="J34" s="3" t="s">
        <v>3</v>
      </c>
      <c r="P34" s="42" t="s">
        <v>10</v>
      </c>
    </row>
    <row r="35" spans="1:58" x14ac:dyDescent="0.25">
      <c r="B35" s="2" t="s">
        <v>2</v>
      </c>
      <c r="C35" s="1">
        <f>D16</f>
        <v>50.784374665482098</v>
      </c>
      <c r="D35" s="1">
        <f>D22</f>
        <v>4.3988770585699999E-5</v>
      </c>
      <c r="E35" s="1">
        <f>D23</f>
        <v>13.895880075600001</v>
      </c>
      <c r="F35" s="1">
        <f>D25</f>
        <v>849.68833681000001</v>
      </c>
      <c r="G35" s="1">
        <f>C35*H35</f>
        <v>1144.2149319947891</v>
      </c>
      <c r="H35" s="1">
        <f t="shared" ref="H35:J37" si="5">H29</f>
        <v>22.530846141785943</v>
      </c>
      <c r="I35" s="1">
        <f t="shared" si="5"/>
        <v>0.23713812582161542</v>
      </c>
      <c r="J35" s="1">
        <f t="shared" si="5"/>
        <v>65.488963502830316</v>
      </c>
      <c r="P35" s="1">
        <f>G35/37.77</f>
        <v>30.294279375027511</v>
      </c>
    </row>
    <row r="36" spans="1:58" x14ac:dyDescent="0.25">
      <c r="B36" s="2" t="s">
        <v>1</v>
      </c>
      <c r="C36" s="1">
        <f>G16</f>
        <v>323.74502739454198</v>
      </c>
      <c r="D36" s="1">
        <f>G22</f>
        <v>2.4366661462789997E-4</v>
      </c>
      <c r="E36" s="1">
        <f>G23</f>
        <v>133.1592256134</v>
      </c>
      <c r="F36" s="1">
        <f>G25</f>
        <v>5445.5989115099992</v>
      </c>
      <c r="G36" s="1">
        <f>C36*H36</f>
        <v>1640.0170442813123</v>
      </c>
      <c r="H36" s="1">
        <f t="shared" si="5"/>
        <v>5.0657675192108957</v>
      </c>
      <c r="I36" s="1">
        <f t="shared" si="5"/>
        <v>0.82820767099518766</v>
      </c>
      <c r="J36" s="1">
        <f t="shared" si="5"/>
        <v>342.56130727919367</v>
      </c>
      <c r="P36" s="1">
        <f>G36/37.77</f>
        <v>43.421155527702204</v>
      </c>
    </row>
    <row r="37" spans="1:58" x14ac:dyDescent="0.25">
      <c r="B37" s="2" t="s">
        <v>0</v>
      </c>
      <c r="C37" s="1">
        <f>C36/C35</f>
        <v>6.3748944341061264</v>
      </c>
      <c r="D37" s="1">
        <f>D36/D35</f>
        <v>5.5392913096578296</v>
      </c>
      <c r="E37" s="1">
        <f>E36/E35</f>
        <v>9.5826406739949075</v>
      </c>
      <c r="F37" s="1">
        <f>F36/F35</f>
        <v>6.4089368720235793</v>
      </c>
      <c r="G37" s="1">
        <f>G35/G36</f>
        <v>0.69768478076775509</v>
      </c>
      <c r="H37" s="1">
        <f t="shared" si="5"/>
        <v>4.4476668256769143</v>
      </c>
      <c r="I37" s="1">
        <f t="shared" si="5"/>
        <v>3.4925116664631055</v>
      </c>
      <c r="J37" s="1">
        <f t="shared" si="5"/>
        <v>5.2308249964039941</v>
      </c>
      <c r="P37" s="1">
        <f>P36/P35</f>
        <v>1.4333120451610932</v>
      </c>
    </row>
    <row r="39" spans="1:58" s="18" customFormat="1" x14ac:dyDescent="0.25"/>
    <row r="40" spans="1:58" ht="15.75" thickBot="1" x14ac:dyDescent="0.3"/>
    <row r="41" spans="1:58" ht="15.75" thickBot="1" x14ac:dyDescent="0.3">
      <c r="A41" s="17" t="s">
        <v>94</v>
      </c>
      <c r="D41" s="45" t="s">
        <v>145</v>
      </c>
      <c r="E41" s="45" t="s">
        <v>129</v>
      </c>
      <c r="F41" s="45" t="s">
        <v>96</v>
      </c>
      <c r="G41" s="45" t="s">
        <v>145</v>
      </c>
      <c r="H41" s="45" t="s">
        <v>129</v>
      </c>
      <c r="I41" s="45" t="s">
        <v>96</v>
      </c>
      <c r="M41" s="45" t="s">
        <v>145</v>
      </c>
      <c r="N41" s="45" t="s">
        <v>129</v>
      </c>
      <c r="O41" s="45" t="s">
        <v>96</v>
      </c>
      <c r="P41" s="45" t="s">
        <v>145</v>
      </c>
      <c r="Q41" s="45" t="s">
        <v>129</v>
      </c>
      <c r="R41" s="45" t="s">
        <v>96</v>
      </c>
      <c r="AC41" s="165" t="s">
        <v>2</v>
      </c>
      <c r="AD41" s="166"/>
      <c r="AE41" s="166"/>
      <c r="AF41" s="166"/>
      <c r="AG41" s="166"/>
      <c r="AH41" s="166"/>
      <c r="AI41" s="166"/>
      <c r="AJ41" s="166"/>
      <c r="AK41" s="166"/>
      <c r="AL41" s="166"/>
      <c r="AM41" s="166"/>
      <c r="AN41" s="166"/>
      <c r="AO41" s="166"/>
      <c r="AP41" s="166"/>
      <c r="AQ41" s="167"/>
      <c r="AR41" s="165" t="s">
        <v>1</v>
      </c>
      <c r="AS41" s="166"/>
      <c r="AT41" s="166"/>
      <c r="AU41" s="166"/>
      <c r="AV41" s="166"/>
      <c r="AW41" s="166"/>
      <c r="AX41" s="166"/>
      <c r="AY41" s="166"/>
      <c r="AZ41" s="166"/>
      <c r="BA41" s="166"/>
      <c r="BB41" s="166"/>
      <c r="BC41" s="166"/>
      <c r="BD41" s="166"/>
      <c r="BE41" s="166"/>
      <c r="BF41" s="167"/>
    </row>
    <row r="42" spans="1:58" ht="15.75" thickBot="1" x14ac:dyDescent="0.3">
      <c r="D42" s="164" t="s">
        <v>2</v>
      </c>
      <c r="E42" s="164"/>
      <c r="F42" s="164"/>
      <c r="G42" s="164" t="s">
        <v>1</v>
      </c>
      <c r="H42" s="164"/>
      <c r="I42" s="164"/>
      <c r="M42" s="161" t="s">
        <v>2</v>
      </c>
      <c r="N42" s="162"/>
      <c r="O42" s="163"/>
      <c r="P42" s="164" t="s">
        <v>1</v>
      </c>
      <c r="Q42" s="164"/>
      <c r="R42" s="164"/>
      <c r="AC42" s="110" t="s">
        <v>113</v>
      </c>
      <c r="AD42" s="111" t="s">
        <v>70</v>
      </c>
      <c r="AE42" s="111" t="s">
        <v>109</v>
      </c>
      <c r="AF42" s="111" t="s">
        <v>110</v>
      </c>
      <c r="AG42" s="118" t="s">
        <v>108</v>
      </c>
      <c r="AH42" s="112" t="s">
        <v>113</v>
      </c>
      <c r="AI42" s="111" t="s">
        <v>70</v>
      </c>
      <c r="AJ42" s="111" t="s">
        <v>109</v>
      </c>
      <c r="AK42" s="111" t="s">
        <v>110</v>
      </c>
      <c r="AL42" s="118" t="s">
        <v>108</v>
      </c>
      <c r="AM42" s="112" t="s">
        <v>113</v>
      </c>
      <c r="AN42" s="111" t="s">
        <v>70</v>
      </c>
      <c r="AO42" s="111" t="s">
        <v>109</v>
      </c>
      <c r="AP42" s="111" t="s">
        <v>110</v>
      </c>
      <c r="AQ42" s="113" t="s">
        <v>108</v>
      </c>
      <c r="AR42" s="110" t="s">
        <v>113</v>
      </c>
      <c r="AS42" s="111" t="s">
        <v>70</v>
      </c>
      <c r="AT42" s="111" t="s">
        <v>109</v>
      </c>
      <c r="AU42" s="111" t="s">
        <v>110</v>
      </c>
      <c r="AV42" s="118" t="s">
        <v>108</v>
      </c>
      <c r="AW42" s="112" t="s">
        <v>113</v>
      </c>
      <c r="AX42" s="111" t="s">
        <v>70</v>
      </c>
      <c r="AY42" s="111" t="s">
        <v>109</v>
      </c>
      <c r="AZ42" s="111" t="s">
        <v>110</v>
      </c>
      <c r="BA42" s="118" t="s">
        <v>108</v>
      </c>
      <c r="BB42" s="112" t="s">
        <v>113</v>
      </c>
      <c r="BC42" s="111" t="s">
        <v>70</v>
      </c>
      <c r="BD42" s="111" t="s">
        <v>109</v>
      </c>
      <c r="BE42" s="111" t="s">
        <v>110</v>
      </c>
      <c r="BF42" s="120" t="s">
        <v>108</v>
      </c>
    </row>
    <row r="43" spans="1:58" ht="30.6" customHeight="1" x14ac:dyDescent="0.25">
      <c r="B43" s="16" t="s">
        <v>100</v>
      </c>
      <c r="C43" s="16" t="s">
        <v>16</v>
      </c>
      <c r="D43" s="16" t="s">
        <v>143</v>
      </c>
      <c r="E43" s="16" t="s">
        <v>144</v>
      </c>
      <c r="F43" s="16" t="s">
        <v>273</v>
      </c>
      <c r="G43" s="16" t="s">
        <v>133</v>
      </c>
      <c r="H43" s="16" t="s">
        <v>134</v>
      </c>
      <c r="I43" s="16" t="s">
        <v>273</v>
      </c>
      <c r="K43" s="160" t="s">
        <v>15</v>
      </c>
      <c r="L43" s="160"/>
      <c r="M43" s="16" t="s">
        <v>143</v>
      </c>
      <c r="N43" s="16" t="s">
        <v>144</v>
      </c>
      <c r="O43" s="16" t="s">
        <v>273</v>
      </c>
      <c r="P43" s="16" t="s">
        <v>143</v>
      </c>
      <c r="Q43" s="16" t="s">
        <v>144</v>
      </c>
      <c r="R43" s="16" t="s">
        <v>273</v>
      </c>
      <c r="AA43" s="56" t="s">
        <v>99</v>
      </c>
      <c r="AB43" s="63" t="s">
        <v>16</v>
      </c>
      <c r="AC43" s="173" t="s">
        <v>143</v>
      </c>
      <c r="AD43" s="160"/>
      <c r="AE43" s="160"/>
      <c r="AF43" s="160"/>
      <c r="AG43" s="174"/>
      <c r="AH43" s="175" t="s">
        <v>144</v>
      </c>
      <c r="AI43" s="160"/>
      <c r="AJ43" s="160"/>
      <c r="AK43" s="160"/>
      <c r="AL43" s="174"/>
      <c r="AM43" s="175" t="s">
        <v>96</v>
      </c>
      <c r="AN43" s="160"/>
      <c r="AO43" s="160"/>
      <c r="AP43" s="160"/>
      <c r="AQ43" s="176"/>
      <c r="AR43" s="173" t="s">
        <v>143</v>
      </c>
      <c r="AS43" s="160"/>
      <c r="AT43" s="160"/>
      <c r="AU43" s="160"/>
      <c r="AV43" s="174"/>
      <c r="AW43" s="175" t="s">
        <v>144</v>
      </c>
      <c r="AX43" s="160"/>
      <c r="AY43" s="160"/>
      <c r="AZ43" s="160"/>
      <c r="BA43" s="174"/>
      <c r="BB43" s="169" t="s">
        <v>96</v>
      </c>
      <c r="BC43" s="169"/>
      <c r="BD43" s="169"/>
      <c r="BE43" s="169"/>
      <c r="BF43" s="172"/>
    </row>
    <row r="44" spans="1:58" ht="18" x14ac:dyDescent="0.35">
      <c r="B44" s="10" t="s">
        <v>43</v>
      </c>
      <c r="C44" s="9" t="s">
        <v>41</v>
      </c>
      <c r="D44" s="1">
        <f>'[1]Comparation CO2 source (membra)'!D34</f>
        <v>2.9320000590999999</v>
      </c>
      <c r="E44" s="1">
        <f>'[1]Comparation CO2 source (membra)'!E34</f>
        <v>2.9520000591000004</v>
      </c>
      <c r="F44" s="1">
        <f>'[1]Comparation CO2 source (membra)'!F34</f>
        <v>3.4220000591000002</v>
      </c>
      <c r="G44" s="1">
        <f>'[2]Comparation CO2 source (membra)'!D34</f>
        <v>3.9640000765000001</v>
      </c>
      <c r="H44" s="1">
        <f>'[2]Comparation CO2 source (membra)'!E34</f>
        <v>3.9940000765000003</v>
      </c>
      <c r="I44" s="1">
        <f>'[2]Comparation CO2 source (membra)'!F34</f>
        <v>4.6240000765000007</v>
      </c>
      <c r="K44" s="15">
        <f t="shared" ref="K44:K58" si="6">MAX(D44:I44)</f>
        <v>4.6240000765000007</v>
      </c>
      <c r="L44" s="9" t="s">
        <v>130</v>
      </c>
      <c r="M44" s="8">
        <f>D44/$K44</f>
        <v>0.63408304727349618</v>
      </c>
      <c r="N44" s="8">
        <f t="shared" ref="N44:R58" si="7">E44/$K44</f>
        <v>0.63840830671750959</v>
      </c>
      <c r="O44" s="8">
        <f t="shared" si="7"/>
        <v>0.74005190365182294</v>
      </c>
      <c r="P44" s="8">
        <f t="shared" si="7"/>
        <v>0.85726643834755989</v>
      </c>
      <c r="Q44" s="8">
        <f t="shared" si="7"/>
        <v>0.86375432751357994</v>
      </c>
      <c r="R44" s="8">
        <f t="shared" si="7"/>
        <v>1</v>
      </c>
      <c r="AA44" s="57" t="s">
        <v>43</v>
      </c>
      <c r="AB44" s="47" t="s">
        <v>41</v>
      </c>
      <c r="AC44" s="8">
        <f>$M44*'[1]Results Flue gas - MEA (GF)'!AF38</f>
        <v>9.4781610448589806E-2</v>
      </c>
      <c r="AD44" s="8">
        <f>$M44*'[1]Results Flue gas - MEA (GF)'!AG38</f>
        <v>0.15878141099738136</v>
      </c>
      <c r="AE44" s="8">
        <f>$M44*'[1]Results Flue gas - MEA (GF)'!AH38</f>
        <v>8.2870124811545466E-3</v>
      </c>
      <c r="AF44" s="8">
        <f>$M44*'[1]Results Flue gas - MEA (GF)'!AI38</f>
        <v>-8.1094686456255009E-3</v>
      </c>
      <c r="AG44" s="106">
        <f>$M44*'[1]Results Flue gas - MEA (GF)'!AJ38</f>
        <v>0.38034248199199594</v>
      </c>
      <c r="AH44" s="50">
        <f>$N44*'[1]Results Biogas - MEA (GF)'!AF38</f>
        <v>7.3352989744120078E-2</v>
      </c>
      <c r="AI44" s="8">
        <f>$N44*'[1]Results Biogas - MEA (GF)'!AG38</f>
        <v>0.12310149227958932</v>
      </c>
      <c r="AJ44" s="8">
        <f>$N44*'[1]Results Biogas - MEA (GF)'!AH38</f>
        <v>6.4248301898924762E-3</v>
      </c>
      <c r="AK44" s="8">
        <f>$N44*'[1]Results Biogas - MEA (GF)'!AI38</f>
        <v>-6.2871823949687509E-3</v>
      </c>
      <c r="AL44" s="106">
        <f>$N44*'[1]Results Biogas - MEA (GF)'!AJ38</f>
        <v>0.44181617689887642</v>
      </c>
      <c r="AM44" s="50">
        <f>$O44*'[1]Results SimaPro (GF)'!AF38</f>
        <v>0.10843086358973279</v>
      </c>
      <c r="AN44" s="8">
        <f>$O44*'[1]Results SimaPro (GF)'!AG38</f>
        <v>0.1831509995064465</v>
      </c>
      <c r="AO44" s="8">
        <f>$O44*'[1]Results SimaPro (GF)'!AH38</f>
        <v>9.5588936344121311E-3</v>
      </c>
      <c r="AP44" s="8">
        <f>$O44*'[1]Results SimaPro (GF)'!AI38</f>
        <v>-9.3541005750162227E-3</v>
      </c>
      <c r="AQ44" s="66">
        <f>$O44*'[1]Results SimaPro (GF)'!AJ38</f>
        <v>0.44826524749624774</v>
      </c>
      <c r="AR44" s="51">
        <f>$P44*'[2]Results Flue gas - MEA (GF)'!AF38</f>
        <v>2.6758363574199511E-2</v>
      </c>
      <c r="AS44" s="8">
        <f>$P44*'[2]Results Flue gas - MEA (GF)'!AG38</f>
        <v>0.14769410756768014</v>
      </c>
      <c r="AT44" s="8">
        <f>$P44*'[2]Results Flue gas - MEA (GF)'!AH38</f>
        <v>7.2497136897147416E-3</v>
      </c>
      <c r="AU44" s="8">
        <f>$P44*'[2]Results Flue gas - MEA (GF)'!AI38</f>
        <v>9.8486481610353307E-3</v>
      </c>
      <c r="AV44" s="106">
        <f>$P44*'[2]Results Flue gas - MEA (GF)'!AJ38</f>
        <v>0.66571560535493013</v>
      </c>
      <c r="AW44" s="50">
        <f>$Q44*'[2]Results Flue gas - MEA (GF)'!AF38</f>
        <v>2.6960873889974979E-2</v>
      </c>
      <c r="AX44" s="8">
        <f>$Q44*'[2]Results Flue gas - MEA (GF)'!AG38</f>
        <v>0.14881187324414871</v>
      </c>
      <c r="AY44" s="8">
        <f>$Q44*'[2]Results Flue gas - MEA (GF)'!AH38</f>
        <v>7.3045803412016604E-3</v>
      </c>
      <c r="AZ44" s="8">
        <f>$Q44*'[2]Results Flue gas - MEA (GF)'!AI38</f>
        <v>9.9231838419457947E-3</v>
      </c>
      <c r="BA44" s="106">
        <f>$Q44*'[2]Results Flue gas - MEA (GF)'!AJ38</f>
        <v>0.67075381619630881</v>
      </c>
      <c r="BB44" s="50">
        <f>$R44*'[2]Results SimaPro (GF)'!AF38</f>
        <v>3.021572298205364E-2</v>
      </c>
      <c r="BC44" s="8">
        <f>$R44*'[2]Results SimaPro (GF)'!AG38</f>
        <v>0.17051016752454812</v>
      </c>
      <c r="BD44" s="8">
        <f>$R44*'[2]Results SimaPro (GF)'!AH38</f>
        <v>1.2204415828697355E-2</v>
      </c>
      <c r="BE44" s="8">
        <f>$R44*'[2]Results SimaPro (GF)'!AI38</f>
        <v>2.9734692498787765E-2</v>
      </c>
      <c r="BF44" s="52">
        <f>$R44*'[2]Results SimaPro (GF)'!AJ38</f>
        <v>0.75733500116591312</v>
      </c>
    </row>
    <row r="45" spans="1:58" ht="18" x14ac:dyDescent="0.35">
      <c r="B45" s="10" t="s">
        <v>42</v>
      </c>
      <c r="C45" s="9" t="s">
        <v>41</v>
      </c>
      <c r="D45" s="1">
        <f>'[1]Comparation CO2 source (membra)'!D35</f>
        <v>5.8400012600000002</v>
      </c>
      <c r="E45" s="1">
        <f>'[1]Comparation CO2 source (membra)'!E35</f>
        <v>5.8400012600000002</v>
      </c>
      <c r="F45" s="1">
        <f>'[1]Comparation CO2 source (membra)'!F35</f>
        <v>6.3800012600000002</v>
      </c>
      <c r="G45" s="1">
        <f>'[2]Comparation CO2 source (membra)'!D35</f>
        <v>7.4860016399999996</v>
      </c>
      <c r="H45" s="1">
        <f>'[2]Comparation CO2 source (membra)'!E35</f>
        <v>7.4860016399999996</v>
      </c>
      <c r="I45" s="1">
        <f>'[2]Comparation CO2 source (membra)'!F35</f>
        <v>7.9860016399999996</v>
      </c>
      <c r="K45" s="1">
        <f t="shared" si="6"/>
        <v>7.9860016399999996</v>
      </c>
      <c r="L45" s="9" t="s">
        <v>132</v>
      </c>
      <c r="M45" s="8">
        <f t="shared" ref="M45:M58" si="8">D45/$K45</f>
        <v>0.73127974714515587</v>
      </c>
      <c r="N45" s="8">
        <f t="shared" si="7"/>
        <v>0.73127974714515587</v>
      </c>
      <c r="O45" s="8">
        <f t="shared" si="7"/>
        <v>0.7988980653402421</v>
      </c>
      <c r="P45" s="8">
        <f t="shared" si="7"/>
        <v>0.93739044611566091</v>
      </c>
      <c r="Q45" s="8">
        <f t="shared" si="7"/>
        <v>0.93739044611566091</v>
      </c>
      <c r="R45" s="8">
        <f t="shared" si="7"/>
        <v>1</v>
      </c>
      <c r="AA45" s="57" t="s">
        <v>42</v>
      </c>
      <c r="AB45" s="47" t="s">
        <v>41</v>
      </c>
      <c r="AC45" s="8">
        <f>$M45*'[1]Results Flue gas - MEA (GF)'!AF41</f>
        <v>0.13546409696399928</v>
      </c>
      <c r="AD45" s="8">
        <f>$M45*'[1]Results Flue gas - MEA (GF)'!AG41</f>
        <v>0.41339783917145545</v>
      </c>
      <c r="AE45" s="8">
        <f>$M45*'[1]Results Flue gas - MEA (GF)'!AH41</f>
        <v>1.993159117674604E-3</v>
      </c>
      <c r="AF45" s="8">
        <f>$M45*'[1]Results Flue gas - MEA (GF)'!AI41</f>
        <v>-2.1966048108797379E-3</v>
      </c>
      <c r="AG45" s="106">
        <f>$M45*'[1]Results Flue gas - MEA (GF)'!AJ41</f>
        <v>0.18262125670290633</v>
      </c>
      <c r="AH45" s="50">
        <f>$N45*'[1]Results Biogas - MEA (GF)'!AF41</f>
        <v>0.13473861932892045</v>
      </c>
      <c r="AI45" s="8">
        <f>$N45*'[1]Results Biogas - MEA (GF)'!AG41</f>
        <v>0.41339783917145545</v>
      </c>
      <c r="AJ45" s="8">
        <f>$N45*'[1]Results Biogas - MEA (GF)'!AH41</f>
        <v>1.993159117674604E-3</v>
      </c>
      <c r="AK45" s="8">
        <f>$N45*'[1]Results Biogas - MEA (GF)'!AI41</f>
        <v>-2.1966048108797379E-3</v>
      </c>
      <c r="AL45" s="106">
        <f>$N45*'[1]Results Biogas - MEA (GF)'!AJ41</f>
        <v>0.18334673433798515</v>
      </c>
      <c r="AM45" s="50">
        <f>$O45*'[1]Results SimaPro (GF)'!AF41</f>
        <v>0.14141996682488639</v>
      </c>
      <c r="AN45" s="8">
        <f>$O45*'[1]Results SimaPro (GF)'!AG41</f>
        <v>0.43321827923896461</v>
      </c>
      <c r="AO45" s="8">
        <f>$O45*'[1]Results SimaPro (GF)'!AH41</f>
        <v>2.0887215205067848E-3</v>
      </c>
      <c r="AP45" s="8">
        <f>$O45*'[1]Results SimaPro (GF)'!AI41</f>
        <v>-2.3019214571720651E-3</v>
      </c>
      <c r="AQ45" s="66">
        <f>$O45*'[1]Results SimaPro (GF)'!AJ41</f>
        <v>0.2244730192130564</v>
      </c>
      <c r="AR45" s="51">
        <f>$P45*'[2]Results Flue gas - MEA (GF)'!AF41</f>
        <v>4.0056285775430515E-2</v>
      </c>
      <c r="AS45" s="8">
        <f>$P45*'[2]Results Flue gas - MEA (GF)'!AG41</f>
        <v>0.4094784070756658</v>
      </c>
      <c r="AT45" s="8">
        <f>$P45*'[2]Results Flue gas - MEA (GF)'!AH41</f>
        <v>1.7287921142865969E-3</v>
      </c>
      <c r="AU45" s="8">
        <f>$P45*'[2]Results Flue gas - MEA (GF)'!AI41</f>
        <v>1.9769692848203941E-3</v>
      </c>
      <c r="AV45" s="106">
        <f>$P45*'[2]Results Flue gas - MEA (GF)'!AJ41</f>
        <v>0.4841499918654576</v>
      </c>
      <c r="AW45" s="50">
        <f>$Q45*'[2]Results Flue gas - MEA (GF)'!AF41</f>
        <v>4.0056285775430515E-2</v>
      </c>
      <c r="AX45" s="8">
        <f>$Q45*'[2]Results Flue gas - MEA (GF)'!AG41</f>
        <v>0.4094784070756658</v>
      </c>
      <c r="AY45" s="8">
        <f>$Q45*'[2]Results Flue gas - MEA (GF)'!AH41</f>
        <v>1.7287921142865969E-3</v>
      </c>
      <c r="AZ45" s="8">
        <f>$Q45*'[2]Results Flue gas - MEA (GF)'!AI41</f>
        <v>1.9769692848203941E-3</v>
      </c>
      <c r="BA45" s="106">
        <f>$Q45*'[2]Results Flue gas - MEA (GF)'!AJ41</f>
        <v>0.4841499918654576</v>
      </c>
      <c r="BB45" s="50">
        <f>$R45*'[2]Results SimaPro (GF)'!AF41</f>
        <v>4.1767963276045345E-2</v>
      </c>
      <c r="BC45" s="8">
        <f>$R45*'[2]Results SimaPro (GF)'!AG41</f>
        <v>0.42951504426232284</v>
      </c>
      <c r="BD45" s="8">
        <f>$R45*'[2]Results SimaPro (GF)'!AH41</f>
        <v>2.6667948711413527E-3</v>
      </c>
      <c r="BE45" s="8">
        <f>$R45*'[2]Results SimaPro (GF)'!AI41</f>
        <v>6.1079030233733705E-3</v>
      </c>
      <c r="BF45" s="52">
        <f>$R45*'[2]Results SimaPro (GF)'!AJ41</f>
        <v>0.51994229456711716</v>
      </c>
    </row>
    <row r="46" spans="1:58" x14ac:dyDescent="0.25">
      <c r="B46" s="10" t="s">
        <v>40</v>
      </c>
      <c r="C46" s="9" t="s">
        <v>39</v>
      </c>
      <c r="D46" s="1">
        <f>'[1]Comparation CO2 source (membra)'!D36</f>
        <v>0.20070001700000001</v>
      </c>
      <c r="E46" s="1">
        <f>'[1]Comparation CO2 source (membra)'!E36</f>
        <v>0.20270001700000001</v>
      </c>
      <c r="F46" s="1">
        <f>'[1]Comparation CO2 source (membra)'!F36</f>
        <v>0.21970001699999997</v>
      </c>
      <c r="G46" s="1">
        <f>'[2]Comparation CO2 source (membra)'!D36</f>
        <v>0.26840002200000002</v>
      </c>
      <c r="H46" s="1">
        <f>'[2]Comparation CO2 source (membra)'!E36</f>
        <v>0.27140002200000002</v>
      </c>
      <c r="I46" s="1">
        <f>'[2]Comparation CO2 source (membra)'!F36</f>
        <v>0.30040002199999999</v>
      </c>
      <c r="K46" s="1">
        <f t="shared" si="6"/>
        <v>0.30040002199999999</v>
      </c>
      <c r="L46" s="9" t="s">
        <v>131</v>
      </c>
      <c r="M46" s="8">
        <f t="shared" si="8"/>
        <v>0.66810919541144376</v>
      </c>
      <c r="N46" s="8">
        <f t="shared" si="7"/>
        <v>0.67476698453770423</v>
      </c>
      <c r="O46" s="8">
        <f t="shared" si="7"/>
        <v>0.7313581921109179</v>
      </c>
      <c r="P46" s="8">
        <f t="shared" si="7"/>
        <v>0.8934753739798329</v>
      </c>
      <c r="Q46" s="8">
        <f t="shared" si="7"/>
        <v>0.90346205766922361</v>
      </c>
      <c r="R46" s="8">
        <f t="shared" si="7"/>
        <v>1</v>
      </c>
      <c r="AA46" s="57" t="s">
        <v>40</v>
      </c>
      <c r="AB46" s="47" t="s">
        <v>39</v>
      </c>
      <c r="AC46" s="8">
        <f>$M46*'[1]Results Flue gas - MEA (GF)'!AF44</f>
        <v>0.11402675521396033</v>
      </c>
      <c r="AD46" s="8">
        <f>$M46*'[1]Results Flue gas - MEA (GF)'!AG44</f>
        <v>0.21760159923587533</v>
      </c>
      <c r="AE46" s="8">
        <f>$M46*'[1]Results Flue gas - MEA (GF)'!AH44</f>
        <v>1.0802438879381303E-2</v>
      </c>
      <c r="AF46" s="8">
        <f>$M46*'[1]Results Flue gas - MEA (GF)'!AI44</f>
        <v>-1.9628817577667761E-2</v>
      </c>
      <c r="AG46" s="106">
        <f>$M46*'[1]Results Flue gas - MEA (GF)'!AJ44</f>
        <v>0.34530721965989458</v>
      </c>
      <c r="AH46" s="50">
        <f>$N46*'[1]Results Biogas - MEA (GF)'!AF44</f>
        <v>0.1166941782145611</v>
      </c>
      <c r="AI46" s="8">
        <f>$N46*'[1]Results Biogas - MEA (GF)'!AG44</f>
        <v>0.21882151450551474</v>
      </c>
      <c r="AJ46" s="8">
        <f>$N46*'[1]Results Biogas - MEA (GF)'!AH44</f>
        <v>1.0862999372431804E-2</v>
      </c>
      <c r="AK46" s="8">
        <f>$N46*'[1]Results Biogas - MEA (GF)'!AI44</f>
        <v>-1.9738860400753833E-2</v>
      </c>
      <c r="AL46" s="106">
        <f>$N46*'[1]Results Biogas - MEA (GF)'!AJ44</f>
        <v>0.34812715284595042</v>
      </c>
      <c r="AM46" s="50">
        <f>$O46*'[1]Results SimaPro (GF)'!AF44</f>
        <v>0.13069386781207418</v>
      </c>
      <c r="AN46" s="8">
        <f>$O46*'[1]Results SimaPro (GF)'!AG44</f>
        <v>0.25012799397492652</v>
      </c>
      <c r="AO46" s="8">
        <f>$O46*'[1]Results SimaPro (GF)'!AH44</f>
        <v>1.2417153074355335E-2</v>
      </c>
      <c r="AP46" s="8">
        <f>$O46*'[1]Results SimaPro (GF)'!AI44</f>
        <v>-2.2562870778719716E-2</v>
      </c>
      <c r="AQ46" s="66">
        <f>$O46*'[1]Results SimaPro (GF)'!AJ44</f>
        <v>0.36068204802828158</v>
      </c>
      <c r="AR46" s="51">
        <f>$P46*'[2]Results Flue gas - MEA (GF)'!AF44</f>
        <v>3.2909261167274807E-2</v>
      </c>
      <c r="AS46" s="8">
        <f>$P46*'[2]Results Flue gas - MEA (GF)'!AG44</f>
        <v>0.19583420971411275</v>
      </c>
      <c r="AT46" s="8">
        <f>$P46*'[2]Results Flue gas - MEA (GF)'!AH44</f>
        <v>9.405033525812392E-3</v>
      </c>
      <c r="AU46" s="8">
        <f>$P46*'[2]Results Flue gas - MEA (GF)'!AI44</f>
        <v>-9.4814024841640429E-4</v>
      </c>
      <c r="AV46" s="106">
        <f>$P46*'[2]Results Flue gas - MEA (GF)'!AJ44</f>
        <v>0.65627500982104936</v>
      </c>
      <c r="AW46" s="50">
        <f>$Q46*'[2]Results Flue gas - MEA (GF)'!AF44</f>
        <v>3.3277099376698746E-2</v>
      </c>
      <c r="AX46" s="8">
        <f>$Q46*'[2]Results Flue gas - MEA (GF)'!AG44</f>
        <v>0.19802311649871182</v>
      </c>
      <c r="AY46" s="8">
        <f>$Q46*'[2]Results Flue gas - MEA (GF)'!AH44</f>
        <v>9.5101568427450461E-3</v>
      </c>
      <c r="AZ46" s="8">
        <f>$Q46*'[2]Results Flue gas - MEA (GF)'!AI44</f>
        <v>-9.587379403392806E-4</v>
      </c>
      <c r="BA46" s="106">
        <f>$Q46*'[2]Results Flue gas - MEA (GF)'!AJ44</f>
        <v>0.66361042289140726</v>
      </c>
      <c r="BB46" s="50">
        <f>$R46*'[2]Results SimaPro (GF)'!AF44</f>
        <v>3.7941822643312847E-2</v>
      </c>
      <c r="BC46" s="8">
        <f>$R46*'[2]Results SimaPro (GF)'!AG44</f>
        <v>0.22634052670571514</v>
      </c>
      <c r="BD46" s="8">
        <f>$R46*'[2]Results SimaPro (GF)'!AH44</f>
        <v>1.5853674537351974E-2</v>
      </c>
      <c r="BE46" s="8">
        <f>$R46*'[2]Results SimaPro (GF)'!AI44</f>
        <v>2.2906666209957547E-2</v>
      </c>
      <c r="BF46" s="52">
        <f>$R46*'[2]Results SimaPro (GF)'!AJ44</f>
        <v>0.69695730990366245</v>
      </c>
    </row>
    <row r="47" spans="1:58" x14ac:dyDescent="0.25">
      <c r="B47" s="10" t="s">
        <v>38</v>
      </c>
      <c r="C47" s="9" t="s">
        <v>37</v>
      </c>
      <c r="D47" s="1">
        <f>'[1]Comparation CO2 source (membra)'!D37</f>
        <v>3941.0115999999998</v>
      </c>
      <c r="E47" s="1">
        <f>'[1]Comparation CO2 source (membra)'!E37</f>
        <v>4001.0115999999998</v>
      </c>
      <c r="F47" s="1">
        <f>'[1]Comparation CO2 source (membra)'!F37</f>
        <v>4301.0115999999998</v>
      </c>
      <c r="G47" s="1">
        <f>'[2]Comparation CO2 source (membra)'!D37</f>
        <v>5452.0150000000003</v>
      </c>
      <c r="H47" s="1">
        <f>'[2]Comparation CO2 source (membra)'!E37</f>
        <v>5532.0150000000003</v>
      </c>
      <c r="I47" s="1">
        <f>'[2]Comparation CO2 source (membra)'!F37</f>
        <v>6222.0150000000003</v>
      </c>
      <c r="K47" s="1">
        <f t="shared" si="6"/>
        <v>6222.0150000000003</v>
      </c>
      <c r="L47" s="9" t="s">
        <v>131</v>
      </c>
      <c r="M47" s="8">
        <f t="shared" si="8"/>
        <v>0.63339795869987447</v>
      </c>
      <c r="N47" s="8">
        <f t="shared" si="7"/>
        <v>0.64304113699500876</v>
      </c>
      <c r="O47" s="8">
        <f t="shared" si="7"/>
        <v>0.69125702847068027</v>
      </c>
      <c r="P47" s="8">
        <f t="shared" si="7"/>
        <v>0.87624587854577662</v>
      </c>
      <c r="Q47" s="8">
        <f t="shared" si="7"/>
        <v>0.88910344960595566</v>
      </c>
      <c r="R47" s="8">
        <f t="shared" si="7"/>
        <v>1</v>
      </c>
      <c r="AA47" s="57" t="s">
        <v>38</v>
      </c>
      <c r="AB47" s="47" t="s">
        <v>37</v>
      </c>
      <c r="AC47" s="8">
        <f>$M47*'[1]Results Flue gas - MEA (GF)'!AF47</f>
        <v>6.9528270858870644E-2</v>
      </c>
      <c r="AD47" s="8">
        <f>$M47*'[1]Results Flue gas - MEA (GF)'!AG47</f>
        <v>7.4967783670690735E-2</v>
      </c>
      <c r="AE47" s="8">
        <f>$M47*'[1]Results Flue gas - MEA (GF)'!AH47</f>
        <v>1.7428992152732536E-2</v>
      </c>
      <c r="AF47" s="8">
        <f>$M47*'[1]Results Flue gas - MEA (GF)'!AI47</f>
        <v>1.0846027335773209E-2</v>
      </c>
      <c r="AG47" s="106">
        <f>$M47*'[1]Results Flue gas - MEA (GF)'!AJ47</f>
        <v>0.46062688468180735</v>
      </c>
      <c r="AH47" s="50">
        <f>$N47*'[1]Results Biogas - MEA (GF)'!AF47</f>
        <v>8.5691487027096919E-2</v>
      </c>
      <c r="AI47" s="8">
        <f>$N47*'[1]Results Biogas - MEA (GF)'!AG47</f>
        <v>9.2550644890384684E-2</v>
      </c>
      <c r="AJ47" s="8">
        <f>$N47*'[1]Results Biogas - MEA (GF)'!AH47</f>
        <v>2.1516768731092921E-2</v>
      </c>
      <c r="AK47" s="8">
        <f>$N47*'[1]Results Biogas - MEA (GF)'!AI47</f>
        <v>1.3389842613381121E-2</v>
      </c>
      <c r="AL47" s="106">
        <f>$N47*'[1]Results Biogas - MEA (GF)'!AJ47</f>
        <v>0.4298923937330531</v>
      </c>
      <c r="AM47" s="50">
        <f>$O47*'[1]Results SimaPro (GF)'!AF47</f>
        <v>8.5820541622548777E-2</v>
      </c>
      <c r="AN47" s="8">
        <f>$O47*'[1]Results SimaPro (GF)'!AG47</f>
        <v>9.2088008422683665E-2</v>
      </c>
      <c r="AO47" s="8">
        <f>$O47*'[1]Results SimaPro (GF)'!AH47</f>
        <v>2.14092119421424E-2</v>
      </c>
      <c r="AP47" s="8">
        <f>$O47*'[1]Results SimaPro (GF)'!AI47</f>
        <v>1.3322910327489173E-2</v>
      </c>
      <c r="AQ47" s="66">
        <f>$O47*'[1]Results SimaPro (GF)'!AJ47</f>
        <v>0.47861635615581621</v>
      </c>
      <c r="AR47" s="51">
        <f>$P47*'[2]Results Flue gas - MEA (GF)'!AF47</f>
        <v>-0.29217112756433405</v>
      </c>
      <c r="AS47" s="8">
        <f>$P47*'[2]Results Flue gas - MEA (GF)'!AG47</f>
        <v>5.0113863381887412E-2</v>
      </c>
      <c r="AT47" s="8">
        <f>$P47*'[2]Results Flue gas - MEA (GF)'!AH47</f>
        <v>1.5337063394373841E-2</v>
      </c>
      <c r="AU47" s="8">
        <f>$P47*'[2]Results Flue gas - MEA (GF)'!AI47</f>
        <v>6.3566123122294219E-2</v>
      </c>
      <c r="AV47" s="106">
        <f>$P47*'[2]Results Flue gas - MEA (GF)'!AJ47</f>
        <v>1.0393999562115552</v>
      </c>
      <c r="AW47" s="50">
        <f>$Q47*'[2]Results Flue gas - MEA (GF)'!AF47</f>
        <v>-0.29645829298943777</v>
      </c>
      <c r="AX47" s="8">
        <f>$Q47*'[2]Results Flue gas - MEA (GF)'!AG47</f>
        <v>5.0849207850042946E-2</v>
      </c>
      <c r="AY47" s="8">
        <f>$Q47*'[2]Results Flue gas - MEA (GF)'!AH47</f>
        <v>1.5562111394342642E-2</v>
      </c>
      <c r="AZ47" s="8">
        <f>$Q47*'[2]Results Flue gas - MEA (GF)'!AI47</f>
        <v>6.4498858973128001E-2</v>
      </c>
      <c r="BA47" s="106">
        <f>$Q47*'[2]Results Flue gas - MEA (GF)'!AJ47</f>
        <v>1.0546515643778798</v>
      </c>
      <c r="BB47" s="50">
        <f>$R47*'[2]Results SimaPro (GF)'!AF47</f>
        <v>-0.35464180007697094</v>
      </c>
      <c r="BC47" s="8">
        <f>$R47*'[2]Results SimaPro (GF)'!AG47</f>
        <v>6.4219857454404033E-2</v>
      </c>
      <c r="BD47" s="8">
        <f>$R47*'[2]Results SimaPro (GF)'!AH47</f>
        <v>2.7334427166523477E-2</v>
      </c>
      <c r="BE47" s="8">
        <f>$R47*'[2]Results SimaPro (GF)'!AI47</f>
        <v>0.11834145644609917</v>
      </c>
      <c r="BF47" s="52">
        <f>$R47*'[2]Results SimaPro (GF)'!AJ47</f>
        <v>1.1447460590099443</v>
      </c>
    </row>
    <row r="48" spans="1:58" x14ac:dyDescent="0.25">
      <c r="B48" s="10" t="s">
        <v>36</v>
      </c>
      <c r="C48" s="9" t="s">
        <v>35</v>
      </c>
      <c r="D48" s="1">
        <f>'[1]Comparation CO2 source (membra)'!D38</f>
        <v>2.9200000000041998E-5</v>
      </c>
      <c r="E48" s="1">
        <f>'[1]Comparation CO2 source (membra)'!E38</f>
        <v>2.9400000000041999E-5</v>
      </c>
      <c r="F48" s="1">
        <f>'[1]Comparation CO2 source (membra)'!F38</f>
        <v>3.1300000000042001E-5</v>
      </c>
      <c r="G48" s="1">
        <f>'[2]Comparation CO2 source (membra)'!D38</f>
        <v>4.6350000000054402E-5</v>
      </c>
      <c r="H48" s="1">
        <f>'[2]Comparation CO2 source (membra)'!E38</f>
        <v>4.6650000000054402E-5</v>
      </c>
      <c r="I48" s="1">
        <f>'[2]Comparation CO2 source (membra)'!F38</f>
        <v>4.9950000000054401E-5</v>
      </c>
      <c r="K48" s="1">
        <f t="shared" si="6"/>
        <v>4.9950000000054401E-5</v>
      </c>
      <c r="L48" s="9" t="s">
        <v>131</v>
      </c>
      <c r="M48" s="8">
        <f t="shared" si="8"/>
        <v>0.58458458458478868</v>
      </c>
      <c r="N48" s="8">
        <f t="shared" si="7"/>
        <v>0.58858858858878838</v>
      </c>
      <c r="O48" s="8">
        <f t="shared" si="7"/>
        <v>0.62662662662678503</v>
      </c>
      <c r="P48" s="8">
        <f t="shared" si="7"/>
        <v>0.92792792792800638</v>
      </c>
      <c r="Q48" s="8">
        <f t="shared" si="7"/>
        <v>0.93393393393400592</v>
      </c>
      <c r="R48" s="8">
        <f t="shared" si="7"/>
        <v>1</v>
      </c>
      <c r="AA48" s="57" t="s">
        <v>36</v>
      </c>
      <c r="AB48" s="47" t="s">
        <v>35</v>
      </c>
      <c r="AC48" s="8">
        <f>$M48*'[1]Results Flue gas - MEA (GF)'!AF50</f>
        <v>0.13450728334532633</v>
      </c>
      <c r="AD48" s="8">
        <f>$M48*'[1]Results Flue gas - MEA (GF)'!AG50</f>
        <v>5.540057111687334E-2</v>
      </c>
      <c r="AE48" s="8">
        <f>$M48*'[1]Results Flue gas - MEA (GF)'!AH50</f>
        <v>4.5555998579460992E-3</v>
      </c>
      <c r="AF48" s="8">
        <f>$M48*'[1]Results Flue gas - MEA (GF)'!AI50</f>
        <v>2.1154924641917107E-3</v>
      </c>
      <c r="AG48" s="106">
        <f>$M48*'[1]Results Flue gas - MEA (GF)'!AJ50</f>
        <v>0.38800563780045122</v>
      </c>
      <c r="AH48" s="50">
        <f>$N48*'[1]Results Biogas - MEA (GF)'!AF50</f>
        <v>0.2076380087691452</v>
      </c>
      <c r="AI48" s="8">
        <f>$N48*'[1]Results Biogas - MEA (GF)'!AG50</f>
        <v>8.5182149793027101E-2</v>
      </c>
      <c r="AJ48" s="8">
        <f>$N48*'[1]Results Biogas - MEA (GF)'!AH50</f>
        <v>7.0045449292934136E-3</v>
      </c>
      <c r="AK48" s="8">
        <f>$N48*'[1]Results Biogas - MEA (GF)'!AI50</f>
        <v>3.2527136875654134E-3</v>
      </c>
      <c r="AL48" s="106">
        <f>$N48*'[1]Results Biogas - MEA (GF)'!AJ50</f>
        <v>0.28551117140975724</v>
      </c>
      <c r="AM48" s="50">
        <f>$O48*'[1]Results SimaPro (GF)'!AF50</f>
        <v>0.23377175126144789</v>
      </c>
      <c r="AN48" s="8">
        <f>$O48*'[1]Results SimaPro (GF)'!AG50</f>
        <v>9.6192087521361866E-2</v>
      </c>
      <c r="AO48" s="8">
        <f>$O48*'[1]Results SimaPro (GF)'!AH50</f>
        <v>7.9098942738946715E-3</v>
      </c>
      <c r="AP48" s="8">
        <f>$O48*'[1]Results SimaPro (GF)'!AI50</f>
        <v>3.6731324635086082E-3</v>
      </c>
      <c r="AQ48" s="66">
        <f>$O48*'[1]Results SimaPro (GF)'!AJ50</f>
        <v>0.28507976110657202</v>
      </c>
      <c r="AR48" s="51">
        <f>$P48*'[2]Results Flue gas - MEA (GF)'!AF50</f>
        <v>4.2988288424694487E-2</v>
      </c>
      <c r="AS48" s="8">
        <f>$P48*'[2]Results Flue gas - MEA (GF)'!AG50</f>
        <v>5.3031513651482405E-2</v>
      </c>
      <c r="AT48" s="8">
        <f>$P48*'[2]Results Flue gas - MEA (GF)'!AH50</f>
        <v>4.3065303083778001E-3</v>
      </c>
      <c r="AU48" s="8">
        <f>$P48*'[2]Results Flue gas - MEA (GF)'!AI50</f>
        <v>1.6665261607293484E-2</v>
      </c>
      <c r="AV48" s="106">
        <f>$P48*'[2]Results Flue gas - MEA (GF)'!AJ50</f>
        <v>0.81093633393615827</v>
      </c>
      <c r="AW48" s="50">
        <f>$Q48*'[2]Results Flue gas - MEA (GF)'!AF50</f>
        <v>4.3266529773721307E-2</v>
      </c>
      <c r="AX48" s="8">
        <f>$Q48*'[2]Results Flue gas - MEA (GF)'!AG50</f>
        <v>5.3374759694533674E-2</v>
      </c>
      <c r="AY48" s="8">
        <f>$Q48*'[2]Results Flue gas - MEA (GF)'!AH50</f>
        <v>4.3344042909562643E-3</v>
      </c>
      <c r="AZ48" s="8">
        <f>$Q48*'[2]Results Flue gas - MEA (GF)'!AI50</f>
        <v>1.6773127378214351E-2</v>
      </c>
      <c r="BA48" s="106">
        <f>$Q48*'[2]Results Flue gas - MEA (GF)'!AJ50</f>
        <v>0.81618511279658035</v>
      </c>
      <c r="BB48" s="50">
        <f>$R48*'[2]Results SimaPro (GF)'!AF50</f>
        <v>6.7880461423380278E-2</v>
      </c>
      <c r="BC48" s="8">
        <f>$R48*'[2]Results SimaPro (GF)'!AG50</f>
        <v>8.5801800457406166E-2</v>
      </c>
      <c r="BD48" s="8">
        <f>$R48*'[2]Results SimaPro (GF)'!AH50</f>
        <v>1.0098896007125168E-2</v>
      </c>
      <c r="BE48" s="8">
        <f>$R48*'[2]Results SimaPro (GF)'!AI50</f>
        <v>4.1836339387958145E-2</v>
      </c>
      <c r="BF48" s="52">
        <f>$R48*'[2]Results SimaPro (GF)'!AJ50</f>
        <v>0.79438250272413025</v>
      </c>
    </row>
    <row r="49" spans="2:58" ht="18" x14ac:dyDescent="0.35">
      <c r="B49" s="10" t="s">
        <v>34</v>
      </c>
      <c r="C49" s="9" t="s">
        <v>33</v>
      </c>
      <c r="D49" s="1">
        <f>'[1]Comparation CO2 source (membra)'!D39</f>
        <v>6.8300299000000009E-2</v>
      </c>
      <c r="E49" s="1">
        <f>'[1]Comparation CO2 source (membra)'!E39</f>
        <v>6.8500299000000001E-2</v>
      </c>
      <c r="F49" s="1">
        <f>'[1]Comparation CO2 source (membra)'!F39</f>
        <v>7.4400299000000003E-2</v>
      </c>
      <c r="G49" s="1">
        <f>'[2]Comparation CO2 source (membra)'!D39</f>
        <v>0.10343038700000001</v>
      </c>
      <c r="H49" s="1">
        <f>'[2]Comparation CO2 source (membra)'!E39</f>
        <v>0.103630387</v>
      </c>
      <c r="I49" s="1">
        <f>'[2]Comparation CO2 source (membra)'!F39</f>
        <v>0.112330387</v>
      </c>
      <c r="K49" s="1">
        <f t="shared" si="6"/>
        <v>0.112330387</v>
      </c>
      <c r="L49" s="9" t="s">
        <v>131</v>
      </c>
      <c r="M49" s="8">
        <f t="shared" si="8"/>
        <v>0.60803047887656625</v>
      </c>
      <c r="N49" s="8">
        <f t="shared" si="7"/>
        <v>0.60981094100566036</v>
      </c>
      <c r="O49" s="8">
        <f t="shared" si="7"/>
        <v>0.66233457381394045</v>
      </c>
      <c r="P49" s="8">
        <f t="shared" si="7"/>
        <v>0.92076943525530641</v>
      </c>
      <c r="Q49" s="8">
        <f t="shared" si="7"/>
        <v>0.92254989738440052</v>
      </c>
      <c r="R49" s="8">
        <f t="shared" si="7"/>
        <v>1</v>
      </c>
      <c r="AA49" s="57" t="s">
        <v>34</v>
      </c>
      <c r="AB49" s="47" t="s">
        <v>33</v>
      </c>
      <c r="AC49" s="8">
        <f>$M49*'[1]Results Flue gas - MEA (GF)'!AF53</f>
        <v>0.18731764015306321</v>
      </c>
      <c r="AD49" s="8">
        <f>$M49*'[1]Results Flue gas - MEA (GF)'!AG53</f>
        <v>0.11120771753968783</v>
      </c>
      <c r="AE49" s="8">
        <f>$M49*'[1]Results Flue gas - MEA (GF)'!AH53</f>
        <v>2.200451399030732E-3</v>
      </c>
      <c r="AF49" s="8">
        <f>$M49*'[1]Results Flue gas - MEA (GF)'!AI53</f>
        <v>-8.5385674273317082E-4</v>
      </c>
      <c r="AG49" s="106">
        <f>$M49*'[1]Results Flue gas - MEA (GF)'!AJ53</f>
        <v>0.30815852652751757</v>
      </c>
      <c r="AH49" s="50">
        <f>$N49*'[1]Results Biogas - MEA (GF)'!AF53</f>
        <v>0.20996432404368459</v>
      </c>
      <c r="AI49" s="8">
        <f>$N49*'[1]Results Biogas - MEA (GF)'!AG53</f>
        <v>0.12449923357384034</v>
      </c>
      <c r="AJ49" s="8">
        <f>$N49*'[1]Results Biogas - MEA (GF)'!AH53</f>
        <v>2.4634487493913537E-3</v>
      </c>
      <c r="AK49" s="8">
        <f>$N49*'[1]Results Biogas - MEA (GF)'!AI53</f>
        <v>-9.5590946747196393E-4</v>
      </c>
      <c r="AL49" s="106">
        <f>$N49*'[1]Results Biogas - MEA (GF)'!AJ53</f>
        <v>0.27383984410621603</v>
      </c>
      <c r="AM49" s="50">
        <f>$O49*'[1]Results SimaPro (GF)'!AF53</f>
        <v>0.257705023465367</v>
      </c>
      <c r="AN49" s="8">
        <f>$O49*'[1]Results SimaPro (GF)'!AG53</f>
        <v>0.1532157197670857</v>
      </c>
      <c r="AO49" s="8">
        <f>$O49*'[1]Results SimaPro (GF)'!AH53</f>
        <v>3.0316578055355234E-3</v>
      </c>
      <c r="AP49" s="8">
        <f>$O49*'[1]Results SimaPro (GF)'!AI53</f>
        <v>-1.1763956522995226E-3</v>
      </c>
      <c r="AQ49" s="66">
        <f>$O49*'[1]Results SimaPro (GF)'!AJ53</f>
        <v>0.24955856842825178</v>
      </c>
      <c r="AR49" s="51">
        <f>$P49*'[2]Results Flue gas - MEA (GF)'!AF53</f>
        <v>5.608457693050331E-2</v>
      </c>
      <c r="AS49" s="8">
        <f>$P49*'[2]Results Flue gas - MEA (GF)'!AG53</f>
        <v>8.3119035581467424E-2</v>
      </c>
      <c r="AT49" s="8">
        <f>$P49*'[2]Results Flue gas - MEA (GF)'!AH53</f>
        <v>1.9952438083811301E-3</v>
      </c>
      <c r="AU49" s="8">
        <f>$P49*'[2]Results Flue gas - MEA (GF)'!AI53</f>
        <v>4.7613572046074828E-3</v>
      </c>
      <c r="AV49" s="106">
        <f>$P49*'[2]Results Flue gas - MEA (GF)'!AJ53</f>
        <v>0.77480922173034705</v>
      </c>
      <c r="AW49" s="50">
        <f>$Q49*'[2]Results Flue gas - MEA (GF)'!AF53</f>
        <v>5.6193025866173439E-2</v>
      </c>
      <c r="AX49" s="8">
        <f>$Q49*'[2]Results Flue gas - MEA (GF)'!AG53</f>
        <v>8.3279760176999409E-2</v>
      </c>
      <c r="AY49" s="8">
        <f>$Q49*'[2]Results Flue gas - MEA (GF)'!AH53</f>
        <v>1.9991019469151779E-3</v>
      </c>
      <c r="AZ49" s="8">
        <f>$Q49*'[2]Results Flue gas - MEA (GF)'!AI53</f>
        <v>4.770564087309386E-3</v>
      </c>
      <c r="BA49" s="106">
        <f>$Q49*'[2]Results Flue gas - MEA (GF)'!AJ53</f>
        <v>0.77630744530700313</v>
      </c>
      <c r="BB49" s="50">
        <f>$R49*'[2]Results SimaPro (GF)'!AF53</f>
        <v>7.4965988210013837E-2</v>
      </c>
      <c r="BC49" s="8">
        <f>$R49*'[2]Results SimaPro (GF)'!AG53</f>
        <v>0.11005885969849027</v>
      </c>
      <c r="BD49" s="8">
        <f>$R49*'[2]Results SimaPro (GF)'!AH53</f>
        <v>3.8707330525589228E-3</v>
      </c>
      <c r="BE49" s="8">
        <f>$R49*'[2]Results SimaPro (GF)'!AI53</f>
        <v>1.2133696513604585E-2</v>
      </c>
      <c r="BF49" s="52">
        <f>$R49*'[2]Results SimaPro (GF)'!AJ53</f>
        <v>0.79897072252533241</v>
      </c>
    </row>
    <row r="50" spans="2:58" x14ac:dyDescent="0.25">
      <c r="B50" s="10" t="s">
        <v>32</v>
      </c>
      <c r="C50" s="9" t="s">
        <v>31</v>
      </c>
      <c r="D50" s="1">
        <f>'[1]Comparation CO2 source (membra)'!D40</f>
        <v>15220.539000000001</v>
      </c>
      <c r="E50" s="1">
        <f>'[1]Comparation CO2 source (membra)'!E40</f>
        <v>15290.539000000001</v>
      </c>
      <c r="F50" s="1">
        <f>'[1]Comparation CO2 source (membra)'!F40</f>
        <v>17180.539000000001</v>
      </c>
      <c r="G50" s="1">
        <f>'[2]Comparation CO2 source (membra)'!D40</f>
        <v>23300.698</v>
      </c>
      <c r="H50" s="1">
        <f>'[2]Comparation CO2 source (membra)'!E40</f>
        <v>23400.698</v>
      </c>
      <c r="I50" s="1">
        <f>'[2]Comparation CO2 source (membra)'!F40</f>
        <v>26200.698</v>
      </c>
      <c r="K50" s="1">
        <f t="shared" si="6"/>
        <v>26200.698</v>
      </c>
      <c r="L50" s="9" t="s">
        <v>130</v>
      </c>
      <c r="M50" s="8">
        <f t="shared" si="8"/>
        <v>0.58092112660510042</v>
      </c>
      <c r="N50" s="8">
        <f t="shared" si="7"/>
        <v>0.58359281115335171</v>
      </c>
      <c r="O50" s="8">
        <f t="shared" si="7"/>
        <v>0.65572829395613819</v>
      </c>
      <c r="P50" s="8">
        <f t="shared" si="7"/>
        <v>0.88931592585815844</v>
      </c>
      <c r="Q50" s="8">
        <f t="shared" si="7"/>
        <v>0.89313261806994604</v>
      </c>
      <c r="R50" s="8">
        <f t="shared" si="7"/>
        <v>1</v>
      </c>
      <c r="AA50" s="57" t="s">
        <v>32</v>
      </c>
      <c r="AB50" s="47" t="s">
        <v>31</v>
      </c>
      <c r="AC50" s="8">
        <f>$M50*'[1]Results Flue gas - MEA (GF)'!AF56</f>
        <v>0.16595383054688462</v>
      </c>
      <c r="AD50" s="8">
        <f>$M50*'[1]Results Flue gas - MEA (GF)'!AG56</f>
        <v>0.11822700902085444</v>
      </c>
      <c r="AE50" s="8">
        <f>$M50*'[1]Results Flue gas - MEA (GF)'!AH56</f>
        <v>4.6147515507734983E-3</v>
      </c>
      <c r="AF50" s="8">
        <f>$M50*'[1]Results Flue gas - MEA (GF)'!AI56</f>
        <v>-1.89473042789196E-8</v>
      </c>
      <c r="AG50" s="106">
        <f>$M50*'[1]Results Flue gas - MEA (GF)'!AJ56</f>
        <v>0.29212555443389215</v>
      </c>
      <c r="AH50" s="50">
        <f>$N50*'[1]Results Biogas - MEA (GF)'!AF56</f>
        <v>0.13556306534265622</v>
      </c>
      <c r="AI50" s="8">
        <f>$N50*'[1]Results Biogas - MEA (GF)'!AG56</f>
        <v>9.7294600768365283E-2</v>
      </c>
      <c r="AJ50" s="8">
        <f>$N50*'[1]Results Biogas - MEA (GF)'!AH56</f>
        <v>3.7976974423712564E-3</v>
      </c>
      <c r="AK50" s="8">
        <f>$N50*'[1]Results Biogas - MEA (GF)'!AI56</f>
        <v>-1.5592633275310892E-8</v>
      </c>
      <c r="AL50" s="106">
        <f>$N50*'[1]Results Biogas - MEA (GF)'!AJ56</f>
        <v>0.34693746319259222</v>
      </c>
      <c r="AM50" s="50">
        <f>$O50*'[1]Results SimaPro (GF)'!AF56</f>
        <v>0.21238835419191499</v>
      </c>
      <c r="AN50" s="8">
        <f>$O50*'[1]Results SimaPro (GF)'!AG56</f>
        <v>0.15131697110622069</v>
      </c>
      <c r="AO50" s="8">
        <f>$O50*'[1]Results SimaPro (GF)'!AH56</f>
        <v>5.9063510382709279E-3</v>
      </c>
      <c r="AP50" s="8">
        <f>$O50*'[1]Results SimaPro (GF)'!AI56</f>
        <v>-2.4261956253209126E-8</v>
      </c>
      <c r="AQ50" s="66">
        <f>$O50*'[1]Results SimaPro (GF)'!AJ56</f>
        <v>0.28611664188168784</v>
      </c>
      <c r="AR50" s="51">
        <f>$P50*'[2]Results Flue gas - MEA (GF)'!AF56</f>
        <v>4.9697673660920511E-2</v>
      </c>
      <c r="AS50" s="8">
        <f>$P50*'[2]Results Flue gas - MEA (GF)'!AG56</f>
        <v>0.11563303551939211</v>
      </c>
      <c r="AT50" s="8">
        <f>$P50*'[2]Results Flue gas - MEA (GF)'!AH56</f>
        <v>4.1596493975206688E-3</v>
      </c>
      <c r="AU50" s="8">
        <f>$P50*'[2]Results Flue gas - MEA (GF)'!AI56</f>
        <v>1.2735054461580823E-2</v>
      </c>
      <c r="AV50" s="106">
        <f>$P50*'[2]Results Flue gas - MEA (GF)'!AJ56</f>
        <v>0.70709051281874424</v>
      </c>
      <c r="AW50" s="50">
        <f>$Q50*'[2]Results Flue gas - MEA (GF)'!AF56</f>
        <v>4.9910962008166249E-2</v>
      </c>
      <c r="AX50" s="8">
        <f>$Q50*'[2]Results Flue gas - MEA (GF)'!AG56</f>
        <v>0.11612929977516415</v>
      </c>
      <c r="AY50" s="8">
        <f>$Q50*'[2]Results Flue gas - MEA (GF)'!AH56</f>
        <v>4.1775014352472672E-3</v>
      </c>
      <c r="AZ50" s="8">
        <f>$Q50*'[2]Results Flue gas - MEA (GF)'!AI56</f>
        <v>1.2789709710370281E-2</v>
      </c>
      <c r="BA50" s="106">
        <f>$Q50*'[2]Results Flue gas - MEA (GF)'!AJ56</f>
        <v>0.710125145140998</v>
      </c>
      <c r="BB50" s="50">
        <f>$R50*'[2]Results SimaPro (GF)'!AF56</f>
        <v>6.1375583084515885E-2</v>
      </c>
      <c r="BC50" s="8">
        <f>$R50*'[2]Results SimaPro (GF)'!AG56</f>
        <v>0.14340665255210933</v>
      </c>
      <c r="BD50" s="8">
        <f>$R50*'[2]Results SimaPro (GF)'!AH56</f>
        <v>7.5409932750536051E-3</v>
      </c>
      <c r="BE50" s="8">
        <f>$R50*'[2]Results SimaPro (GF)'!AI56</f>
        <v>2.70987932818216E-2</v>
      </c>
      <c r="BF50" s="52">
        <f>$R50*'[2]Results SimaPro (GF)'!AJ56</f>
        <v>0.76057797780649961</v>
      </c>
    </row>
    <row r="51" spans="2:58" x14ac:dyDescent="0.25">
      <c r="B51" s="10" t="s">
        <v>30</v>
      </c>
      <c r="C51" s="9" t="s">
        <v>29</v>
      </c>
      <c r="D51" s="1">
        <f>'[1]Comparation CO2 source (membra)'!D41</f>
        <v>7970.0001140000004</v>
      </c>
      <c r="E51" s="1">
        <f>'[1]Comparation CO2 source (membra)'!E41</f>
        <v>7990.0001140000004</v>
      </c>
      <c r="F51" s="1">
        <f>'[1]Comparation CO2 source (membra)'!F41</f>
        <v>8660.0001140000004</v>
      </c>
      <c r="G51" s="1">
        <f>'[2]Comparation CO2 source (membra)'!D41</f>
        <v>13490.000147000001</v>
      </c>
      <c r="H51" s="1">
        <f>'[2]Comparation CO2 source (membra)'!E41</f>
        <v>13490.000147000001</v>
      </c>
      <c r="I51" s="1">
        <f>'[2]Comparation CO2 source (membra)'!F41</f>
        <v>14390.000147000001</v>
      </c>
      <c r="K51" s="1">
        <f t="shared" si="6"/>
        <v>14390.000147000001</v>
      </c>
      <c r="L51" s="9" t="s">
        <v>131</v>
      </c>
      <c r="M51" s="8">
        <f t="shared" si="8"/>
        <v>0.55385684729555551</v>
      </c>
      <c r="N51" s="8">
        <f t="shared" si="7"/>
        <v>0.55524670134668064</v>
      </c>
      <c r="O51" s="8">
        <f t="shared" si="7"/>
        <v>0.60180681205937447</v>
      </c>
      <c r="P51" s="8">
        <f t="shared" si="7"/>
        <v>0.93745656769936658</v>
      </c>
      <c r="Q51" s="8">
        <f t="shared" si="7"/>
        <v>0.93745656769936658</v>
      </c>
      <c r="R51" s="8">
        <f t="shared" si="7"/>
        <v>1</v>
      </c>
      <c r="AA51" s="57" t="s">
        <v>30</v>
      </c>
      <c r="AB51" s="47" t="s">
        <v>29</v>
      </c>
      <c r="AC51" s="8">
        <f>$M51*'[1]Results Flue gas - MEA (GF)'!AF59</f>
        <v>0.25619645923935458</v>
      </c>
      <c r="AD51" s="8">
        <f>$M51*'[1]Results Flue gas - MEA (GF)'!AG59</f>
        <v>7.7619995003713041E-2</v>
      </c>
      <c r="AE51" s="8">
        <f>$M51*'[1]Results Flue gas - MEA (GF)'!AH59</f>
        <v>2.2966425422352586E-3</v>
      </c>
      <c r="AF51" s="8">
        <f>$M51*'[1]Results Flue gas - MEA (GF)'!AI59</f>
        <v>-6.9653389420880191E-5</v>
      </c>
      <c r="AG51" s="106">
        <f>$M51*'[1]Results Flue gas - MEA (GF)'!AJ59</f>
        <v>0.21781340389967352</v>
      </c>
      <c r="AH51" s="50">
        <f>$N51*'[1]Results Biogas - MEA (GF)'!AF59</f>
        <v>0.26920194224244887</v>
      </c>
      <c r="AI51" s="8">
        <f>$N51*'[1]Results Biogas - MEA (GF)'!AG59</f>
        <v>8.1563783345982965E-2</v>
      </c>
      <c r="AJ51" s="8">
        <f>$N51*'[1]Results Biogas - MEA (GF)'!AH59</f>
        <v>2.4133324761111568E-3</v>
      </c>
      <c r="AK51" s="8">
        <f>$N51*'[1]Results Biogas - MEA (GF)'!AI59</f>
        <v>-7.319240311428246E-5</v>
      </c>
      <c r="AL51" s="106">
        <f>$N51*'[1]Results Biogas - MEA (GF)'!AJ59</f>
        <v>0.2021408356852519</v>
      </c>
      <c r="AM51" s="50">
        <f>$O51*'[1]Results SimaPro (GF)'!AF59</f>
        <v>0.2868535513461804</v>
      </c>
      <c r="AN51" s="8">
        <f>$O51*'[1]Results SimaPro (GF)'!AG59</f>
        <v>8.6872064771377058E-2</v>
      </c>
      <c r="AO51" s="8">
        <f>$O51*'[1]Results SimaPro (GF)'!AH59</f>
        <v>2.5703953712998451E-3</v>
      </c>
      <c r="AP51" s="8">
        <f>$O51*'[1]Results SimaPro (GF)'!AI59</f>
        <v>-7.7955863574406668E-5</v>
      </c>
      <c r="AQ51" s="66">
        <f>$O51*'[1]Results SimaPro (GF)'!AJ59</f>
        <v>0.2255887564340916</v>
      </c>
      <c r="AR51" s="51">
        <f>$P51*'[2]Results Flue gas - MEA (GF)'!AF59</f>
        <v>7.5259125593584358E-2</v>
      </c>
      <c r="AS51" s="8">
        <f>$P51*'[2]Results Flue gas - MEA (GF)'!AG59</f>
        <v>7.6107798840144472E-2</v>
      </c>
      <c r="AT51" s="8">
        <f>$P51*'[2]Results Flue gas - MEA (GF)'!AH59</f>
        <v>2.0476281170256007E-3</v>
      </c>
      <c r="AU51" s="8">
        <f>$P51*'[2]Results Flue gas - MEA (GF)'!AI59</f>
        <v>6.1608904334840356E-3</v>
      </c>
      <c r="AV51" s="106">
        <f>$P51*'[2]Results Flue gas - MEA (GF)'!AJ59</f>
        <v>0.77788112471512816</v>
      </c>
      <c r="AW51" s="50">
        <f>$Q51*'[2]Results Flue gas - MEA (GF)'!AF59</f>
        <v>7.5259125593584358E-2</v>
      </c>
      <c r="AX51" s="8">
        <f>$Q51*'[2]Results Flue gas - MEA (GF)'!AG59</f>
        <v>7.6107798840144472E-2</v>
      </c>
      <c r="AY51" s="8">
        <f>$Q51*'[2]Results Flue gas - MEA (GF)'!AH59</f>
        <v>2.0476281170256007E-3</v>
      </c>
      <c r="AZ51" s="8">
        <f>$Q51*'[2]Results Flue gas - MEA (GF)'!AI59</f>
        <v>6.1608904334840356E-3</v>
      </c>
      <c r="BA51" s="106">
        <f>$Q51*'[2]Results Flue gas - MEA (GF)'!AJ59</f>
        <v>0.77788112471512816</v>
      </c>
      <c r="BB51" s="50">
        <f>$R51*'[2]Results SimaPro (GF)'!AF59</f>
        <v>8.0679244331687466E-2</v>
      </c>
      <c r="BC51" s="8">
        <f>$R51*'[2]Results SimaPro (GF)'!AG59</f>
        <v>8.3302414456966192E-2</v>
      </c>
      <c r="BD51" s="8">
        <f>$R51*'[2]Results SimaPro (GF)'!AH59</f>
        <v>3.2817782234295114E-3</v>
      </c>
      <c r="BE51" s="8">
        <f>$R51*'[2]Results SimaPro (GF)'!AI59</f>
        <v>1.167549417399478E-2</v>
      </c>
      <c r="BF51" s="52">
        <f>$R51*'[2]Results SimaPro (GF)'!AJ59</f>
        <v>0.82106106881392205</v>
      </c>
    </row>
    <row r="52" spans="2:58" ht="18" x14ac:dyDescent="0.35">
      <c r="B52" s="10" t="s">
        <v>28</v>
      </c>
      <c r="C52" s="9" t="s">
        <v>24</v>
      </c>
      <c r="D52" s="1">
        <f>'[1]Comparation CO2 source (membra)'!D42</f>
        <v>3.1070007329999996</v>
      </c>
      <c r="E52" s="1">
        <f>'[1]Comparation CO2 source (membra)'!E42</f>
        <v>3.1370007329999998</v>
      </c>
      <c r="F52" s="1">
        <f>'[1]Comparation CO2 source (membra)'!F42</f>
        <v>3.3470007329999998</v>
      </c>
      <c r="G52" s="1">
        <f>'[2]Comparation CO2 source (membra)'!D42</f>
        <v>4.1100009499999999</v>
      </c>
      <c r="H52" s="1">
        <f>'[2]Comparation CO2 source (membra)'!E42</f>
        <v>4.1400009500000001</v>
      </c>
      <c r="I52" s="1">
        <f>'[2]Comparation CO2 source (membra)'!F42</f>
        <v>4.5300009500000007</v>
      </c>
      <c r="K52" s="1">
        <f t="shared" si="6"/>
        <v>4.5300009500000007</v>
      </c>
      <c r="L52" s="9" t="s">
        <v>131</v>
      </c>
      <c r="M52" s="8">
        <f t="shared" si="8"/>
        <v>0.68587198265377824</v>
      </c>
      <c r="N52" s="8">
        <f t="shared" si="7"/>
        <v>0.69249449782124206</v>
      </c>
      <c r="O52" s="8">
        <f t="shared" si="7"/>
        <v>0.738852103993488</v>
      </c>
      <c r="P52" s="8">
        <f t="shared" si="7"/>
        <v>0.90728478765550791</v>
      </c>
      <c r="Q52" s="8">
        <f t="shared" si="7"/>
        <v>0.91390730282297172</v>
      </c>
      <c r="R52" s="8">
        <f t="shared" si="7"/>
        <v>1</v>
      </c>
      <c r="AA52" s="57" t="s">
        <v>28</v>
      </c>
      <c r="AB52" s="47" t="s">
        <v>24</v>
      </c>
      <c r="AC52" s="8">
        <f>$M52*'[1]Results Flue gas - MEA (GF)'!AF62</f>
        <v>0.10494671529300689</v>
      </c>
      <c r="AD52" s="8">
        <f>$M52*'[1]Results Flue gas - MEA (GF)'!AG62</f>
        <v>0.22230542154435326</v>
      </c>
      <c r="AE52" s="8">
        <f>$M52*'[1]Results Flue gas - MEA (GF)'!AH62</f>
        <v>1.1027295210694819E-2</v>
      </c>
      <c r="AF52" s="8">
        <f>$M52*'[1]Results Flue gas - MEA (GF)'!AI62</f>
        <v>-1.9671882670838016E-3</v>
      </c>
      <c r="AG52" s="106">
        <f>$M52*'[1]Results Flue gas - MEA (GF)'!AJ62</f>
        <v>0.34955973887280706</v>
      </c>
      <c r="AH52" s="50">
        <f>$N52*'[1]Results Biogas - MEA (GF)'!AF62</f>
        <v>0.10691520431886917</v>
      </c>
      <c r="AI52" s="8">
        <f>$N52*'[1]Results Biogas - MEA (GF)'!AG62</f>
        <v>0.22632912797734728</v>
      </c>
      <c r="AJ52" s="8">
        <f>$N52*'[1]Results Biogas - MEA (GF)'!AH62</f>
        <v>1.1226888177746881E-2</v>
      </c>
      <c r="AK52" s="8">
        <f>$N52*'[1]Results Biogas - MEA (GF)'!AI62</f>
        <v>-2.0027941827208888E-3</v>
      </c>
      <c r="AL52" s="106">
        <f>$N52*'[1]Results Biogas - MEA (GF)'!AJ62</f>
        <v>0.35002607152999959</v>
      </c>
      <c r="AM52" s="50">
        <f>$O52*'[1]Results SimaPro (GF)'!AF62</f>
        <v>0.12228416087153392</v>
      </c>
      <c r="AN52" s="8">
        <f>$O52*'[1]Results SimaPro (GF)'!AG62</f>
        <v>0.25879584260651672</v>
      </c>
      <c r="AO52" s="8">
        <f>$O52*'[1]Results SimaPro (GF)'!AH62</f>
        <v>1.2837375426551086E-2</v>
      </c>
      <c r="AP52" s="8">
        <f>$O52*'[1]Results SimaPro (GF)'!AI62</f>
        <v>-2.2900932492283897E-3</v>
      </c>
      <c r="AQ52" s="66">
        <f>$O52*'[1]Results SimaPro (GF)'!AJ62</f>
        <v>0.34722481833811464</v>
      </c>
      <c r="AR52" s="51">
        <f>$P52*'[2]Results Flue gas - MEA (GF)'!AF62</f>
        <v>2.9936747514823257E-2</v>
      </c>
      <c r="AS52" s="8">
        <f>$P52*'[2]Results Flue gas - MEA (GF)'!AG62</f>
        <v>0.19572714544694775</v>
      </c>
      <c r="AT52" s="8">
        <f>$P52*'[2]Results Flue gas - MEA (GF)'!AH62</f>
        <v>9.6155081782954531E-3</v>
      </c>
      <c r="AU52" s="8">
        <f>$P52*'[2]Results Flue gas - MEA (GF)'!AI62</f>
        <v>2.6453280817991889E-2</v>
      </c>
      <c r="AV52" s="106">
        <f>$P52*'[2]Results Flue gas - MEA (GF)'!AJ62</f>
        <v>0.64555210569744959</v>
      </c>
      <c r="AW52" s="50">
        <f>$Q52*'[2]Results Flue gas - MEA (GF)'!AF62</f>
        <v>3.0155263869532302E-2</v>
      </c>
      <c r="AX52" s="8">
        <f>$Q52*'[2]Results Flue gas - MEA (GF)'!AG62</f>
        <v>0.19715581041195426</v>
      </c>
      <c r="AY52" s="8">
        <f>$Q52*'[2]Results Flue gas - MEA (GF)'!AH62</f>
        <v>9.6856943531548213E-3</v>
      </c>
      <c r="AZ52" s="8">
        <f>$Q52*'[2]Results Flue gas - MEA (GF)'!AI62</f>
        <v>2.664637041436772E-2</v>
      </c>
      <c r="BA52" s="106">
        <f>$Q52*'[2]Results Flue gas - MEA (GF)'!AJ62</f>
        <v>0.65026416377396257</v>
      </c>
      <c r="BB52" s="50">
        <f>$R52*'[2]Results SimaPro (GF)'!AF62</f>
        <v>3.6157926864987533E-2</v>
      </c>
      <c r="BC52" s="8">
        <f>$R52*'[2]Results SimaPro (GF)'!AG62</f>
        <v>0.22880145814578837</v>
      </c>
      <c r="BD52" s="8">
        <f>$R52*'[2]Results SimaPro (GF)'!AH62</f>
        <v>1.6390252148289795E-2</v>
      </c>
      <c r="BE52" s="8">
        <f>$R52*'[2]Results SimaPro (GF)'!AI62</f>
        <v>5.5441495649178101E-2</v>
      </c>
      <c r="BF52" s="52">
        <f>$R52*'[2]Results SimaPro (GF)'!AJ62</f>
        <v>0.6632088671917562</v>
      </c>
    </row>
    <row r="53" spans="2:58" x14ac:dyDescent="0.25">
      <c r="B53" s="10" t="s">
        <v>27</v>
      </c>
      <c r="C53" s="9" t="s">
        <v>26</v>
      </c>
      <c r="D53" s="1">
        <f>'[1]Comparation CO2 source (membra)'!D43</f>
        <v>10.24</v>
      </c>
      <c r="E53" s="1">
        <f>'[1]Comparation CO2 source (membra)'!E43</f>
        <v>10.26</v>
      </c>
      <c r="F53" s="1">
        <f>'[1]Comparation CO2 source (membra)'!F43</f>
        <v>10.91</v>
      </c>
      <c r="G53" s="1">
        <f>'[2]Comparation CO2 source (membra)'!D43</f>
        <v>13.362</v>
      </c>
      <c r="H53" s="1">
        <f>'[2]Comparation CO2 source (membra)'!E43</f>
        <v>13.462000000000002</v>
      </c>
      <c r="I53" s="1">
        <f>'[2]Comparation CO2 source (membra)'!F43</f>
        <v>14.362</v>
      </c>
      <c r="K53" s="1">
        <f t="shared" si="6"/>
        <v>14.362</v>
      </c>
      <c r="L53" s="9" t="s">
        <v>132</v>
      </c>
      <c r="M53" s="8">
        <f t="shared" si="8"/>
        <v>0.71299261941233816</v>
      </c>
      <c r="N53" s="8">
        <f t="shared" si="7"/>
        <v>0.71438518312212784</v>
      </c>
      <c r="O53" s="8">
        <f t="shared" si="7"/>
        <v>0.75964350369029388</v>
      </c>
      <c r="P53" s="8">
        <f t="shared" si="7"/>
        <v>0.93037181451051387</v>
      </c>
      <c r="Q53" s="8">
        <f t="shared" si="7"/>
        <v>0.93733463305946252</v>
      </c>
      <c r="R53" s="8">
        <f t="shared" si="7"/>
        <v>1</v>
      </c>
      <c r="AA53" s="57" t="s">
        <v>27</v>
      </c>
      <c r="AB53" s="47" t="s">
        <v>26</v>
      </c>
      <c r="AC53" s="8">
        <f>$M53*'[1]Results Flue gas - MEA (GF)'!AF65</f>
        <v>0.15689442052555666</v>
      </c>
      <c r="AD53" s="8">
        <f>$M53*'[1]Results Flue gas - MEA (GF)'!AG65</f>
        <v>0.41366109426278297</v>
      </c>
      <c r="AE53" s="8">
        <f>$M53*'[1]Results Flue gas - MEA (GF)'!AH65</f>
        <v>2.7611120030571193E-3</v>
      </c>
      <c r="AF53" s="8">
        <f>$M53*'[1]Results Flue gas - MEA (GF)'!AI65</f>
        <v>-6.0892018245621647E-4</v>
      </c>
      <c r="AG53" s="106">
        <f>$M53*'[1]Results Flue gas - MEA (GF)'!AJ65</f>
        <v>0.14028491280339764</v>
      </c>
      <c r="AH53" s="50">
        <f>$N53*'[1]Results Biogas - MEA (GF)'!AF65</f>
        <v>0.15815502353195834</v>
      </c>
      <c r="AI53" s="8">
        <f>$N53*'[1]Results Biogas - MEA (GF)'!AG65</f>
        <v>0.41685560397285576</v>
      </c>
      <c r="AJ53" s="8">
        <f>$N53*'[1]Results Biogas - MEA (GF)'!AH65</f>
        <v>2.7824347699953152E-3</v>
      </c>
      <c r="AK53" s="8">
        <f>$N53*'[1]Results Biogas - MEA (GF)'!AI65</f>
        <v>-6.1362258609652578E-4</v>
      </c>
      <c r="AL53" s="106">
        <f>$N53*'[1]Results Biogas - MEA (GF)'!AJ65</f>
        <v>0.13720574343341496</v>
      </c>
      <c r="AM53" s="50">
        <f>$O53*'[1]Results SimaPro (GF)'!AF65</f>
        <v>0.16067855776330878</v>
      </c>
      <c r="AN53" s="8">
        <f>$O53*'[1]Results SimaPro (GF)'!AG65</f>
        <v>0.42335627615956695</v>
      </c>
      <c r="AO53" s="8">
        <f>$O53*'[1]Results SimaPro (GF)'!AH65</f>
        <v>2.8258255656287705E-3</v>
      </c>
      <c r="AP53" s="8">
        <f>$O53*'[1]Results SimaPro (GF)'!AI65</f>
        <v>-6.2319174923253402E-4</v>
      </c>
      <c r="AQ53" s="66">
        <f>$O53*'[1]Results SimaPro (GF)'!AJ65</f>
        <v>0.17340603595102191</v>
      </c>
      <c r="AR53" s="51">
        <f>$P53*'[2]Results Flue gas - MEA (GF)'!AF65</f>
        <v>4.7994505587056882E-2</v>
      </c>
      <c r="AS53" s="8">
        <f>$P53*'[2]Results Flue gas - MEA (GF)'!AG65</f>
        <v>0.40610099314367087</v>
      </c>
      <c r="AT53" s="8">
        <f>$P53*'[2]Results Flue gas - MEA (GF)'!AH65</f>
        <v>2.3801057275380051E-3</v>
      </c>
      <c r="AU53" s="8">
        <f>$P53*'[2]Results Flue gas - MEA (GF)'!AI65</f>
        <v>6.3733611811964755E-3</v>
      </c>
      <c r="AV53" s="106">
        <f>$P53*'[2]Results Flue gas - MEA (GF)'!AJ65</f>
        <v>0.46752284887105156</v>
      </c>
      <c r="AW53" s="50">
        <f>$Q53*'[2]Results Flue gas - MEA (GF)'!AF65</f>
        <v>4.8353692127897002E-2</v>
      </c>
      <c r="AX53" s="8">
        <f>$Q53*'[2]Results Flue gas - MEA (GF)'!AG65</f>
        <v>0.40914021626254288</v>
      </c>
      <c r="AY53" s="8">
        <f>$Q53*'[2]Results Flue gas - MEA (GF)'!AH65</f>
        <v>2.3979182236279466E-3</v>
      </c>
      <c r="AZ53" s="8">
        <f>$Q53*'[2]Results Flue gas - MEA (GF)'!AI65</f>
        <v>6.4210588400888313E-3</v>
      </c>
      <c r="BA53" s="106">
        <f>$Q53*'[2]Results Flue gas - MEA (GF)'!AJ65</f>
        <v>0.47102174760530585</v>
      </c>
      <c r="BB53" s="50">
        <f>$R53*'[2]Results SimaPro (GF)'!AF65</f>
        <v>4.7320224942902125E-2</v>
      </c>
      <c r="BC53" s="8">
        <f>$R53*'[2]Results SimaPro (GF)'!AG65</f>
        <v>0.41872452812976724</v>
      </c>
      <c r="BD53" s="8">
        <f>$R53*'[2]Results SimaPro (GF)'!AH65</f>
        <v>3.607901771050654E-3</v>
      </c>
      <c r="BE53" s="8">
        <f>$R53*'[2]Results SimaPro (GF)'!AI65</f>
        <v>1.2024261599737589E-2</v>
      </c>
      <c r="BF53" s="52">
        <f>$R53*'[2]Results SimaPro (GF)'!AJ65</f>
        <v>0.51832308355654244</v>
      </c>
    </row>
    <row r="54" spans="2:58" ht="18" x14ac:dyDescent="0.35">
      <c r="B54" s="10" t="s">
        <v>25</v>
      </c>
      <c r="C54" s="9" t="s">
        <v>24</v>
      </c>
      <c r="D54" s="1">
        <f>'[1]Comparation CO2 source (membra)'!D44</f>
        <v>1.0360026199999999</v>
      </c>
      <c r="E54" s="1">
        <f>'[1]Comparation CO2 source (membra)'!E44</f>
        <v>1.04500262</v>
      </c>
      <c r="F54" s="1">
        <f>'[1]Comparation CO2 source (membra)'!F44</f>
        <v>1.12600262</v>
      </c>
      <c r="G54" s="1">
        <f>'[2]Comparation CO2 source (membra)'!D44</f>
        <v>1.3346033900000001</v>
      </c>
      <c r="H54" s="1">
        <f>'[2]Comparation CO2 source (membra)'!E44</f>
        <v>1.3446033900000001</v>
      </c>
      <c r="I54" s="1">
        <f>'[2]Comparation CO2 source (membra)'!F44</f>
        <v>1.49460339</v>
      </c>
      <c r="K54" s="1">
        <f t="shared" si="6"/>
        <v>1.49460339</v>
      </c>
      <c r="L54" s="9" t="s">
        <v>131</v>
      </c>
      <c r="M54" s="8">
        <f t="shared" si="8"/>
        <v>0.69316223081763506</v>
      </c>
      <c r="N54" s="8">
        <f t="shared" si="7"/>
        <v>0.69918389520045177</v>
      </c>
      <c r="O54" s="8">
        <f t="shared" si="7"/>
        <v>0.75337887464580156</v>
      </c>
      <c r="P54" s="8">
        <f t="shared" si="7"/>
        <v>0.89294818874992654</v>
      </c>
      <c r="Q54" s="8">
        <f t="shared" si="7"/>
        <v>0.89963892695305614</v>
      </c>
      <c r="R54" s="8">
        <f t="shared" si="7"/>
        <v>1</v>
      </c>
      <c r="AA54" s="57" t="s">
        <v>25</v>
      </c>
      <c r="AB54" s="47" t="s">
        <v>24</v>
      </c>
      <c r="AC54" s="8">
        <f>$M54*'[1]Results Flue gas - MEA (GF)'!AF68</f>
        <v>-369.19197052663907</v>
      </c>
      <c r="AD54" s="8">
        <f>$M54*'[1]Results Flue gas - MEA (GF)'!AG68</f>
        <v>0.24251786209159479</v>
      </c>
      <c r="AE54" s="8">
        <f>$M54*'[1]Results Flue gas - MEA (GF)'!AH68</f>
        <v>1.1281836234577673E-2</v>
      </c>
      <c r="AF54" s="8">
        <f>$M54*'[1]Results Flue gas - MEA (GF)'!AI68</f>
        <v>-1.7566051600137317E-3</v>
      </c>
      <c r="AG54" s="106">
        <f>$M54*'[1]Results Flue gas - MEA (GF)'!AJ68</f>
        <v>369.63308966429065</v>
      </c>
      <c r="AH54" s="50">
        <f>$N54*'[1]Results Biogas - MEA (GF)'!AF68</f>
        <v>-384.97031312980113</v>
      </c>
      <c r="AI54" s="8">
        <f>$N54*'[1]Results Biogas - MEA (GF)'!AG68</f>
        <v>0.25288202681131211</v>
      </c>
      <c r="AJ54" s="8">
        <f>$N54*'[1]Results Biogas - MEA (GF)'!AH68</f>
        <v>1.176397312977615E-2</v>
      </c>
      <c r="AK54" s="8">
        <f>$N54*'[1]Results Biogas - MEA (GF)'!AI68</f>
        <v>-1.8316748685653179E-3</v>
      </c>
      <c r="AL54" s="106">
        <f>$N54*'[1]Results Biogas - MEA (GF)'!AJ68</f>
        <v>385.40668269992904</v>
      </c>
      <c r="AM54" s="50">
        <f>$O54*'[1]Results SimaPro (GF)'!AF68</f>
        <v>-436.5438487927662</v>
      </c>
      <c r="AN54" s="8">
        <f>$O54*'[1]Results SimaPro (GF)'!AG68</f>
        <v>0.28676087369258041</v>
      </c>
      <c r="AO54" s="8">
        <f>$O54*'[1]Results SimaPro (GF)'!AH68</f>
        <v>1.3340003856137535E-2</v>
      </c>
      <c r="AP54" s="8">
        <f>$O54*'[1]Results SimaPro (GF)'!AI68</f>
        <v>-2.0770661017462883E-3</v>
      </c>
      <c r="AQ54" s="66">
        <f>$O54*'[1]Results SimaPro (GF)'!AJ68</f>
        <v>436.99920385596499</v>
      </c>
      <c r="AR54" s="51">
        <f>$P54*'[2]Results Flue gas - MEA (GF)'!AF68</f>
        <v>2.3013908810364313E-2</v>
      </c>
      <c r="AS54" s="8">
        <f>$P54*'[2]Results Flue gas - MEA (GF)'!AG68</f>
        <v>0.21687589777711375</v>
      </c>
      <c r="AT54" s="8">
        <f>$P54*'[2]Results Flue gas - MEA (GF)'!AH68</f>
        <v>9.8083903769828479E-3</v>
      </c>
      <c r="AU54" s="8">
        <f>$P54*'[2]Results Flue gas - MEA (GF)'!AI68</f>
        <v>2.7371241051210405E-2</v>
      </c>
      <c r="AV54" s="106">
        <f>$P54*'[2]Results Flue gas - MEA (GF)'!AJ68</f>
        <v>0.61587875073425524</v>
      </c>
      <c r="AW54" s="50">
        <f>$Q54*'[2]Results Flue gas - MEA (GF)'!AF68</f>
        <v>2.3186348869956581E-2</v>
      </c>
      <c r="AX54" s="8">
        <f>$Q54*'[2]Results Flue gas - MEA (GF)'!AG68</f>
        <v>0.21850091910856048</v>
      </c>
      <c r="AY54" s="8">
        <f>$Q54*'[2]Results Flue gas - MEA (GF)'!AH68</f>
        <v>9.8818832996779033E-3</v>
      </c>
      <c r="AZ54" s="8">
        <f>$Q54*'[2]Results Flue gas - MEA (GF)'!AI68</f>
        <v>2.7576330003151479E-2</v>
      </c>
      <c r="BA54" s="106">
        <f>$Q54*'[2]Results Flue gas - MEA (GF)'!AJ68</f>
        <v>0.62049344567170972</v>
      </c>
      <c r="BB54" s="50">
        <f>$R54*'[2]Results SimaPro (GF)'!AF68</f>
        <v>3.0399327395058323E-2</v>
      </c>
      <c r="BC54" s="8">
        <f>$R54*'[2]Results SimaPro (GF)'!AG68</f>
        <v>0.25807931613156265</v>
      </c>
      <c r="BD54" s="8">
        <f>$R54*'[2]Results SimaPro (GF)'!AH68</f>
        <v>1.7031971687385846E-2</v>
      </c>
      <c r="BE54" s="8">
        <f>$R54*'[2]Results SimaPro (GF)'!AI68</f>
        <v>5.8069149826084375E-2</v>
      </c>
      <c r="BF54" s="52">
        <f>$R54*'[2]Results SimaPro (GF)'!AJ68</f>
        <v>0.63642023495990885</v>
      </c>
    </row>
    <row r="55" spans="2:58" ht="18" x14ac:dyDescent="0.35">
      <c r="B55" s="10" t="s">
        <v>23</v>
      </c>
      <c r="C55" s="9" t="s">
        <v>22</v>
      </c>
      <c r="D55" s="1">
        <f>'[1]Comparation CO2 source (membra)'!D45</f>
        <v>9.3839999999999993E-2</v>
      </c>
      <c r="E55" s="1">
        <f>'[1]Comparation CO2 source (membra)'!E45</f>
        <v>9.4039999999999999E-2</v>
      </c>
      <c r="F55" s="1">
        <f>'[1]Comparation CO2 source (membra)'!F45</f>
        <v>0.10874</v>
      </c>
      <c r="G55" s="1">
        <f>'[2]Comparation CO2 source (membra)'!D45</f>
        <v>0.10822</v>
      </c>
      <c r="H55" s="1">
        <f>'[2]Comparation CO2 source (membra)'!E45</f>
        <v>0.10822</v>
      </c>
      <c r="I55" s="1">
        <f>'[2]Comparation CO2 source (membra)'!F45</f>
        <v>0.12822</v>
      </c>
      <c r="K55" s="1">
        <f t="shared" si="6"/>
        <v>0.12822</v>
      </c>
      <c r="L55" s="9" t="s">
        <v>132</v>
      </c>
      <c r="M55" s="8">
        <f t="shared" si="8"/>
        <v>0.73186710341600369</v>
      </c>
      <c r="N55" s="8">
        <f t="shared" si="7"/>
        <v>0.7334269224769927</v>
      </c>
      <c r="O55" s="8">
        <f t="shared" si="7"/>
        <v>0.84807362345967874</v>
      </c>
      <c r="P55" s="8">
        <f t="shared" si="7"/>
        <v>0.84401809390110749</v>
      </c>
      <c r="Q55" s="8">
        <f t="shared" si="7"/>
        <v>0.84401809390110749</v>
      </c>
      <c r="R55" s="8">
        <f t="shared" si="7"/>
        <v>1</v>
      </c>
      <c r="AA55" s="57" t="s">
        <v>23</v>
      </c>
      <c r="AB55" s="47" t="s">
        <v>22</v>
      </c>
      <c r="AC55" s="8">
        <f>$M55*'[1]Results Flue gas - MEA (GF)'!AF71</f>
        <v>5.4747078943089014E-2</v>
      </c>
      <c r="AD55" s="8">
        <f>$M55*'[1]Results Flue gas - MEA (GF)'!AG71</f>
        <v>0.5220628425996825</v>
      </c>
      <c r="AE55" s="8">
        <f>$M55*'[1]Results Flue gas - MEA (GF)'!AH71</f>
        <v>2.6532870331117042E-3</v>
      </c>
      <c r="AF55" s="8">
        <f>$M55*'[1]Results Flue gas - MEA (GF)'!AI71</f>
        <v>-3.0394260694100767E-3</v>
      </c>
      <c r="AG55" s="106">
        <f>$M55*'[1]Results Flue gas - MEA (GF)'!AJ71</f>
        <v>0.15544332090953061</v>
      </c>
      <c r="AH55" s="50">
        <f>$N55*'[1]Results Biogas - MEA (GF)'!AF71</f>
        <v>5.7125010583984975E-2</v>
      </c>
      <c r="AI55" s="8">
        <f>$N55*'[1]Results Biogas - MEA (GF)'!AG71</f>
        <v>0.54361205180558836</v>
      </c>
      <c r="AJ55" s="8">
        <f>$N55*'[1]Results Biogas - MEA (GF)'!AH71</f>
        <v>2.7628068699863699E-3</v>
      </c>
      <c r="AK55" s="8">
        <f>$N55*'[1]Results Biogas - MEA (GF)'!AI71</f>
        <v>-3.1648845830048187E-3</v>
      </c>
      <c r="AL55" s="106">
        <f>$N55*'[1]Results Biogas - MEA (GF)'!AJ71</f>
        <v>0.13309193780043777</v>
      </c>
      <c r="AM55" s="50">
        <f>$O55*'[1]Results SimaPro (GF)'!AF71</f>
        <v>6.0174189716197063E-2</v>
      </c>
      <c r="AN55" s="8">
        <f>$O55*'[1]Results SimaPro (GF)'!AG71</f>
        <v>0.57713980489440619</v>
      </c>
      <c r="AO55" s="8">
        <f>$O55*'[1]Results SimaPro (GF)'!AH71</f>
        <v>2.9332054221548193E-3</v>
      </c>
      <c r="AP55" s="8">
        <f>$O55*'[1]Results SimaPro (GF)'!AI71</f>
        <v>-3.3600816329987359E-3</v>
      </c>
      <c r="AQ55" s="66">
        <f>$O55*'[1]Results SimaPro (GF)'!AJ71</f>
        <v>0.21118650505991945</v>
      </c>
      <c r="AR55" s="51">
        <f>$P55*'[2]Results Flue gas - MEA (GF)'!AF71</f>
        <v>1.7016542925563594E-2</v>
      </c>
      <c r="AS55" s="8">
        <f>$P55*'[2]Results Flue gas - MEA (GF)'!AG71</f>
        <v>0.5258837232682364</v>
      </c>
      <c r="AT55" s="8">
        <f>$P55*'[2]Results Flue gas - MEA (GF)'!AH71</f>
        <v>2.2717083552457225E-3</v>
      </c>
      <c r="AU55" s="8">
        <f>$P55*'[2]Results Flue gas - MEA (GF)'!AI71</f>
        <v>2.4260721485026148E-3</v>
      </c>
      <c r="AV55" s="106">
        <f>$P55*'[2]Results Flue gas - MEA (GF)'!AJ71</f>
        <v>0.29642004720355919</v>
      </c>
      <c r="AW55" s="50">
        <f>$Q55*'[2]Results Flue gas - MEA (GF)'!AF71</f>
        <v>1.7016542925563594E-2</v>
      </c>
      <c r="AX55" s="8">
        <f>$Q55*'[2]Results Flue gas - MEA (GF)'!AG71</f>
        <v>0.5258837232682364</v>
      </c>
      <c r="AY55" s="8">
        <f>$Q55*'[2]Results Flue gas - MEA (GF)'!AH71</f>
        <v>2.2717083552457225E-3</v>
      </c>
      <c r="AZ55" s="8">
        <f>$Q55*'[2]Results Flue gas - MEA (GF)'!AI71</f>
        <v>2.4260721485026148E-3</v>
      </c>
      <c r="BA55" s="106">
        <f>$Q55*'[2]Results Flue gas - MEA (GF)'!AJ71</f>
        <v>0.29642004720355919</v>
      </c>
      <c r="BB55" s="50">
        <f>$R55*'[2]Results SimaPro (GF)'!AF71</f>
        <v>1.8598684486177058E-2</v>
      </c>
      <c r="BC55" s="8">
        <f>$R55*'[2]Results SimaPro (GF)'!AG71</f>
        <v>0.58954025527731291</v>
      </c>
      <c r="BD55" s="8">
        <f>$R55*'[2]Results SimaPro (GF)'!AH71</f>
        <v>3.7450916280885368E-3</v>
      </c>
      <c r="BE55" s="8">
        <f>$R55*'[2]Results SimaPro (GF)'!AI71</f>
        <v>8.3852344639425928E-3</v>
      </c>
      <c r="BF55" s="52">
        <f>$R55*'[2]Results SimaPro (GF)'!AJ71</f>
        <v>0.37973073414447883</v>
      </c>
    </row>
    <row r="56" spans="2:58" ht="18" x14ac:dyDescent="0.35">
      <c r="B56" s="13" t="s">
        <v>21</v>
      </c>
      <c r="C56" s="12" t="s">
        <v>12</v>
      </c>
      <c r="D56" s="11">
        <f>'[1]Comparation CO2 source (membra)'!D46</f>
        <v>216.90000001830001</v>
      </c>
      <c r="E56" s="11">
        <f>'[1]Comparation CO2 source (membra)'!E46</f>
        <v>217.90000001830001</v>
      </c>
      <c r="F56" s="11">
        <f>'[1]Comparation CO2 source (membra)'!F46</f>
        <v>251.90000001830001</v>
      </c>
      <c r="G56" s="11">
        <f>'[2]Comparation CO2 source (membra)'!D46</f>
        <v>300.10000002370003</v>
      </c>
      <c r="H56" s="11">
        <f>'[2]Comparation CO2 source (membra)'!E46</f>
        <v>302.10000002370003</v>
      </c>
      <c r="I56" s="11">
        <f>'[2]Comparation CO2 source (membra)'!F46</f>
        <v>350.10000002370003</v>
      </c>
      <c r="K56" s="1">
        <f t="shared" si="6"/>
        <v>350.10000002370003</v>
      </c>
      <c r="L56" s="9" t="s">
        <v>132</v>
      </c>
      <c r="M56" s="8">
        <f t="shared" si="8"/>
        <v>0.61953727507459855</v>
      </c>
      <c r="N56" s="8">
        <f t="shared" si="7"/>
        <v>0.62239360183818693</v>
      </c>
      <c r="O56" s="8">
        <f t="shared" si="7"/>
        <v>0.71950871180019316</v>
      </c>
      <c r="P56" s="8">
        <f t="shared" si="7"/>
        <v>0.85718366182057915</v>
      </c>
      <c r="Q56" s="8">
        <f t="shared" si="7"/>
        <v>0.86289631534775602</v>
      </c>
      <c r="R56" s="8">
        <f t="shared" si="7"/>
        <v>1</v>
      </c>
      <c r="AA56" s="58" t="s">
        <v>21</v>
      </c>
      <c r="AB56" s="49" t="s">
        <v>12</v>
      </c>
      <c r="AC56" s="8">
        <f>$M56*'[1]Results Flue gas - MEA (GF)'!AF74</f>
        <v>0.16350751326355242</v>
      </c>
      <c r="AD56" s="8">
        <f>$M56*'[1]Results Flue gas - MEA (GF)'!AG74</f>
        <v>0.18101885202162066</v>
      </c>
      <c r="AE56" s="8">
        <f>$M56*'[1]Results Flue gas - MEA (GF)'!AH74</f>
        <v>7.5805635985174867E-3</v>
      </c>
      <c r="AF56" s="8">
        <f>$M56*'[1]Results Flue gas - MEA (GF)'!AI74</f>
        <v>-3.3859989098637211E-3</v>
      </c>
      <c r="AG56" s="106">
        <f>$M56*'[1]Results Flue gas - MEA (GF)'!AJ74</f>
        <v>0.27081634510077168</v>
      </c>
      <c r="AH56" s="50">
        <f>$N56*'[1]Results Biogas - MEA (GF)'!AF74</f>
        <v>0.15070404836518292</v>
      </c>
      <c r="AI56" s="8">
        <f>$N56*'[1]Results Biogas - MEA (GF)'!AG74</f>
        <v>0.16775079402147908</v>
      </c>
      <c r="AJ56" s="8">
        <f>$N56*'[1]Results Biogas - MEA (GF)'!AH74</f>
        <v>7.0249344119680144E-3</v>
      </c>
      <c r="AK56" s="8">
        <f>$N56*'[1]Results Biogas - MEA (GF)'!AI74</f>
        <v>-3.1378168590841578E-3</v>
      </c>
      <c r="AL56" s="106">
        <f>$N56*'[1]Results Biogas - MEA (GF)'!AJ74</f>
        <v>0.30005164189864109</v>
      </c>
      <c r="AM56" s="50">
        <f>$O56*'[1]Results SimaPro (GF)'!AF74</f>
        <v>0.18051498081325484</v>
      </c>
      <c r="AN56" s="8">
        <f>$O56*'[1]Results SimaPro (GF)'!AG74</f>
        <v>0.19854488195307896</v>
      </c>
      <c r="AO56" s="8">
        <f>$O56*'[1]Results SimaPro (GF)'!AH74</f>
        <v>8.3145046623626668E-3</v>
      </c>
      <c r="AP56" s="8">
        <f>$O56*'[1]Results SimaPro (GF)'!AI74</f>
        <v>-3.7138272966831722E-3</v>
      </c>
      <c r="AQ56" s="66">
        <f>$O56*'[1]Results SimaPro (GF)'!AJ74</f>
        <v>0.33584817166817987</v>
      </c>
      <c r="AR56" s="51">
        <f>$P56*'[2]Results Flue gas - MEA (GF)'!AF74</f>
        <v>4.7499587995145122E-2</v>
      </c>
      <c r="AS56" s="8">
        <f>$P56*'[2]Results Flue gas - MEA (GF)'!AG74</f>
        <v>0.13339985295825241</v>
      </c>
      <c r="AT56" s="8">
        <f>$P56*'[2]Results Flue gas - MEA (GF)'!AH74</f>
        <v>6.6173305727556938E-3</v>
      </c>
      <c r="AU56" s="8">
        <f>$P56*'[2]Results Flue gas - MEA (GF)'!AI74</f>
        <v>1.511534283298544E-2</v>
      </c>
      <c r="AV56" s="106">
        <f>$P56*'[2]Results Flue gas - MEA (GF)'!AJ74</f>
        <v>0.65455154746144051</v>
      </c>
      <c r="AW56" s="50">
        <f>$Q56*'[2]Results Flue gas - MEA (GF)'!AF74</f>
        <v>4.7816146395620922E-2</v>
      </c>
      <c r="AX56" s="8">
        <f>$Q56*'[2]Results Flue gas - MEA (GF)'!AG74</f>
        <v>0.1342888889659013</v>
      </c>
      <c r="AY56" s="8">
        <f>$Q56*'[2]Results Flue gas - MEA (GF)'!AH74</f>
        <v>6.6614314096249579E-3</v>
      </c>
      <c r="AZ56" s="8">
        <f>$Q56*'[2]Results Flue gas - MEA (GF)'!AI74</f>
        <v>1.5216078206739467E-2</v>
      </c>
      <c r="BA56" s="106">
        <f>$Q56*'[2]Results Flue gas - MEA (GF)'!AJ74</f>
        <v>0.65891377036986942</v>
      </c>
      <c r="BB56" s="50">
        <f>$R56*'[2]Results SimaPro (GF)'!AF74</f>
        <v>4.9988212950740039E-2</v>
      </c>
      <c r="BC56" s="8">
        <f>$R56*'[2]Results SimaPro (GF)'!AG74</f>
        <v>0.14677485776666555</v>
      </c>
      <c r="BD56" s="8">
        <f>$R56*'[2]Results SimaPro (GF)'!AH74</f>
        <v>1.0615627654391595E-2</v>
      </c>
      <c r="BE56" s="8">
        <f>$R56*'[2]Results SimaPro (GF)'!AI74</f>
        <v>3.2540702306905214E-2</v>
      </c>
      <c r="BF56" s="52">
        <f>$R56*'[2]Results SimaPro (GF)'!AJ74</f>
        <v>0.76008059932129757</v>
      </c>
    </row>
    <row r="57" spans="2:58" x14ac:dyDescent="0.25">
      <c r="B57" s="10" t="s">
        <v>20</v>
      </c>
      <c r="C57" s="9" t="s">
        <v>11</v>
      </c>
      <c r="D57" s="1">
        <f>'[1]Comparation CO2 source (membra)'!D47</f>
        <v>3601.57</v>
      </c>
      <c r="E57" s="1">
        <f>'[1]Comparation CO2 source (membra)'!E47</f>
        <v>3631.57</v>
      </c>
      <c r="F57" s="1">
        <f>'[1]Comparation CO2 source (membra)'!F47</f>
        <v>4031.57</v>
      </c>
      <c r="G57" s="1">
        <f>'[2]Comparation CO2 source (membra)'!D47</f>
        <v>5038.03</v>
      </c>
      <c r="H57" s="1">
        <f>'[2]Comparation CO2 source (membra)'!E47</f>
        <v>5068.03</v>
      </c>
      <c r="I57" s="1">
        <f>'[2]Comparation CO2 source (membra)'!F47</f>
        <v>5738.03</v>
      </c>
      <c r="K57" s="1">
        <f t="shared" si="6"/>
        <v>5738.03</v>
      </c>
      <c r="L57" s="9" t="s">
        <v>131</v>
      </c>
      <c r="M57" s="8">
        <f t="shared" si="8"/>
        <v>0.62766663820161284</v>
      </c>
      <c r="N57" s="8">
        <f t="shared" si="7"/>
        <v>0.63289491341104875</v>
      </c>
      <c r="O57" s="8">
        <f t="shared" si="7"/>
        <v>0.70260524953686199</v>
      </c>
      <c r="P57" s="8">
        <f t="shared" si="7"/>
        <v>0.87800691177982682</v>
      </c>
      <c r="Q57" s="8">
        <f t="shared" si="7"/>
        <v>0.88323518698926284</v>
      </c>
      <c r="R57" s="8">
        <f t="shared" si="7"/>
        <v>1</v>
      </c>
      <c r="AA57" s="57" t="s">
        <v>20</v>
      </c>
      <c r="AB57" s="47" t="s">
        <v>11</v>
      </c>
      <c r="AC57" s="8">
        <f>$M57*'[1]Results Flue gas - MEA (GF)'!AF77</f>
        <v>0.11855779720419959</v>
      </c>
      <c r="AD57" s="8">
        <f>$M57*'[1]Results Flue gas - MEA (GF)'!AG77</f>
        <v>0.10984433363685397</v>
      </c>
      <c r="AE57" s="8">
        <f>$M57*'[1]Results Flue gas - MEA (GF)'!AH77</f>
        <v>6.800261111994936E-3</v>
      </c>
      <c r="AF57" s="8">
        <f>$M57*'[1]Results Flue gas - MEA (GF)'!AI77</f>
        <v>3.4942345694057042E-4</v>
      </c>
      <c r="AG57" s="106">
        <f>$M57*'[1]Results Flue gas - MEA (GF)'!AJ77</f>
        <v>0.39211482279162374</v>
      </c>
      <c r="AH57" s="50">
        <f>$N57*'[1]Results Biogas - MEA (GF)'!AF77</f>
        <v>0.14693745852354073</v>
      </c>
      <c r="AI57" s="8">
        <f>$N57*'[1]Results Biogas - MEA (GF)'!AG77</f>
        <v>0.1361378761400035</v>
      </c>
      <c r="AJ57" s="8">
        <f>$N57*'[1]Results Biogas - MEA (GF)'!AH77</f>
        <v>8.4280460751398785E-3</v>
      </c>
      <c r="AK57" s="8">
        <f>$N57*'[1]Results Biogas - MEA (GF)'!AI77</f>
        <v>4.3306528180737285E-4</v>
      </c>
      <c r="AL57" s="106">
        <f>$N57*'[1]Results Biogas - MEA (GF)'!AJ77</f>
        <v>0.3409584673905573</v>
      </c>
      <c r="AM57" s="50">
        <f>$O57*'[1]Results SimaPro (GF)'!AF77</f>
        <v>0.17976085459016192</v>
      </c>
      <c r="AN57" s="8">
        <f>$O57*'[1]Results SimaPro (GF)'!AG77</f>
        <v>0.16687748959934601</v>
      </c>
      <c r="AO57" s="8">
        <f>$O57*'[1]Results SimaPro (GF)'!AH77</f>
        <v>1.0331079032609002E-2</v>
      </c>
      <c r="AP57" s="8">
        <f>$O57*'[1]Results SimaPro (GF)'!AI77</f>
        <v>5.3085035519239321E-4</v>
      </c>
      <c r="AQ57" s="66">
        <f>$O57*'[1]Results SimaPro (GF)'!AJ77</f>
        <v>0.34510497595955264</v>
      </c>
      <c r="AR57" s="51">
        <f>$P57*'[2]Results Flue gas - MEA (GF)'!AF77</f>
        <v>3.5019642299685509E-2</v>
      </c>
      <c r="AS57" s="8">
        <f>$P57*'[2]Results Flue gas - MEA (GF)'!AG77</f>
        <v>7.4104806047683727E-2</v>
      </c>
      <c r="AT57" s="8">
        <f>$P57*'[2]Results Flue gas - MEA (GF)'!AH77</f>
        <v>6.0866572351912472E-3</v>
      </c>
      <c r="AU57" s="8">
        <f>$P57*'[2]Results Flue gas - MEA (GF)'!AI77</f>
        <v>1.9179078158680401E-2</v>
      </c>
      <c r="AV57" s="106">
        <f>$P57*'[2]Results Flue gas - MEA (GF)'!AJ77</f>
        <v>0.74361672803858592</v>
      </c>
      <c r="AW57" s="50">
        <f>$Q57*'[2]Results Flue gas - MEA (GF)'!AF77</f>
        <v>3.5228174060907766E-2</v>
      </c>
      <c r="AX57" s="8">
        <f>$Q57*'[2]Results Flue gas - MEA (GF)'!AG77</f>
        <v>7.4546078565201596E-2</v>
      </c>
      <c r="AY57" s="8">
        <f>$Q57*'[2]Results Flue gas - MEA (GF)'!AH77</f>
        <v>6.1229015046885982E-3</v>
      </c>
      <c r="AZ57" s="8">
        <f>$Q57*'[2]Results Flue gas - MEA (GF)'!AI77</f>
        <v>1.929328397816945E-2</v>
      </c>
      <c r="BA57" s="106">
        <f>$Q57*'[2]Results Flue gas - MEA (GF)'!AJ77</f>
        <v>0.74804474888029537</v>
      </c>
      <c r="BB57" s="50">
        <f>$R57*'[2]Results SimaPro (GF)'!AF77</f>
        <v>5.1030832438204332E-2</v>
      </c>
      <c r="BC57" s="8">
        <f>$R57*'[2]Results SimaPro (GF)'!AG77</f>
        <v>0.11081845188017007</v>
      </c>
      <c r="BD57" s="8">
        <f>$R57*'[2]Results SimaPro (GF)'!AH77</f>
        <v>1.3190309294202243E-2</v>
      </c>
      <c r="BE57" s="8">
        <f>$R57*'[2]Results SimaPro (GF)'!AI77</f>
        <v>4.8201298900768276E-2</v>
      </c>
      <c r="BF57" s="52">
        <f>$R57*'[2]Results SimaPro (GF)'!AJ77</f>
        <v>0.77675910748665511</v>
      </c>
    </row>
    <row r="58" spans="2:58" ht="15.75" thickBot="1" x14ac:dyDescent="0.3">
      <c r="B58" s="10" t="s">
        <v>19</v>
      </c>
      <c r="C58" s="9" t="s">
        <v>18</v>
      </c>
      <c r="D58" s="1">
        <f>'[1]Comparation CO2 source (membra)'!D48</f>
        <v>7.9630000000000001</v>
      </c>
      <c r="E58" s="1">
        <f>'[1]Comparation CO2 source (membra)'!E48</f>
        <v>7.9830000000000005</v>
      </c>
      <c r="F58" s="1">
        <f>'[1]Comparation CO2 source (membra)'!F48</f>
        <v>12.972999999999999</v>
      </c>
      <c r="G58" s="1">
        <f>'[2]Comparation CO2 source (membra)'!D48</f>
        <v>9.8469999999999978</v>
      </c>
      <c r="H58" s="1">
        <f>'[2]Comparation CO2 source (membra)'!E48</f>
        <v>9.8569999999999993</v>
      </c>
      <c r="I58" s="1">
        <f>'[2]Comparation CO2 source (membra)'!F48</f>
        <v>16.286999999999999</v>
      </c>
      <c r="K58" s="1">
        <f t="shared" si="6"/>
        <v>16.286999999999999</v>
      </c>
      <c r="L58" s="9" t="s">
        <v>132</v>
      </c>
      <c r="M58" s="8">
        <f t="shared" si="8"/>
        <v>0.48891754159759321</v>
      </c>
      <c r="N58" s="8">
        <f t="shared" si="7"/>
        <v>0.4901455148277768</v>
      </c>
      <c r="O58" s="8">
        <f t="shared" si="7"/>
        <v>0.79652483575858046</v>
      </c>
      <c r="P58" s="8">
        <f t="shared" si="7"/>
        <v>0.60459261988088653</v>
      </c>
      <c r="Q58" s="8">
        <f t="shared" si="7"/>
        <v>0.60520660649597835</v>
      </c>
      <c r="R58" s="8">
        <f t="shared" si="7"/>
        <v>1</v>
      </c>
      <c r="AA58" s="59" t="s">
        <v>19</v>
      </c>
      <c r="AB58" s="64" t="s">
        <v>18</v>
      </c>
      <c r="AC58" s="61">
        <f>$M58*'[1]Results Flue gas - MEA (GF)'!AF80</f>
        <v>8.039956112065795E-2</v>
      </c>
      <c r="AD58" s="61">
        <f>$M58*'[1]Results Flue gas - MEA (GF)'!AG80</f>
        <v>0.29356576003346163</v>
      </c>
      <c r="AE58" s="61">
        <f>$M58*'[1]Results Flue gas - MEA (GF)'!AH80</f>
        <v>1.9403711248802348E-3</v>
      </c>
      <c r="AF58" s="61">
        <f>$M58*'[1]Results Flue gas - MEA (GF)'!AI80</f>
        <v>-4.2034371552995852E-4</v>
      </c>
      <c r="AG58" s="124">
        <f>$M58*'[1]Results Flue gas - MEA (GF)'!AJ80</f>
        <v>0.11343219303412333</v>
      </c>
      <c r="AH58" s="50">
        <f>$N58*'[1]Results Biogas - MEA (GF)'!AF80</f>
        <v>7.3140715426283281E-2</v>
      </c>
      <c r="AI58" s="8">
        <f>$N58*'[1]Results Biogas - MEA (GF)'!AG80</f>
        <v>0.26706170136492774</v>
      </c>
      <c r="AJ58" s="8">
        <f>$N58*'[1]Results Biogas - MEA (GF)'!AH80</f>
        <v>1.7651881943957907E-3</v>
      </c>
      <c r="AK58" s="8">
        <f>$N58*'[1]Results Biogas - MEA (GF)'!AI80</f>
        <v>-3.823937362950311E-4</v>
      </c>
      <c r="AL58" s="106">
        <f>$N58*'[1]Results Biogas - MEA (GF)'!AJ80</f>
        <v>0.148560303578465</v>
      </c>
      <c r="AM58" s="76">
        <f>$O58*'[1]Results SimaPro (GF)'!AF80</f>
        <v>8.1724946015618596E-2</v>
      </c>
      <c r="AN58" s="61">
        <f>$O58*'[1]Results SimaPro (GF)'!AG80</f>
        <v>0.30720626376476662</v>
      </c>
      <c r="AO58" s="61">
        <f>$O58*'[1]Results SimaPro (GF)'!AH80</f>
        <v>2.030530275477485E-3</v>
      </c>
      <c r="AP58" s="61">
        <f>$O58*'[1]Results SimaPro (GF)'!AI80</f>
        <v>-4.3987494430633699E-4</v>
      </c>
      <c r="AQ58" s="109">
        <f>$O58*'[1]Results SimaPro (GF)'!AJ80</f>
        <v>0.40600297064702412</v>
      </c>
      <c r="AR58" s="114">
        <f>$P58*'[2]Results Flue gas - MEA (GF)'!AF80</f>
        <v>2.6990350415808155E-2</v>
      </c>
      <c r="AS58" s="61">
        <f>$P58*'[2]Results Flue gas - MEA (GF)'!AG80</f>
        <v>0.28683805190251743</v>
      </c>
      <c r="AT58" s="61">
        <f>$P58*'[2]Results Flue gas - MEA (GF)'!AH80</f>
        <v>1.6861097567076118E-3</v>
      </c>
      <c r="AU58" s="61">
        <f>$P58*'[2]Results Flue gas - MEA (GF)'!AI80</f>
        <v>4.5264597371732183E-3</v>
      </c>
      <c r="AV58" s="124">
        <f>$P58*'[2]Results Flue gas - MEA (GF)'!AJ80</f>
        <v>0.28455164806868011</v>
      </c>
      <c r="AW58" s="50">
        <f>$Q58*'[2]Results Flue gas - MEA (GF)'!AF80</f>
        <v>2.7017760134926475E-2</v>
      </c>
      <c r="AX58" s="8">
        <f>$Q58*'[2]Results Flue gas - MEA (GF)'!AG80</f>
        <v>0.28712934676582863</v>
      </c>
      <c r="AY58" s="8">
        <f>$Q58*'[2]Results Flue gas - MEA (GF)'!AH80</f>
        <v>1.6878220647777934E-3</v>
      </c>
      <c r="AZ58" s="8">
        <f>$Q58*'[2]Results Flue gas - MEA (GF)'!AI80</f>
        <v>4.53105652780709E-3</v>
      </c>
      <c r="BA58" s="106">
        <f>$Q58*'[2]Results Flue gas - MEA (GF)'!AJ80</f>
        <v>0.28484062100263841</v>
      </c>
      <c r="BB58" s="76">
        <f>$R58*'[2]Results SimaPro (GF)'!AF80</f>
        <v>3.155235355772068E-2</v>
      </c>
      <c r="BC58" s="61">
        <f>$R58*'[2]Results SimaPro (GF)'!AG80</f>
        <v>0.29999034023155846</v>
      </c>
      <c r="BD58" s="61">
        <f>$R58*'[2]Results SimaPro (GF)'!AH80</f>
        <v>2.5925011650260094E-3</v>
      </c>
      <c r="BE58" s="61">
        <f>$R58*'[2]Results SimaPro (GF)'!AI80</f>
        <v>8.6521464869871809E-3</v>
      </c>
      <c r="BF58" s="115">
        <f>$R58*'[2]Results SimaPro (GF)'!AJ80</f>
        <v>0.6572126585587077</v>
      </c>
    </row>
    <row r="59" spans="2:58" ht="15.75" thickBot="1" x14ac:dyDescent="0.3">
      <c r="AC59" s="165" t="s">
        <v>2</v>
      </c>
      <c r="AD59" s="166"/>
      <c r="AE59" s="166"/>
      <c r="AF59" s="166"/>
      <c r="AG59" s="166"/>
      <c r="AH59" s="166"/>
      <c r="AI59" s="166"/>
      <c r="AJ59" s="166"/>
      <c r="AK59" s="166"/>
      <c r="AL59" s="166"/>
      <c r="AM59" s="166"/>
      <c r="AN59" s="166"/>
      <c r="AO59" s="166"/>
      <c r="AP59" s="166"/>
      <c r="AQ59" s="167"/>
      <c r="AR59" s="165" t="s">
        <v>1</v>
      </c>
      <c r="AS59" s="166"/>
      <c r="AT59" s="166"/>
      <c r="AU59" s="166"/>
      <c r="AV59" s="166"/>
      <c r="AW59" s="166"/>
      <c r="AX59" s="166"/>
      <c r="AY59" s="166"/>
      <c r="AZ59" s="166"/>
      <c r="BA59" s="166"/>
      <c r="BB59" s="166"/>
      <c r="BC59" s="166"/>
      <c r="BD59" s="166"/>
      <c r="BE59" s="166"/>
      <c r="BF59" s="167"/>
    </row>
    <row r="60" spans="2:58" ht="15.75" thickBot="1" x14ac:dyDescent="0.3">
      <c r="D60" s="164" t="s">
        <v>2</v>
      </c>
      <c r="E60" s="164"/>
      <c r="F60" s="164"/>
      <c r="G60" s="164" t="s">
        <v>1</v>
      </c>
      <c r="H60" s="164"/>
      <c r="I60" s="164"/>
      <c r="M60" s="161" t="s">
        <v>2</v>
      </c>
      <c r="N60" s="162"/>
      <c r="O60" s="163"/>
      <c r="P60" s="164" t="s">
        <v>1</v>
      </c>
      <c r="Q60" s="164"/>
      <c r="R60" s="164"/>
      <c r="AC60" s="110" t="s">
        <v>113</v>
      </c>
      <c r="AD60" s="111" t="s">
        <v>70</v>
      </c>
      <c r="AE60" s="111" t="s">
        <v>109</v>
      </c>
      <c r="AF60" s="111" t="s">
        <v>110</v>
      </c>
      <c r="AG60" s="118" t="s">
        <v>108</v>
      </c>
      <c r="AH60" s="112" t="s">
        <v>113</v>
      </c>
      <c r="AI60" s="111" t="s">
        <v>70</v>
      </c>
      <c r="AJ60" s="111" t="s">
        <v>109</v>
      </c>
      <c r="AK60" s="111" t="s">
        <v>110</v>
      </c>
      <c r="AL60" s="118" t="s">
        <v>108</v>
      </c>
      <c r="AM60" s="112" t="s">
        <v>113</v>
      </c>
      <c r="AN60" s="111" t="s">
        <v>70</v>
      </c>
      <c r="AO60" s="111" t="s">
        <v>109</v>
      </c>
      <c r="AP60" s="111" t="s">
        <v>110</v>
      </c>
      <c r="AQ60" s="113" t="s">
        <v>108</v>
      </c>
      <c r="AR60" s="117" t="s">
        <v>113</v>
      </c>
      <c r="AS60" s="111" t="s">
        <v>70</v>
      </c>
      <c r="AT60" s="111" t="s">
        <v>109</v>
      </c>
      <c r="AU60" s="111" t="s">
        <v>110</v>
      </c>
      <c r="AV60" s="118" t="s">
        <v>108</v>
      </c>
      <c r="AW60" s="112" t="s">
        <v>113</v>
      </c>
      <c r="AX60" s="111" t="s">
        <v>70</v>
      </c>
      <c r="AY60" s="111" t="s">
        <v>109</v>
      </c>
      <c r="AZ60" s="111" t="s">
        <v>110</v>
      </c>
      <c r="BA60" s="118" t="s">
        <v>108</v>
      </c>
      <c r="BB60" s="119" t="s">
        <v>113</v>
      </c>
      <c r="BC60" s="111" t="s">
        <v>70</v>
      </c>
      <c r="BD60" s="111" t="s">
        <v>109</v>
      </c>
      <c r="BE60" s="111" t="s">
        <v>110</v>
      </c>
      <c r="BF60" s="120" t="s">
        <v>108</v>
      </c>
    </row>
    <row r="61" spans="2:58" ht="28.5" customHeight="1" x14ac:dyDescent="0.25">
      <c r="B61" s="16" t="s">
        <v>100</v>
      </c>
      <c r="C61" s="16" t="s">
        <v>16</v>
      </c>
      <c r="D61" s="16" t="s">
        <v>133</v>
      </c>
      <c r="E61" s="16" t="s">
        <v>134</v>
      </c>
      <c r="F61" s="16" t="s">
        <v>273</v>
      </c>
      <c r="G61" s="16" t="s">
        <v>133</v>
      </c>
      <c r="H61" s="16" t="s">
        <v>134</v>
      </c>
      <c r="I61" s="16" t="s">
        <v>273</v>
      </c>
      <c r="K61" s="160" t="s">
        <v>15</v>
      </c>
      <c r="L61" s="160"/>
      <c r="M61" s="16" t="s">
        <v>133</v>
      </c>
      <c r="N61" s="16" t="s">
        <v>134</v>
      </c>
      <c r="O61" s="16" t="s">
        <v>273</v>
      </c>
      <c r="P61" s="16" t="s">
        <v>133</v>
      </c>
      <c r="Q61" s="16" t="s">
        <v>134</v>
      </c>
      <c r="R61" s="16" t="s">
        <v>273</v>
      </c>
      <c r="AA61" s="56" t="s">
        <v>99</v>
      </c>
      <c r="AB61" s="63" t="s">
        <v>16</v>
      </c>
      <c r="AC61" s="173" t="s">
        <v>143</v>
      </c>
      <c r="AD61" s="160"/>
      <c r="AE61" s="160"/>
      <c r="AF61" s="160"/>
      <c r="AG61" s="174"/>
      <c r="AH61" s="175" t="s">
        <v>144</v>
      </c>
      <c r="AI61" s="160"/>
      <c r="AJ61" s="160"/>
      <c r="AK61" s="160"/>
      <c r="AL61" s="174"/>
      <c r="AM61" s="175" t="s">
        <v>96</v>
      </c>
      <c r="AN61" s="160"/>
      <c r="AO61" s="160"/>
      <c r="AP61" s="160"/>
      <c r="AQ61" s="176"/>
      <c r="AR61" s="173" t="s">
        <v>143</v>
      </c>
      <c r="AS61" s="160"/>
      <c r="AT61" s="160"/>
      <c r="AU61" s="160"/>
      <c r="AV61" s="174"/>
      <c r="AW61" s="175" t="s">
        <v>144</v>
      </c>
      <c r="AX61" s="160"/>
      <c r="AY61" s="160"/>
      <c r="AZ61" s="160"/>
      <c r="BA61" s="174"/>
      <c r="BB61" s="104" t="s">
        <v>96</v>
      </c>
      <c r="BC61" s="16"/>
      <c r="BD61" s="16"/>
      <c r="BE61" s="16"/>
      <c r="BF61" s="103"/>
    </row>
    <row r="62" spans="2:58" x14ac:dyDescent="0.25">
      <c r="B62" s="10" t="s">
        <v>9</v>
      </c>
      <c r="C62" s="14" t="s">
        <v>14</v>
      </c>
      <c r="D62" s="1">
        <f>'[1]Comparation CO2 source (membra)'!D52</f>
        <v>1.665000187E-4</v>
      </c>
      <c r="E62" s="1">
        <f>'[1]Comparation CO2 source (membra)'!E52</f>
        <v>1.675000187E-4</v>
      </c>
      <c r="F62" s="1">
        <f>'[1]Comparation CO2 source (membra)'!F52</f>
        <v>1.8250001869999998E-4</v>
      </c>
      <c r="G62" s="1">
        <f>'[2]Comparation CO2 source (membra)'!D52</f>
        <v>2.2134002419999999E-4</v>
      </c>
      <c r="H62" s="1">
        <f>'[2]Comparation CO2 source (membra)'!E52</f>
        <v>2.2334002419999998E-4</v>
      </c>
      <c r="I62" s="1">
        <f>'[2]Comparation CO2 source (membra)'!F52</f>
        <v>2.473400242E-4</v>
      </c>
      <c r="K62" s="15">
        <f>MAX(D62:I62)</f>
        <v>2.473400242E-4</v>
      </c>
      <c r="L62" s="9" t="s">
        <v>130</v>
      </c>
      <c r="M62" s="8">
        <f>D62/$K62</f>
        <v>0.6731624581930481</v>
      </c>
      <c r="N62" s="8">
        <f t="shared" ref="N62:R65" si="9">E62/$K62</f>
        <v>0.67720547550589272</v>
      </c>
      <c r="O62" s="8">
        <f t="shared" si="9"/>
        <v>0.73785073519856148</v>
      </c>
      <c r="P62" s="8">
        <f t="shared" si="9"/>
        <v>0.89488154986604063</v>
      </c>
      <c r="Q62" s="8">
        <f t="shared" si="9"/>
        <v>0.90296758449172976</v>
      </c>
      <c r="R62" s="8">
        <f t="shared" si="9"/>
        <v>1</v>
      </c>
      <c r="AA62" s="57" t="s">
        <v>9</v>
      </c>
      <c r="AB62" s="48" t="s">
        <v>14</v>
      </c>
      <c r="AC62" s="51">
        <f>$M$62*'[1]Results Flue gas - MEA (GF)'!AF10</f>
        <v>0.11511303212851567</v>
      </c>
      <c r="AD62" s="8">
        <f>$M$62*'[1]Results Flue gas - MEA (GF)'!AG10</f>
        <v>0.23025418939276954</v>
      </c>
      <c r="AE62" s="8">
        <f>$M$62*'[1]Results Flue gas - MEA (GF)'!AH10</f>
        <v>9.9843075645720345E-3</v>
      </c>
      <c r="AF62" s="8">
        <f>$M$62*'[1]Results Flue gas - MEA (GF)'!AI10</f>
        <v>-1.740519328224022E-2</v>
      </c>
      <c r="AG62" s="106">
        <f>$M$62*'[1]Results Flue gas - MEA (GF)'!AJ10</f>
        <v>0.33521612238943105</v>
      </c>
      <c r="AH62" s="50">
        <f>$N62*'[1]Results Biogas - MEA (GF)'!AF10</f>
        <v>0.11494194151009586</v>
      </c>
      <c r="AI62" s="8">
        <f>$N62*'[1]Results Biogas - MEA (GF)'!AG10</f>
        <v>0.22802716884372362</v>
      </c>
      <c r="AJ62" s="8">
        <f>$N62*'[1]Results Biogas - MEA (GF)'!AH10</f>
        <v>9.8877392538154543E-3</v>
      </c>
      <c r="AK62" s="8">
        <f>$N62*'[1]Results Biogas - MEA (GF)'!AI10</f>
        <v>-1.7236850099421802E-2</v>
      </c>
      <c r="AL62" s="106">
        <f>$N62*'[1]Results Biogas - MEA (GF)'!AJ10</f>
        <v>0.34158547599767958</v>
      </c>
      <c r="AM62" s="50">
        <f>$O$62*'[1]Results SimaPro (GF)'!AF10</f>
        <v>0.13097677105643682</v>
      </c>
      <c r="AN62" s="50">
        <f>$O$62*'[1]Results SimaPro (GF)'!AG10</f>
        <v>0.26206107084168856</v>
      </c>
      <c r="AO62" s="50">
        <f>$O$62*'[1]Results SimaPro (GF)'!AH10</f>
        <v>1.1363521067237941E-2</v>
      </c>
      <c r="AP62" s="50">
        <f>$O$62*'[1]Results SimaPro (GF)'!AI10</f>
        <v>-1.9809514006148495E-2</v>
      </c>
      <c r="AQ62" s="72">
        <f>$O$62*'[1]Results SimaPro (GF)'!AJ10</f>
        <v>0.3532588862393467</v>
      </c>
      <c r="AR62" s="51">
        <f>$P$62*'[2]Results Flue gas - MEA (GF)'!AF10</f>
        <v>3.2094517794735891E-2</v>
      </c>
      <c r="AS62" s="8">
        <f>$P$62*'[2]Results Flue gas - MEA (GF)'!AG10</f>
        <v>0.21027199947941422</v>
      </c>
      <c r="AT62" s="8">
        <f>$P$62*'[2]Results Flue gas - MEA (GF)'!AH10</f>
        <v>8.6810333615896396E-3</v>
      </c>
      <c r="AU62" s="8">
        <f>$P$62*'[2]Results Flue gas - MEA (GF)'!AI10</f>
        <v>2.3891613726591558E-4</v>
      </c>
      <c r="AV62" s="106">
        <f>$P$62*'[2]Results Flue gas - MEA (GF)'!AJ10</f>
        <v>0.64359508309303493</v>
      </c>
      <c r="AW62" s="50">
        <f>$Q62*'[2]Results Flue gas - MEA (GF)'!AF10</f>
        <v>3.2384519730994245E-2</v>
      </c>
      <c r="AX62" s="8">
        <f>$Q62*'[2]Results Flue gas - MEA (GF)'!AG10</f>
        <v>0.21217199023110414</v>
      </c>
      <c r="AY62" s="8">
        <f>$Q62*'[2]Results Flue gas - MEA (GF)'!AH10</f>
        <v>8.7594740628858993E-3</v>
      </c>
      <c r="AZ62" s="8">
        <f>$Q62*'[2]Results Flue gas - MEA (GF)'!AI10</f>
        <v>2.4107495276374017E-4</v>
      </c>
      <c r="BA62" s="106">
        <f>$Q62*'[2]Results Flue gas - MEA (GF)'!AJ10</f>
        <v>0.64941052551398171</v>
      </c>
      <c r="BB62" s="50">
        <f>$R$62*'[2]Results SimaPro (GF)'!AF10</f>
        <v>3.8382101803133756E-2</v>
      </c>
      <c r="BC62" s="8">
        <f>$R$62*'[2]Results SimaPro (GF)'!AG10</f>
        <v>0.24064839986800876</v>
      </c>
      <c r="BD62" s="8">
        <f>$R$62*'[2]Results SimaPro (GF)'!AH10</f>
        <v>1.4508473076460075E-2</v>
      </c>
      <c r="BE62" s="8">
        <f>$R$62*'[2]Results SimaPro (GF)'!AI10</f>
        <v>2.2228849540868057E-2</v>
      </c>
      <c r="BF62" s="52">
        <f>$R$62*'[2]Results SimaPro (GF)'!AJ10</f>
        <v>0.68423217571152939</v>
      </c>
    </row>
    <row r="63" spans="2:58" ht="17.25" x14ac:dyDescent="0.25">
      <c r="B63" s="10" t="s">
        <v>8</v>
      </c>
      <c r="C63" s="14" t="s">
        <v>13</v>
      </c>
      <c r="D63" s="1">
        <f>'[1]Comparation CO2 source (membra)'!D53</f>
        <v>78.300028700000013</v>
      </c>
      <c r="E63" s="1">
        <f>'[1]Comparation CO2 source (membra)'!E53</f>
        <v>78.300028700000013</v>
      </c>
      <c r="F63" s="1">
        <f>'[1]Comparation CO2 source (membra)'!F53</f>
        <v>84.800028700000013</v>
      </c>
      <c r="G63" s="1">
        <f>'[2]Comparation CO2 source (membra)'!D53</f>
        <v>126.4000372</v>
      </c>
      <c r="H63" s="1">
        <f>'[2]Comparation CO2 source (membra)'!E53</f>
        <v>126.4000372</v>
      </c>
      <c r="I63" s="1">
        <f>'[2]Comparation CO2 source (membra)'!F53</f>
        <v>135.40003719999999</v>
      </c>
      <c r="K63" s="1">
        <f>MAX(D63:I63)</f>
        <v>135.40003719999999</v>
      </c>
      <c r="L63" s="9" t="s">
        <v>131</v>
      </c>
      <c r="M63" s="8">
        <f>D63/$K63</f>
        <v>0.57828661143085724</v>
      </c>
      <c r="N63" s="8">
        <f t="shared" si="9"/>
        <v>0.57828661143085724</v>
      </c>
      <c r="O63" s="8">
        <f t="shared" si="9"/>
        <v>0.62629250666114311</v>
      </c>
      <c r="P63" s="8">
        <f t="shared" si="9"/>
        <v>0.93353029891191208</v>
      </c>
      <c r="Q63" s="8">
        <f t="shared" si="9"/>
        <v>0.93353029891191208</v>
      </c>
      <c r="R63" s="8">
        <f t="shared" si="9"/>
        <v>1</v>
      </c>
      <c r="AA63" s="57" t="s">
        <v>8</v>
      </c>
      <c r="AB63" s="48" t="s">
        <v>13</v>
      </c>
      <c r="AC63" s="51">
        <f>$M$63*'[1]Results Flue gas - MEA (GF)'!AF13</f>
        <v>0.24049362466384086</v>
      </c>
      <c r="AD63" s="8">
        <f>$M$63*'[1]Results Flue gas - MEA (GF)'!AG13</f>
        <v>0.11948098010704167</v>
      </c>
      <c r="AE63" s="8">
        <f>$M$63*'[1]Results Flue gas - MEA (GF)'!AH13</f>
        <v>2.6986259480861275E-3</v>
      </c>
      <c r="AF63" s="8">
        <f>$M$63*'[1]Results Flue gas - MEA (GF)'!AI13</f>
        <v>-1.9599293504957911E-4</v>
      </c>
      <c r="AG63" s="106">
        <f>$M$63*'[1]Results Flue gas - MEA (GF)'!AJ13</f>
        <v>0.2158093736469382</v>
      </c>
      <c r="AH63" s="50">
        <f>$N63*'[1]Results Biogas - MEA (GF)'!AF13</f>
        <v>0.2493761721618126</v>
      </c>
      <c r="AI63" s="8">
        <f>$N63*'[1]Results Biogas - MEA (GF)'!AG13</f>
        <v>0.12390620007511845</v>
      </c>
      <c r="AJ63" s="8">
        <f>$N63*'[1]Results Biogas - MEA (GF)'!AH13</f>
        <v>2.7985750230028368E-3</v>
      </c>
      <c r="AK63" s="8">
        <f>$N63*'[1]Results Biogas - MEA (GF)'!AI13</f>
        <v>-2.0325193015498645E-4</v>
      </c>
      <c r="AL63" s="106">
        <f>$N63*'[1]Results Biogas - MEA (GF)'!AJ13</f>
        <v>0.20240891610107833</v>
      </c>
      <c r="AM63" s="50">
        <f>$O$63*'[1]Results SimaPro (GF)'!AF13</f>
        <v>0.26648064500589863</v>
      </c>
      <c r="AN63" s="50">
        <f>$O$63*'[1]Results SimaPro (GF)'!AG13</f>
        <v>0.13245145234474898</v>
      </c>
      <c r="AO63" s="50">
        <f>$O$63*'[1]Results SimaPro (GF)'!AH13</f>
        <v>2.9915801262591435E-3</v>
      </c>
      <c r="AP63" s="50">
        <f>$O$63*'[1]Results SimaPro (GF)'!AI13</f>
        <v>-2.1726929951052188E-4</v>
      </c>
      <c r="AQ63" s="72">
        <f>$O$63*'[1]Results SimaPro (GF)'!AJ13</f>
        <v>0.22458609848374692</v>
      </c>
      <c r="AR63" s="51">
        <f>$P$63*'[2]Results Flue gas - MEA (GF)'!AF13</f>
        <v>7.1146467384803777E-2</v>
      </c>
      <c r="AS63" s="8">
        <f>$P$63*'[2]Results Flue gas - MEA (GF)'!AG13</f>
        <v>0.11710913469952497</v>
      </c>
      <c r="AT63" s="8">
        <f>$P$63*'[2]Results Flue gas - MEA (GF)'!AH13</f>
        <v>2.3873823894885507E-3</v>
      </c>
      <c r="AU63" s="8">
        <f>$P$63*'[2]Results Flue gas - MEA (GF)'!AI13</f>
        <v>7.0073930029330512E-3</v>
      </c>
      <c r="AV63" s="106">
        <f>$P$63*'[2]Results Flue gas - MEA (GF)'!AJ13</f>
        <v>0.73587992143516168</v>
      </c>
      <c r="AW63" s="50">
        <f>$Q63*'[2]Results Flue gas - MEA (GF)'!AF13</f>
        <v>7.1146467384803777E-2</v>
      </c>
      <c r="AX63" s="8">
        <f>$Q63*'[2]Results Flue gas - MEA (GF)'!AG13</f>
        <v>0.11710913469952497</v>
      </c>
      <c r="AY63" s="8">
        <f>$Q63*'[2]Results Flue gas - MEA (GF)'!AH13</f>
        <v>2.3873823894885507E-3</v>
      </c>
      <c r="AZ63" s="8">
        <f>$Q63*'[2]Results Flue gas - MEA (GF)'!AI13</f>
        <v>7.0073930029330512E-3</v>
      </c>
      <c r="BA63" s="106">
        <f>$Q63*'[2]Results Flue gas - MEA (GF)'!AJ13</f>
        <v>0.73587992143516168</v>
      </c>
      <c r="BB63" s="50">
        <f>$R$63*'[2]Results SimaPro (GF)'!AF13</f>
        <v>7.6579749161577171E-2</v>
      </c>
      <c r="BC63" s="8">
        <f>$R$63*'[2]Results SimaPro (GF)'!AG13</f>
        <v>0.12779460739863061</v>
      </c>
      <c r="BD63" s="8">
        <f>$R$63*'[2]Results SimaPro (GF)'!AH13</f>
        <v>3.8195300980539775E-3</v>
      </c>
      <c r="BE63" s="8">
        <f>$R$63*'[2]Results SimaPro (GF)'!AI13</f>
        <v>1.339759700533822E-2</v>
      </c>
      <c r="BF63" s="52">
        <f>$R$63*'[2]Results SimaPro (GF)'!AJ13</f>
        <v>0.77840851633640007</v>
      </c>
    </row>
    <row r="64" spans="2:58" ht="18" x14ac:dyDescent="0.35">
      <c r="B64" s="13" t="s">
        <v>10</v>
      </c>
      <c r="C64" s="12" t="s">
        <v>12</v>
      </c>
      <c r="D64" s="11">
        <f>'[1]Comparation CO2 source (membra)'!D54</f>
        <v>216.90000001830001</v>
      </c>
      <c r="E64" s="11">
        <f>'[1]Comparation CO2 source (membra)'!E54</f>
        <v>217.9</v>
      </c>
      <c r="F64" s="11">
        <f>'[1]Comparation CO2 source (membra)'!F54</f>
        <v>251.90000001830001</v>
      </c>
      <c r="G64" s="11">
        <f>'[2]Comparation CO2 source (membra)'!D54</f>
        <v>300.10000002370003</v>
      </c>
      <c r="H64" s="11">
        <f>'[2]Comparation CO2 source (membra)'!E54</f>
        <v>302.10000002370003</v>
      </c>
      <c r="I64" s="11">
        <f>'[2]Comparation CO2 source (membra)'!F54</f>
        <v>350.10000002370003</v>
      </c>
      <c r="K64" s="1">
        <f>MAX(D64:I64)</f>
        <v>350.10000002370003</v>
      </c>
      <c r="L64" s="9" t="s">
        <v>132</v>
      </c>
      <c r="M64" s="8">
        <f>D64/$K64</f>
        <v>0.61953727507459855</v>
      </c>
      <c r="N64" s="8">
        <f t="shared" si="9"/>
        <v>0.62239360178591618</v>
      </c>
      <c r="O64" s="8">
        <f t="shared" si="9"/>
        <v>0.71950871180019316</v>
      </c>
      <c r="P64" s="8">
        <f t="shared" si="9"/>
        <v>0.85718366182057915</v>
      </c>
      <c r="Q64" s="8">
        <f t="shared" si="9"/>
        <v>0.86289631534775602</v>
      </c>
      <c r="R64" s="8">
        <f t="shared" si="9"/>
        <v>1</v>
      </c>
      <c r="AA64" s="58" t="s">
        <v>10</v>
      </c>
      <c r="AB64" s="49" t="s">
        <v>12</v>
      </c>
      <c r="AC64" s="116">
        <f>$M$64*'[1]Results Flue gas - MEA (GF)'!AF7</f>
        <v>0.16350751326355242</v>
      </c>
      <c r="AD64" s="8">
        <f>$M$64*'[1]Results Flue gas - MEA (GF)'!AG7</f>
        <v>0.18101885202162066</v>
      </c>
      <c r="AE64" s="8">
        <f>$M$64*'[1]Results Flue gas - MEA (GF)'!AH7</f>
        <v>7.5805635985174867E-3</v>
      </c>
      <c r="AF64" s="8">
        <f>$M$64*'[1]Results Flue gas - MEA (GF)'!AI7</f>
        <v>-3.3859989098637211E-3</v>
      </c>
      <c r="AG64" s="108">
        <f>$M$64*'[1]Results Flue gas - MEA (GF)'!AJ7</f>
        <v>0.27081634510077168</v>
      </c>
      <c r="AH64" s="72">
        <f>$N64*'[1]Results Biogas - MEA (GF)'!AF7</f>
        <v>0.15070404831905626</v>
      </c>
      <c r="AI64" s="8">
        <f>$N64*'[1]Results Biogas - MEA (GF)'!AG7</f>
        <v>0.16775079401929402</v>
      </c>
      <c r="AJ64" s="8">
        <f>$N64*'[1]Results Biogas - MEA (GF)'!AH7</f>
        <v>7.0249344118765095E-3</v>
      </c>
      <c r="AK64" s="8">
        <f>$N64*'[1]Results Biogas - MEA (GF)'!AI7</f>
        <v>-3.1378168590432856E-3</v>
      </c>
      <c r="AL64" s="108">
        <f>$N64*'[1]Results Biogas - MEA (GF)'!AJ7</f>
        <v>0.30005164189473271</v>
      </c>
      <c r="AM64" s="50">
        <f>$O$64*'[1]Results SimaPro (GF)'!AF7</f>
        <v>0.18051498081325484</v>
      </c>
      <c r="AN64" s="50">
        <f>$O$64*'[1]Results SimaPro (GF)'!AG7</f>
        <v>0.19854488195307896</v>
      </c>
      <c r="AO64" s="50">
        <f>$O$64*'[1]Results SimaPro (GF)'!AH7</f>
        <v>8.3145046623626668E-3</v>
      </c>
      <c r="AP64" s="50">
        <f>$O$64*'[1]Results SimaPro (GF)'!AI7</f>
        <v>-3.7138272966831722E-3</v>
      </c>
      <c r="AQ64" s="72">
        <f>$O$64*'[1]Results SimaPro (GF)'!AJ7</f>
        <v>0.33584817166817987</v>
      </c>
      <c r="AR64" s="51">
        <f>$P$64*'[2]Results Flue gas - MEA (GF)'!AF7</f>
        <v>4.7499587995145122E-2</v>
      </c>
      <c r="AS64" s="8">
        <f>$P$64*'[2]Results Flue gas - MEA (GF)'!AG7</f>
        <v>0.13339985295825241</v>
      </c>
      <c r="AT64" s="8">
        <f>$P$64*'[2]Results Flue gas - MEA (GF)'!AH7</f>
        <v>6.6173305727556938E-3</v>
      </c>
      <c r="AU64" s="8">
        <f>$P$64*'[2]Results Flue gas - MEA (GF)'!AI7</f>
        <v>1.511534283298544E-2</v>
      </c>
      <c r="AV64" s="106">
        <f>$P$64*'[2]Results Flue gas - MEA (GF)'!AJ7</f>
        <v>0.65455154746144051</v>
      </c>
      <c r="AW64" s="72">
        <f>$Q64*'[2]Results Flue gas - MEA (GF)'!AF7</f>
        <v>4.7816146395620922E-2</v>
      </c>
      <c r="AX64" s="8">
        <f>$Q64*'[2]Results Flue gas - MEA (GF)'!AG7</f>
        <v>0.1342888889659013</v>
      </c>
      <c r="AY64" s="8">
        <f>$Q64*'[2]Results Flue gas - MEA (GF)'!AH7</f>
        <v>6.6614314096249579E-3</v>
      </c>
      <c r="AZ64" s="8">
        <f>$Q64*'[2]Results Flue gas - MEA (GF)'!AI7</f>
        <v>1.5216078206739467E-2</v>
      </c>
      <c r="BA64" s="108">
        <f>$Q64*'[2]Results Flue gas - MEA (GF)'!AJ7</f>
        <v>0.65891377036986942</v>
      </c>
      <c r="BB64" s="50">
        <f>$R$64*'[2]Results SimaPro (GF)'!AF7</f>
        <v>4.9988212950740039E-2</v>
      </c>
      <c r="BC64" s="8">
        <f>$R$64*'[2]Results SimaPro (GF)'!AG7</f>
        <v>0.14677485776666555</v>
      </c>
      <c r="BD64" s="8">
        <f>$R$64*'[2]Results SimaPro (GF)'!AH7</f>
        <v>1.0615627654391595E-2</v>
      </c>
      <c r="BE64" s="8">
        <f>$R$64*'[2]Results SimaPro (GF)'!AI7</f>
        <v>3.2540702306905214E-2</v>
      </c>
      <c r="BF64" s="52">
        <f>$R$64*'[2]Results SimaPro (GF)'!AJ7</f>
        <v>0.76008059932129757</v>
      </c>
    </row>
    <row r="65" spans="2:58" ht="15.75" thickBot="1" x14ac:dyDescent="0.3">
      <c r="B65" s="10" t="s">
        <v>7</v>
      </c>
      <c r="C65" s="9" t="s">
        <v>11</v>
      </c>
      <c r="D65" s="1">
        <f>'[1]Comparation CO2 source (membra)'!D55</f>
        <v>3611.66</v>
      </c>
      <c r="E65" s="1">
        <f>'[1]Comparation CO2 source (membra)'!E55</f>
        <v>3641.66</v>
      </c>
      <c r="F65" s="1">
        <f>'[1]Comparation CO2 source (membra)'!F55</f>
        <v>4041.66</v>
      </c>
      <c r="G65" s="1">
        <f>'[2]Comparation CO2 source (membra)'!D55</f>
        <v>5049.1499999999996</v>
      </c>
      <c r="H65" s="1">
        <f>'[2]Comparation CO2 source (membra)'!E55</f>
        <v>5079.1499999999996</v>
      </c>
      <c r="I65" s="1">
        <f>'[2]Comparation CO2 source (membra)'!F55</f>
        <v>5759.15</v>
      </c>
      <c r="K65" s="1">
        <f>MAX(D65:I65)</f>
        <v>5759.15</v>
      </c>
      <c r="L65" s="9" t="s">
        <v>131</v>
      </c>
      <c r="M65" s="8">
        <f>D65/$K65</f>
        <v>0.62711684884054075</v>
      </c>
      <c r="N65" s="8">
        <f t="shared" si="9"/>
        <v>0.63232595087816779</v>
      </c>
      <c r="O65" s="8">
        <f t="shared" si="9"/>
        <v>0.70178064471319557</v>
      </c>
      <c r="P65" s="8">
        <f t="shared" si="9"/>
        <v>0.87671791844282576</v>
      </c>
      <c r="Q65" s="8">
        <f t="shared" si="9"/>
        <v>0.88192702048045279</v>
      </c>
      <c r="R65" s="8">
        <f t="shared" si="9"/>
        <v>1</v>
      </c>
      <c r="AA65" s="59" t="s">
        <v>7</v>
      </c>
      <c r="AB65" s="64" t="s">
        <v>11</v>
      </c>
      <c r="AC65" s="53">
        <f>$M$65*'[1]Results Flue gas - MEA (GF)'!AF16</f>
        <v>0.11836863878637315</v>
      </c>
      <c r="AD65" s="54">
        <f>$M$65*'[1]Results Flue gas - MEA (GF)'!AG16</f>
        <v>0.11011851725640108</v>
      </c>
      <c r="AE65" s="54">
        <f>$M$65*'[1]Results Flue gas - MEA (GF)'!AH16</f>
        <v>6.7855818556727546E-3</v>
      </c>
      <c r="AF65" s="54">
        <f>$M$65*'[1]Results Flue gas - MEA (GF)'!AI16</f>
        <v>3.4765515749574994E-4</v>
      </c>
      <c r="AG65" s="107">
        <f>$M$65*'[1]Results Flue gas - MEA (GF)'!AJ16</f>
        <v>0.39149645578459802</v>
      </c>
      <c r="AH65" s="94">
        <f>$N65*'[1]Results Biogas - MEA (GF)'!AF16</f>
        <v>0.14620755252760848</v>
      </c>
      <c r="AI65" s="54">
        <f>$N65*'[1]Results Biogas - MEA (GF)'!AG16</f>
        <v>0.13641700630444589</v>
      </c>
      <c r="AJ65" s="54">
        <f>$N65*'[1]Results Biogas - MEA (GF)'!AH16</f>
        <v>8.4061135751519363E-3</v>
      </c>
      <c r="AK65" s="54">
        <f>$N65*'[1]Results Biogas - MEA (GF)'!AI16</f>
        <v>4.3068211408473975E-4</v>
      </c>
      <c r="AL65" s="107">
        <f>$N65*'[1]Results Biogas - MEA (GF)'!AJ16</f>
        <v>0.34086459635687677</v>
      </c>
      <c r="AM65" s="94">
        <f>$O$65*'[1]Results SimaPro (GF)'!AF16</f>
        <v>0.17839834523530904</v>
      </c>
      <c r="AN65" s="94">
        <f>$O$65*'[1]Results SimaPro (GF)'!AG16</f>
        <v>0.16713430143295557</v>
      </c>
      <c r="AO65" s="94">
        <f>$O$65*'[1]Results SimaPro (GF)'!AH16</f>
        <v>1.0298935186096292E-2</v>
      </c>
      <c r="AP65" s="94">
        <f>$O$65*'[1]Results SimaPro (GF)'!AI16</f>
        <v>5.2765968298171067E-4</v>
      </c>
      <c r="AQ65" s="73">
        <f>$O$65*'[1]Results SimaPro (GF)'!AJ16</f>
        <v>0.34542140317585296</v>
      </c>
      <c r="AR65" s="53">
        <f>$P$65*'[2]Results Flue gas - MEA (GF)'!AF16</f>
        <v>3.5509477443852862E-2</v>
      </c>
      <c r="AS65" s="54">
        <f>$P$65*'[2]Results Flue gas - MEA (GF)'!AG16</f>
        <v>7.4461204003797479E-2</v>
      </c>
      <c r="AT65" s="54">
        <f>$P$65*'[2]Results Flue gas - MEA (GF)'!AH16</f>
        <v>6.0720098778898673E-3</v>
      </c>
      <c r="AU65" s="54">
        <f>$P$65*'[2]Results Flue gas - MEA (GF)'!AI16</f>
        <v>1.9131345054476199E-2</v>
      </c>
      <c r="AV65" s="107">
        <f>$P$65*'[2]Results Flue gas - MEA (GF)'!AJ16</f>
        <v>0.7415438820628093</v>
      </c>
      <c r="AW65" s="94">
        <f>$Q65*'[2]Results Flue gas - MEA (GF)'!AF16</f>
        <v>3.5720460346582154E-2</v>
      </c>
      <c r="AX65" s="54">
        <f>$Q65*'[2]Results Flue gas - MEA (GF)'!AG16</f>
        <v>7.4903622256397198E-2</v>
      </c>
      <c r="AY65" s="54">
        <f>$Q65*'[2]Results Flue gas - MEA (GF)'!AH16</f>
        <v>6.1080872961358484E-3</v>
      </c>
      <c r="AZ65" s="54">
        <f>$Q65*'[2]Results Flue gas - MEA (GF)'!AI16</f>
        <v>1.9245015741945235E-2</v>
      </c>
      <c r="BA65" s="107">
        <f>$Q65*'[2]Results Flue gas - MEA (GF)'!AJ16</f>
        <v>0.74594983483939237</v>
      </c>
      <c r="BB65" s="94">
        <f>$R$65*'[2]Results SimaPro (GF)'!AF16</f>
        <v>5.2303236747937298E-2</v>
      </c>
      <c r="BC65" s="54">
        <f>$R$65*'[2]Results SimaPro (GF)'!AG16</f>
        <v>0.1112604368870547</v>
      </c>
      <c r="BD65" s="54">
        <f>$R$65*'[2]Results SimaPro (GF)'!AH16</f>
        <v>1.3149269334616484E-2</v>
      </c>
      <c r="BE65" s="54">
        <f>$R$65*'[2]Results SimaPro (GF)'!AI16</f>
        <v>4.8049003188165969E-2</v>
      </c>
      <c r="BF65" s="55">
        <f>$R$65*'[2]Results SimaPro (GF)'!AJ16</f>
        <v>0.77523805384222555</v>
      </c>
    </row>
    <row r="67" spans="2:58" x14ac:dyDescent="0.25">
      <c r="AC67" s="65"/>
      <c r="AH67" s="65"/>
    </row>
    <row r="68" spans="2:58" ht="33" customHeight="1" x14ac:dyDescent="0.25">
      <c r="B68" s="6" t="s">
        <v>127</v>
      </c>
      <c r="C68" s="5" t="s">
        <v>10</v>
      </c>
      <c r="D68" s="5" t="s">
        <v>9</v>
      </c>
      <c r="E68" s="5" t="s">
        <v>8</v>
      </c>
      <c r="F68" s="4" t="s">
        <v>7</v>
      </c>
      <c r="G68" s="3" t="s">
        <v>6</v>
      </c>
      <c r="H68" s="3" t="s">
        <v>97</v>
      </c>
      <c r="I68" s="3" t="s">
        <v>4</v>
      </c>
      <c r="J68" s="3" t="s">
        <v>3</v>
      </c>
    </row>
    <row r="69" spans="2:58" x14ac:dyDescent="0.25">
      <c r="B69" s="2" t="s">
        <v>2</v>
      </c>
      <c r="C69" s="7">
        <f>F56</f>
        <v>251.90000001830001</v>
      </c>
      <c r="D69" s="1">
        <f>F62</f>
        <v>1.8250001869999998E-4</v>
      </c>
      <c r="E69" s="1">
        <f>F63</f>
        <v>84.800028700000013</v>
      </c>
      <c r="F69" s="1">
        <f>F65</f>
        <v>4041.66</v>
      </c>
      <c r="G69" s="1">
        <f>C69*H69</f>
        <v>251.90000001830001</v>
      </c>
      <c r="H69" s="1">
        <v>1</v>
      </c>
      <c r="I69" s="1">
        <f>I29</f>
        <v>0.23713812582161542</v>
      </c>
      <c r="J69" s="1">
        <f>J29</f>
        <v>65.488963502830316</v>
      </c>
    </row>
    <row r="70" spans="2:58" x14ac:dyDescent="0.25">
      <c r="B70" s="2" t="s">
        <v>1</v>
      </c>
      <c r="C70" s="1">
        <f>I56</f>
        <v>350.10000002370003</v>
      </c>
      <c r="D70" s="1">
        <f>I62</f>
        <v>2.473400242E-4</v>
      </c>
      <c r="E70" s="1">
        <f>I63</f>
        <v>135.40003719999999</v>
      </c>
      <c r="F70" s="1">
        <f>I65</f>
        <v>5759.15</v>
      </c>
      <c r="G70" s="1">
        <f>C70*H70</f>
        <v>350.10000002370003</v>
      </c>
      <c r="H70" s="1">
        <v>1</v>
      </c>
      <c r="I70" s="1">
        <f>I30</f>
        <v>0.82820767099518766</v>
      </c>
      <c r="J70" s="1">
        <f>J30</f>
        <v>342.56130727919367</v>
      </c>
    </row>
    <row r="71" spans="2:58" ht="18" x14ac:dyDescent="0.35">
      <c r="B71" s="2" t="s">
        <v>0</v>
      </c>
      <c r="C71" s="1">
        <f>C70/C69</f>
        <v>1.3898372369919254</v>
      </c>
      <c r="D71" s="1">
        <f>D70/D69</f>
        <v>1.3552876649650449</v>
      </c>
      <c r="E71" s="1">
        <f>E70/E69</f>
        <v>1.5966980114948943</v>
      </c>
      <c r="F71" s="1">
        <f>F70/F69</f>
        <v>1.4249466803244211</v>
      </c>
      <c r="G71" s="1">
        <f>G69/G70</f>
        <v>0.71950871180019316</v>
      </c>
      <c r="H71" s="1">
        <f>H69/H70</f>
        <v>1</v>
      </c>
      <c r="I71" s="1">
        <f>I70/I69</f>
        <v>3.4925116664631055</v>
      </c>
      <c r="J71" s="1">
        <f>J70/J69</f>
        <v>5.2308249964039941</v>
      </c>
      <c r="T71" s="74" t="s">
        <v>119</v>
      </c>
      <c r="U71" s="164" t="s">
        <v>139</v>
      </c>
      <c r="V71" s="164"/>
      <c r="W71" s="164"/>
      <c r="X71" s="164"/>
    </row>
    <row r="72" spans="2:58" ht="18" x14ac:dyDescent="0.35">
      <c r="T72" s="74" t="s">
        <v>120</v>
      </c>
      <c r="U72" s="164" t="s">
        <v>138</v>
      </c>
      <c r="V72" s="164"/>
      <c r="W72" s="164"/>
      <c r="X72" s="164"/>
    </row>
    <row r="73" spans="2:58" ht="18" x14ac:dyDescent="0.35">
      <c r="T73" s="74" t="s">
        <v>127</v>
      </c>
      <c r="U73" s="164" t="s">
        <v>121</v>
      </c>
      <c r="V73" s="164"/>
      <c r="W73" s="164"/>
      <c r="X73" s="164"/>
    </row>
    <row r="74" spans="2:58" ht="32.450000000000003" customHeight="1" x14ac:dyDescent="0.25">
      <c r="B74" s="6" t="s">
        <v>119</v>
      </c>
      <c r="C74" s="5" t="s">
        <v>10</v>
      </c>
      <c r="D74" s="5" t="s">
        <v>9</v>
      </c>
      <c r="E74" s="5" t="s">
        <v>8</v>
      </c>
      <c r="F74" s="4" t="s">
        <v>7</v>
      </c>
      <c r="G74" s="3" t="s">
        <v>6</v>
      </c>
      <c r="H74" s="3" t="s">
        <v>97</v>
      </c>
      <c r="I74" s="3" t="s">
        <v>4</v>
      </c>
      <c r="J74" s="3" t="s">
        <v>3</v>
      </c>
    </row>
    <row r="75" spans="2:58" x14ac:dyDescent="0.25">
      <c r="B75" s="2" t="s">
        <v>2</v>
      </c>
      <c r="C75" s="1">
        <f>D56</f>
        <v>216.90000001830001</v>
      </c>
      <c r="D75" s="1">
        <f>D62</f>
        <v>1.665000187E-4</v>
      </c>
      <c r="E75" s="1">
        <f>D63</f>
        <v>78.300028700000013</v>
      </c>
      <c r="F75" s="1">
        <f>D65</f>
        <v>3611.66</v>
      </c>
      <c r="G75" s="1">
        <f>C75*H75</f>
        <v>216.90000001830001</v>
      </c>
      <c r="H75" s="1">
        <v>1</v>
      </c>
      <c r="I75" s="1">
        <f>I35</f>
        <v>0.23713812582161542</v>
      </c>
      <c r="J75" s="1">
        <f>J35</f>
        <v>65.488963502830316</v>
      </c>
    </row>
    <row r="76" spans="2:58" x14ac:dyDescent="0.25">
      <c r="B76" s="2" t="s">
        <v>1</v>
      </c>
      <c r="C76" s="1">
        <f>G56</f>
        <v>300.10000002370003</v>
      </c>
      <c r="D76" s="1">
        <f>G62</f>
        <v>2.2134002419999999E-4</v>
      </c>
      <c r="E76" s="1">
        <f>G63</f>
        <v>126.4000372</v>
      </c>
      <c r="F76" s="1">
        <f>G65</f>
        <v>5049.1499999999996</v>
      </c>
      <c r="G76" s="1">
        <f>C76*H76</f>
        <v>300.10000002370003</v>
      </c>
      <c r="H76" s="1">
        <v>1</v>
      </c>
      <c r="I76" s="1">
        <f>I36</f>
        <v>0.82820767099518766</v>
      </c>
      <c r="J76" s="1">
        <f>J36</f>
        <v>342.56130727919367</v>
      </c>
    </row>
    <row r="77" spans="2:58" x14ac:dyDescent="0.25">
      <c r="B77" s="2" t="s">
        <v>0</v>
      </c>
      <c r="C77" s="1">
        <f>C76/C75</f>
        <v>1.383586906401016</v>
      </c>
      <c r="D77" s="1">
        <f>D76/D75</f>
        <v>1.3293693654101673</v>
      </c>
      <c r="E77" s="1">
        <f>E76/E75</f>
        <v>1.6143038425220906</v>
      </c>
      <c r="F77" s="1">
        <f>F76/F75</f>
        <v>1.3980136557704768</v>
      </c>
      <c r="G77" s="1">
        <f>G75/G76</f>
        <v>0.7227590803104651</v>
      </c>
      <c r="H77" s="1">
        <f>H71</f>
        <v>1</v>
      </c>
      <c r="I77" s="1">
        <f>I71</f>
        <v>3.4925116664631055</v>
      </c>
      <c r="J77" s="1">
        <f>J71</f>
        <v>5.2308249964039941</v>
      </c>
    </row>
  </sheetData>
  <mergeCells count="57">
    <mergeCell ref="AC1:AN1"/>
    <mergeCell ref="AO1:AZ1"/>
    <mergeCell ref="D2:F2"/>
    <mergeCell ref="G2:I2"/>
    <mergeCell ref="M2:O2"/>
    <mergeCell ref="P2:R2"/>
    <mergeCell ref="AW3:AZ3"/>
    <mergeCell ref="AC19:AN19"/>
    <mergeCell ref="AO19:AZ19"/>
    <mergeCell ref="D20:F20"/>
    <mergeCell ref="G20:I20"/>
    <mergeCell ref="M20:O20"/>
    <mergeCell ref="P20:R20"/>
    <mergeCell ref="K3:L3"/>
    <mergeCell ref="AC3:AF3"/>
    <mergeCell ref="AG3:AJ3"/>
    <mergeCell ref="AK3:AN3"/>
    <mergeCell ref="AO3:AR3"/>
    <mergeCell ref="AS3:AV3"/>
    <mergeCell ref="K21:L21"/>
    <mergeCell ref="AC21:AF21"/>
    <mergeCell ref="AG21:AJ21"/>
    <mergeCell ref="AK21:AN21"/>
    <mergeCell ref="AO21:AR21"/>
    <mergeCell ref="AW21:AZ21"/>
    <mergeCell ref="U31:X31"/>
    <mergeCell ref="U32:X32"/>
    <mergeCell ref="U33:X33"/>
    <mergeCell ref="AC41:AQ41"/>
    <mergeCell ref="AR41:BF41"/>
    <mergeCell ref="AS21:AV21"/>
    <mergeCell ref="AC59:AQ59"/>
    <mergeCell ref="AR59:BF59"/>
    <mergeCell ref="D42:F42"/>
    <mergeCell ref="G42:I42"/>
    <mergeCell ref="M42:O42"/>
    <mergeCell ref="P42:R42"/>
    <mergeCell ref="K43:L43"/>
    <mergeCell ref="AC43:AG43"/>
    <mergeCell ref="AH43:AL43"/>
    <mergeCell ref="AM43:AQ43"/>
    <mergeCell ref="AR43:AV43"/>
    <mergeCell ref="AW43:BA43"/>
    <mergeCell ref="BB43:BF43"/>
    <mergeCell ref="D60:F60"/>
    <mergeCell ref="G60:I60"/>
    <mergeCell ref="M60:O60"/>
    <mergeCell ref="P60:R60"/>
    <mergeCell ref="K61:L61"/>
    <mergeCell ref="U73:X73"/>
    <mergeCell ref="AH61:AL61"/>
    <mergeCell ref="AM61:AQ61"/>
    <mergeCell ref="AR61:AV61"/>
    <mergeCell ref="AW61:BA61"/>
    <mergeCell ref="U71:X71"/>
    <mergeCell ref="U72:X72"/>
    <mergeCell ref="AC61:AG61"/>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99"/>
  <sheetViews>
    <sheetView topLeftCell="A80" zoomScale="60" zoomScaleNormal="60" workbookViewId="0">
      <selection activeCell="C44" sqref="C44:F44"/>
    </sheetView>
  </sheetViews>
  <sheetFormatPr defaultColWidth="11.42578125" defaultRowHeight="15" x14ac:dyDescent="0.25"/>
  <cols>
    <col min="2" max="2" width="19.140625" bestFit="1" customWidth="1"/>
    <col min="4" max="4" width="15.85546875" bestFit="1" customWidth="1"/>
    <col min="5" max="5" width="13.42578125" customWidth="1"/>
    <col min="6" max="6" width="14.5703125" customWidth="1"/>
    <col min="8" max="8" width="12.42578125" customWidth="1"/>
    <col min="10" max="10" width="12.7109375" customWidth="1"/>
    <col min="12" max="12" width="12.42578125" customWidth="1"/>
    <col min="15" max="15" width="12.7109375" customWidth="1"/>
    <col min="16" max="16" width="12.42578125" customWidth="1"/>
    <col min="20" max="20" width="13.140625" customWidth="1"/>
    <col min="24" max="24" width="12" customWidth="1"/>
    <col min="25" max="25" width="12.7109375" customWidth="1"/>
    <col min="30" max="30" width="11.85546875" customWidth="1"/>
  </cols>
  <sheetData>
    <row r="1" spans="1:26" ht="15.75" thickBot="1" x14ac:dyDescent="0.3">
      <c r="A1" s="177" t="s">
        <v>117</v>
      </c>
      <c r="C1" s="165" t="s">
        <v>114</v>
      </c>
      <c r="D1" s="166"/>
      <c r="E1" s="166"/>
      <c r="F1" s="166"/>
      <c r="G1" s="166"/>
      <c r="H1" s="166"/>
      <c r="I1" s="166"/>
      <c r="J1" s="166"/>
      <c r="K1" s="166"/>
      <c r="L1" s="166"/>
      <c r="M1" s="166"/>
      <c r="N1" s="167"/>
      <c r="O1" s="165" t="s">
        <v>116</v>
      </c>
      <c r="P1" s="166"/>
      <c r="Q1" s="166"/>
      <c r="R1" s="166"/>
      <c r="S1" s="166"/>
      <c r="T1" s="166"/>
      <c r="U1" s="166"/>
      <c r="V1" s="166"/>
      <c r="W1" s="166"/>
      <c r="X1" s="166"/>
      <c r="Y1" s="166"/>
      <c r="Z1" s="167"/>
    </row>
    <row r="2" spans="1:26" ht="15.75" thickBot="1" x14ac:dyDescent="0.3">
      <c r="A2" s="178"/>
      <c r="C2" s="179" t="s">
        <v>119</v>
      </c>
      <c r="D2" s="180"/>
      <c r="E2" s="180"/>
      <c r="F2" s="181"/>
      <c r="G2" s="179" t="s">
        <v>120</v>
      </c>
      <c r="H2" s="180"/>
      <c r="I2" s="180"/>
      <c r="J2" s="182"/>
      <c r="K2" s="179" t="s">
        <v>127</v>
      </c>
      <c r="L2" s="180"/>
      <c r="M2" s="180"/>
      <c r="N2" s="182"/>
      <c r="O2" s="183" t="s">
        <v>119</v>
      </c>
      <c r="P2" s="184"/>
      <c r="Q2" s="184"/>
      <c r="R2" s="185"/>
      <c r="S2" s="189" t="s">
        <v>120</v>
      </c>
      <c r="T2" s="190"/>
      <c r="U2" s="190"/>
      <c r="V2" s="192"/>
      <c r="W2" s="183" t="s">
        <v>127</v>
      </c>
      <c r="X2" s="184"/>
      <c r="Y2" s="184"/>
      <c r="Z2" s="185"/>
    </row>
    <row r="3" spans="1:26" ht="30.75" thickBot="1" x14ac:dyDescent="0.3">
      <c r="C3" s="80" t="s">
        <v>70</v>
      </c>
      <c r="D3" s="75" t="s">
        <v>109</v>
      </c>
      <c r="E3" s="75" t="s">
        <v>110</v>
      </c>
      <c r="F3" s="81" t="s">
        <v>108</v>
      </c>
      <c r="G3" s="80" t="s">
        <v>70</v>
      </c>
      <c r="H3" s="75" t="s">
        <v>109</v>
      </c>
      <c r="I3" s="75" t="s">
        <v>110</v>
      </c>
      <c r="J3" s="86" t="s">
        <v>108</v>
      </c>
      <c r="K3" s="80" t="s">
        <v>70</v>
      </c>
      <c r="L3" s="75" t="s">
        <v>109</v>
      </c>
      <c r="M3" s="75" t="s">
        <v>110</v>
      </c>
      <c r="N3" s="86" t="s">
        <v>108</v>
      </c>
      <c r="O3" s="80" t="s">
        <v>70</v>
      </c>
      <c r="P3" s="75" t="s">
        <v>109</v>
      </c>
      <c r="Q3" s="75" t="s">
        <v>110</v>
      </c>
      <c r="R3" s="81" t="s">
        <v>108</v>
      </c>
      <c r="S3" s="80" t="s">
        <v>70</v>
      </c>
      <c r="T3" s="75" t="s">
        <v>109</v>
      </c>
      <c r="U3" s="75" t="s">
        <v>110</v>
      </c>
      <c r="V3" s="86" t="s">
        <v>108</v>
      </c>
      <c r="W3" s="80" t="s">
        <v>70</v>
      </c>
      <c r="X3" s="75" t="s">
        <v>109</v>
      </c>
      <c r="Y3" s="75" t="s">
        <v>110</v>
      </c>
      <c r="Z3" s="81" t="s">
        <v>108</v>
      </c>
    </row>
    <row r="4" spans="1:26" x14ac:dyDescent="0.25">
      <c r="B4" s="67"/>
      <c r="C4" s="51"/>
      <c r="D4" s="8"/>
      <c r="E4" s="8"/>
      <c r="F4" s="52"/>
      <c r="G4" s="51"/>
      <c r="H4" s="8"/>
      <c r="I4" s="8"/>
      <c r="J4" s="66"/>
      <c r="K4" s="51"/>
      <c r="L4" s="8"/>
      <c r="M4" s="8"/>
      <c r="N4" s="66"/>
      <c r="O4" s="89"/>
      <c r="P4" s="9"/>
      <c r="Q4" s="9"/>
      <c r="R4" s="82"/>
      <c r="S4" s="51"/>
      <c r="T4" s="8"/>
      <c r="U4" s="8"/>
      <c r="V4" s="66"/>
      <c r="W4" s="89"/>
      <c r="X4" s="9"/>
      <c r="Y4" s="9"/>
      <c r="Z4" s="82"/>
    </row>
    <row r="5" spans="1:26" x14ac:dyDescent="0.25">
      <c r="B5" s="92" t="s">
        <v>122</v>
      </c>
      <c r="C5" s="116">
        <f>'Comparación 1-2 (membrane)'!AC22</f>
        <v>6.6501374248190262E-2</v>
      </c>
      <c r="D5" s="8">
        <f>'Comparación 1-2 (membrane)'!AD22</f>
        <v>2.8836399272980781E-3</v>
      </c>
      <c r="E5" s="8">
        <f>'Comparación 1-2 (membrane)'!AE22</f>
        <v>-5.026919490050733E-3</v>
      </c>
      <c r="F5" s="50">
        <f>'Comparación 1-2 (membrane)'!AF22</f>
        <v>9.6816187656938807E-2</v>
      </c>
      <c r="G5" s="51"/>
      <c r="H5" s="8"/>
      <c r="I5" s="8"/>
      <c r="J5" s="66"/>
      <c r="K5" s="51"/>
      <c r="L5" s="8"/>
      <c r="M5" s="8"/>
      <c r="N5" s="66"/>
      <c r="O5" s="89"/>
      <c r="P5" s="9"/>
      <c r="Q5" s="9"/>
      <c r="R5" s="82"/>
      <c r="S5" s="51"/>
      <c r="T5" s="8"/>
      <c r="U5" s="8"/>
      <c r="V5" s="66"/>
      <c r="W5" s="89"/>
      <c r="X5" s="9"/>
      <c r="Y5" s="9"/>
      <c r="Z5" s="82"/>
    </row>
    <row r="6" spans="1:26" x14ac:dyDescent="0.25">
      <c r="B6" s="92" t="s">
        <v>123</v>
      </c>
      <c r="C6" s="116"/>
      <c r="D6" s="8"/>
      <c r="E6" s="8"/>
      <c r="F6" s="50"/>
      <c r="G6" s="116">
        <f>'Comparación 1-2 (membrane)'!AG22</f>
        <v>6.5988665903973093E-2</v>
      </c>
      <c r="H6" s="8">
        <f>'Comparación 1-2 (membrane)'!AH22</f>
        <v>2.8614078115086249E-3</v>
      </c>
      <c r="I6" s="8">
        <f>'Comparación 1-2 (membrane)'!AI22</f>
        <v>-4.9881632448243113E-3</v>
      </c>
      <c r="J6" s="72">
        <f>'Comparación 1-2 (membrane)'!AJ22</f>
        <v>9.8851246399978818E-2</v>
      </c>
      <c r="K6" s="51"/>
      <c r="L6" s="8"/>
      <c r="M6" s="8"/>
      <c r="N6" s="66"/>
      <c r="O6" s="89"/>
      <c r="P6" s="9"/>
      <c r="Q6" s="9"/>
      <c r="R6" s="82"/>
      <c r="S6" s="51"/>
      <c r="T6" s="8"/>
      <c r="U6" s="8"/>
      <c r="V6" s="66"/>
      <c r="W6" s="89"/>
      <c r="X6" s="9"/>
      <c r="Y6" s="9"/>
      <c r="Z6" s="82"/>
    </row>
    <row r="7" spans="1:26" x14ac:dyDescent="0.25">
      <c r="B7" s="92" t="s">
        <v>135</v>
      </c>
      <c r="C7" s="116"/>
      <c r="D7" s="8"/>
      <c r="E7" s="8"/>
      <c r="F7" s="50"/>
      <c r="G7" s="116"/>
      <c r="H7" s="8"/>
      <c r="I7" s="8"/>
      <c r="J7" s="50"/>
      <c r="K7" s="116">
        <f>'Comparación 1-2 (membrane)'!AK22</f>
        <v>7.8232792455493277E-2</v>
      </c>
      <c r="L7" s="8">
        <f>'Comparación 1-2 (membrane)'!AL22</f>
        <v>3.3923389779395947E-3</v>
      </c>
      <c r="M7" s="8">
        <f>'Comparación 1-2 (membrane)'!AM22</f>
        <v>-5.9137116127538454E-3</v>
      </c>
      <c r="N7" s="50">
        <f>'Comparación 1-2 (membrane)'!AN22</f>
        <v>0.10545797222555318</v>
      </c>
      <c r="O7" s="89"/>
      <c r="P7" s="9"/>
      <c r="Q7" s="9"/>
      <c r="R7" s="82"/>
      <c r="S7" s="51"/>
      <c r="T7" s="8"/>
      <c r="U7" s="8"/>
      <c r="V7" s="66"/>
      <c r="W7" s="89"/>
      <c r="X7" s="9"/>
      <c r="Y7" s="9"/>
      <c r="Z7" s="82"/>
    </row>
    <row r="8" spans="1:26" x14ac:dyDescent="0.25">
      <c r="B8" s="92" t="s">
        <v>124</v>
      </c>
      <c r="C8" s="116"/>
      <c r="D8" s="8"/>
      <c r="E8" s="8"/>
      <c r="F8" s="50"/>
      <c r="G8" s="116"/>
      <c r="H8" s="8"/>
      <c r="I8" s="8"/>
      <c r="J8" s="50"/>
      <c r="K8" s="116"/>
      <c r="L8" s="8"/>
      <c r="M8" s="8"/>
      <c r="N8" s="50"/>
      <c r="O8" s="96">
        <f>'Comparación 1-2 (membrane)'!AO22</f>
        <v>0.21758441551635568</v>
      </c>
      <c r="P8" s="78">
        <f>'Comparación 1-2 (membrane)'!AP22</f>
        <v>8.9829248532179804E-3</v>
      </c>
      <c r="Q8" s="78">
        <f>'Comparación 1-2 (membrane)'!AQ22</f>
        <v>2.4722468142753705E-4</v>
      </c>
      <c r="R8" s="87">
        <f>'Comparación 1-2 (membrane)'!AR22</f>
        <v>0.66597673646846189</v>
      </c>
      <c r="S8" s="51"/>
      <c r="T8" s="8"/>
      <c r="U8" s="8"/>
      <c r="V8" s="66"/>
      <c r="W8" s="89"/>
      <c r="X8" s="9"/>
      <c r="Y8" s="9"/>
      <c r="Z8" s="82"/>
    </row>
    <row r="9" spans="1:26" x14ac:dyDescent="0.25">
      <c r="B9" s="92" t="s">
        <v>125</v>
      </c>
      <c r="C9" s="116"/>
      <c r="D9" s="8"/>
      <c r="E9" s="8"/>
      <c r="F9" s="50"/>
      <c r="G9" s="116"/>
      <c r="H9" s="8"/>
      <c r="I9" s="8"/>
      <c r="J9" s="50"/>
      <c r="K9" s="116"/>
      <c r="L9" s="8"/>
      <c r="M9" s="8"/>
      <c r="N9" s="50"/>
      <c r="O9" s="96"/>
      <c r="P9" s="78"/>
      <c r="Q9" s="78"/>
      <c r="R9" s="87"/>
      <c r="S9" s="116">
        <f>'Comparación 1-2 (membrane)'!AS22</f>
        <v>0.21928103854414466</v>
      </c>
      <c r="T9" s="8">
        <f>'Comparación 1-2 (membrane)'!AT22</f>
        <v>9.0529695626550034E-3</v>
      </c>
      <c r="U9" s="8">
        <f>'Comparación 1-2 (membrane)'!AU22</f>
        <v>2.4915242559318579E-4</v>
      </c>
      <c r="V9" s="72">
        <f>'Comparación 1-2 (membrane)'!AV22</f>
        <v>0.67116971623395993</v>
      </c>
      <c r="W9" s="89"/>
      <c r="X9" s="9"/>
      <c r="Y9" s="9"/>
      <c r="Z9" s="82"/>
    </row>
    <row r="10" spans="1:26" x14ac:dyDescent="0.25">
      <c r="B10" s="92" t="s">
        <v>136</v>
      </c>
      <c r="C10" s="116"/>
      <c r="D10" s="8"/>
      <c r="E10" s="8"/>
      <c r="F10" s="50"/>
      <c r="G10" s="116"/>
      <c r="H10" s="8"/>
      <c r="I10" s="8"/>
      <c r="J10" s="50"/>
      <c r="K10" s="116"/>
      <c r="L10" s="8"/>
      <c r="M10" s="8"/>
      <c r="N10" s="50"/>
      <c r="O10" s="92"/>
      <c r="P10" s="9"/>
      <c r="Q10" s="9"/>
      <c r="R10" s="68"/>
      <c r="S10" s="116"/>
      <c r="T10" s="8"/>
      <c r="U10" s="8"/>
      <c r="V10" s="72"/>
      <c r="W10" s="90">
        <f>'Comparación 1-2 (membrane)'!AW22</f>
        <v>0.2502536613755314</v>
      </c>
      <c r="X10" s="87">
        <f>'Comparación 1-2 (membrane)'!AX22</f>
        <v>1.5087565553495786E-2</v>
      </c>
      <c r="Y10" s="87">
        <f>'Comparación 1-2 (membrane)'!AY22</f>
        <v>2.3116093806645564E-2</v>
      </c>
      <c r="Z10" s="100">
        <f>'Comparación 1-2 (membrane)'!AZ22</f>
        <v>0.71154267926432724</v>
      </c>
    </row>
    <row r="11" spans="1:26" x14ac:dyDescent="0.25">
      <c r="B11" s="92"/>
      <c r="C11" s="116"/>
      <c r="D11" s="8"/>
      <c r="E11" s="8"/>
      <c r="F11" s="50"/>
      <c r="G11" s="116"/>
      <c r="H11" s="8"/>
      <c r="I11" s="8"/>
      <c r="J11" s="50"/>
      <c r="K11" s="116"/>
      <c r="L11" s="8"/>
      <c r="M11" s="8"/>
      <c r="N11" s="50"/>
      <c r="O11" s="92"/>
      <c r="P11" s="9"/>
      <c r="Q11" s="9"/>
      <c r="R11" s="68"/>
      <c r="S11" s="116"/>
      <c r="T11" s="8"/>
      <c r="U11" s="8"/>
      <c r="V11" s="72"/>
      <c r="W11" s="89"/>
      <c r="X11" s="68"/>
      <c r="Y11" s="68"/>
      <c r="Z11" s="99"/>
    </row>
    <row r="12" spans="1:26" x14ac:dyDescent="0.25">
      <c r="B12" s="92" t="s">
        <v>122</v>
      </c>
      <c r="C12" s="116">
        <f>'Comparación 1-2 (membrane)'!AC23</f>
        <v>3.42583849420851E-2</v>
      </c>
      <c r="D12" s="8">
        <f>'Comparación 1-2 (membrane)'!AD23</f>
        <v>7.7376806301227528E-4</v>
      </c>
      <c r="E12" s="8">
        <f>'Comparación 1-2 (membrane)'!AE23</f>
        <v>-5.6196403886566066E-5</v>
      </c>
      <c r="F12" s="50">
        <f>'Comparación 1-2 (membrane)'!AF23</f>
        <v>6.1878305566990872E-2</v>
      </c>
      <c r="G12" s="116"/>
      <c r="H12" s="8"/>
      <c r="I12" s="8"/>
      <c r="J12" s="50"/>
      <c r="K12" s="116"/>
      <c r="L12" s="8"/>
      <c r="M12" s="8"/>
      <c r="N12" s="50"/>
      <c r="O12" s="92"/>
      <c r="P12" s="9"/>
      <c r="Q12" s="9"/>
      <c r="R12" s="68"/>
      <c r="S12" s="116"/>
      <c r="T12" s="8"/>
      <c r="U12" s="8"/>
      <c r="V12" s="72"/>
      <c r="W12" s="89"/>
      <c r="X12" s="68"/>
      <c r="Y12" s="68"/>
      <c r="Z12" s="99"/>
    </row>
    <row r="13" spans="1:26" x14ac:dyDescent="0.25">
      <c r="B13" s="92" t="s">
        <v>123</v>
      </c>
      <c r="C13" s="116"/>
      <c r="D13" s="8"/>
      <c r="E13" s="8"/>
      <c r="F13" s="50"/>
      <c r="G13" s="116">
        <f>'Comparación 1-2 (membrane)'!AG23</f>
        <v>3.6646829453849089E-2</v>
      </c>
      <c r="H13" s="8">
        <f>'Comparación 1-2 (membrane)'!AH23</f>
        <v>8.2771404110214091E-4</v>
      </c>
      <c r="I13" s="8">
        <f>'Comparación 1-2 (membrane)'!AI23</f>
        <v>-6.011433500534609E-5</v>
      </c>
      <c r="J13" s="72">
        <f>'Comparación 1-2 (membrane)'!AJ23</f>
        <v>5.9865002911861559E-2</v>
      </c>
      <c r="K13" s="116"/>
      <c r="L13" s="8"/>
      <c r="M13" s="8"/>
      <c r="N13" s="50"/>
      <c r="O13" s="92"/>
      <c r="P13" s="9"/>
      <c r="Q13" s="9"/>
      <c r="R13" s="68"/>
      <c r="S13" s="116"/>
      <c r="T13" s="8"/>
      <c r="U13" s="8"/>
      <c r="V13" s="72"/>
      <c r="W13" s="89"/>
      <c r="X13" s="68"/>
      <c r="Y13" s="68"/>
      <c r="Z13" s="99"/>
    </row>
    <row r="14" spans="1:26" x14ac:dyDescent="0.25">
      <c r="B14" s="92" t="s">
        <v>135</v>
      </c>
      <c r="C14" s="116"/>
      <c r="D14" s="8"/>
      <c r="E14" s="8"/>
      <c r="F14" s="50"/>
      <c r="G14" s="116"/>
      <c r="H14" s="8"/>
      <c r="I14" s="8"/>
      <c r="J14" s="50"/>
      <c r="K14" s="116">
        <f>'Comparación 1-2 (membrane)'!AK23</f>
        <v>4.117619285299446E-2</v>
      </c>
      <c r="L14" s="8">
        <f>'Comparación 1-2 (membrane)'!AL23</f>
        <v>9.3001532284757514E-4</v>
      </c>
      <c r="M14" s="8">
        <f>'Comparación 1-2 (membrane)'!AM23</f>
        <v>-6.754416368643576E-5</v>
      </c>
      <c r="N14" s="50">
        <f>'Comparación 1-2 (membrane)'!AN23</f>
        <v>6.9818792769432328E-2</v>
      </c>
      <c r="O14" s="92"/>
      <c r="P14" s="9"/>
      <c r="Q14" s="9"/>
      <c r="R14" s="68"/>
      <c r="S14" s="116"/>
      <c r="T14" s="8"/>
      <c r="U14" s="8"/>
      <c r="V14" s="72"/>
      <c r="W14" s="89"/>
      <c r="X14" s="68"/>
      <c r="Y14" s="68"/>
      <c r="Z14" s="99"/>
    </row>
    <row r="15" spans="1:26" x14ac:dyDescent="0.25">
      <c r="B15" s="92" t="s">
        <v>124</v>
      </c>
      <c r="C15" s="116"/>
      <c r="D15" s="8"/>
      <c r="E15" s="8"/>
      <c r="F15" s="50"/>
      <c r="G15" s="116"/>
      <c r="H15" s="8"/>
      <c r="I15" s="8"/>
      <c r="J15" s="50"/>
      <c r="K15" s="116"/>
      <c r="L15" s="8"/>
      <c r="M15" s="8"/>
      <c r="N15" s="50"/>
      <c r="O15" s="96">
        <f>'Comparación 1-2 (membrane)'!AO23</f>
        <v>0.12603585359011402</v>
      </c>
      <c r="P15" s="78">
        <f>'Comparación 1-2 (membrane)'!AP23</f>
        <v>2.5693621430747269E-3</v>
      </c>
      <c r="Q15" s="78">
        <f>'Comparación 1-2 (membrane)'!AQ23</f>
        <v>7.541536028185092E-3</v>
      </c>
      <c r="R15" s="87">
        <f>'Comparación 1-2 (membrane)'!AR23</f>
        <v>0.7919728403414017</v>
      </c>
      <c r="S15" s="116"/>
      <c r="T15" s="8"/>
      <c r="U15" s="8"/>
      <c r="V15" s="72"/>
      <c r="W15" s="89"/>
      <c r="X15" s="68"/>
      <c r="Y15" s="68"/>
      <c r="Z15" s="99"/>
    </row>
    <row r="16" spans="1:26" x14ac:dyDescent="0.25">
      <c r="B16" s="92" t="s">
        <v>125</v>
      </c>
      <c r="C16" s="116"/>
      <c r="D16" s="8"/>
      <c r="E16" s="8"/>
      <c r="F16" s="50"/>
      <c r="G16" s="116"/>
      <c r="H16" s="8"/>
      <c r="I16" s="8"/>
      <c r="J16" s="50"/>
      <c r="K16" s="116"/>
      <c r="L16" s="8"/>
      <c r="M16" s="8"/>
      <c r="N16" s="50"/>
      <c r="O16" s="96"/>
      <c r="P16" s="78"/>
      <c r="Q16" s="78"/>
      <c r="R16" s="87"/>
      <c r="S16" s="116">
        <f>'Comparación 1-2 (membrane)'!AS23</f>
        <v>0.12629140990108365</v>
      </c>
      <c r="T16" s="8">
        <f>'Comparación 1-2 (membrane)'!AT23</f>
        <v>2.5745719043618965E-3</v>
      </c>
      <c r="U16" s="8">
        <f>'Comparación 1-2 (membrane)'!AU23</f>
        <v>7.5568276065059344E-3</v>
      </c>
      <c r="V16" s="72">
        <f>'Comparación 1-2 (membrane)'!AV23</f>
        <v>0.79357868226416117</v>
      </c>
      <c r="W16" s="89"/>
      <c r="X16" s="68"/>
      <c r="Y16" s="68"/>
      <c r="Z16" s="99"/>
    </row>
    <row r="17" spans="2:26" x14ac:dyDescent="0.25">
      <c r="B17" s="92" t="s">
        <v>136</v>
      </c>
      <c r="C17" s="116"/>
      <c r="D17" s="8"/>
      <c r="E17" s="8"/>
      <c r="F17" s="50"/>
      <c r="G17" s="116"/>
      <c r="H17" s="8"/>
      <c r="I17" s="8"/>
      <c r="J17" s="50"/>
      <c r="K17" s="116"/>
      <c r="L17" s="8"/>
      <c r="M17" s="8"/>
      <c r="N17" s="50"/>
      <c r="O17" s="92"/>
      <c r="P17" s="9"/>
      <c r="Q17" s="9"/>
      <c r="R17" s="68"/>
      <c r="S17" s="116"/>
      <c r="T17" s="8"/>
      <c r="U17" s="8"/>
      <c r="V17" s="72"/>
      <c r="W17" s="90">
        <f>'Comparación 1-2 (membrane)'!AW23</f>
        <v>0.13839268446040576</v>
      </c>
      <c r="X17" s="87">
        <f>'Comparación 1-2 (membrane)'!AX23</f>
        <v>4.1362858293241709E-3</v>
      </c>
      <c r="Y17" s="87">
        <f>'Comparación 1-2 (membrane)'!AY23</f>
        <v>1.4508667091905176E-2</v>
      </c>
      <c r="Z17" s="100">
        <f>'Comparación 1-2 (membrane)'!AZ23</f>
        <v>0.84296236261836488</v>
      </c>
    </row>
    <row r="18" spans="2:26" x14ac:dyDescent="0.25">
      <c r="B18" s="92"/>
      <c r="C18" s="116"/>
      <c r="D18" s="8"/>
      <c r="E18" s="8"/>
      <c r="F18" s="50"/>
      <c r="G18" s="116"/>
      <c r="H18" s="8"/>
      <c r="I18" s="8"/>
      <c r="J18" s="50"/>
      <c r="K18" s="116"/>
      <c r="L18" s="8"/>
      <c r="M18" s="8"/>
      <c r="N18" s="50"/>
      <c r="O18" s="92"/>
      <c r="P18" s="9"/>
      <c r="Q18" s="9"/>
      <c r="R18" s="68"/>
      <c r="S18" s="116"/>
      <c r="T18" s="8"/>
      <c r="U18" s="8"/>
      <c r="V18" s="72"/>
      <c r="W18" s="89"/>
      <c r="X18" s="68"/>
      <c r="Y18" s="68"/>
      <c r="Z18" s="99"/>
    </row>
    <row r="19" spans="2:26" x14ac:dyDescent="0.25">
      <c r="B19" s="92" t="s">
        <v>122</v>
      </c>
      <c r="C19" s="116">
        <f>'Comparación 1-2 (membrane)'!AC24</f>
        <v>5.2819037369098702E-2</v>
      </c>
      <c r="D19" s="8">
        <f>'Comparación 1-2 (membrane)'!AD24</f>
        <v>2.2119136626780815E-3</v>
      </c>
      <c r="E19" s="8">
        <f>'Comparación 1-2 (membrane)'!AE24</f>
        <v>-9.8799213979358148E-4</v>
      </c>
      <c r="F19" s="50">
        <f>'Comparación 1-2 (membrane)'!AF24</f>
        <v>7.9020822926950757E-2</v>
      </c>
      <c r="G19" s="116"/>
      <c r="H19" s="8"/>
      <c r="I19" s="8"/>
      <c r="J19" s="50"/>
      <c r="K19" s="116"/>
      <c r="L19" s="8"/>
      <c r="M19" s="8"/>
      <c r="N19" s="50"/>
      <c r="O19" s="92"/>
      <c r="P19" s="9"/>
      <c r="Q19" s="9"/>
      <c r="R19" s="68"/>
      <c r="S19" s="116"/>
      <c r="T19" s="8"/>
      <c r="U19" s="8"/>
      <c r="V19" s="72"/>
      <c r="W19" s="89"/>
      <c r="X19" s="68"/>
      <c r="Y19" s="68"/>
      <c r="Z19" s="99"/>
    </row>
    <row r="20" spans="2:26" x14ac:dyDescent="0.25">
      <c r="B20" s="92" t="s">
        <v>123</v>
      </c>
      <c r="C20" s="116"/>
      <c r="D20" s="8"/>
      <c r="E20" s="8"/>
      <c r="F20" s="50"/>
      <c r="G20" s="116">
        <f>'Comparación 1-2 (membrane)'!AG24</f>
        <v>4.7732561976812506E-2</v>
      </c>
      <c r="H20" s="8">
        <f>'Comparación 1-2 (membrane)'!AH24</f>
        <v>1.9989062892863071E-3</v>
      </c>
      <c r="I20" s="8">
        <f>'Comparación 1-2 (membrane)'!AI24</f>
        <v>-8.928484575694087E-4</v>
      </c>
      <c r="J20" s="72">
        <f>'Comparación 1-2 (membrane)'!AJ24</f>
        <v>8.5378037562894638E-2</v>
      </c>
      <c r="K20" s="116"/>
      <c r="L20" s="8"/>
      <c r="M20" s="8"/>
      <c r="N20" s="50"/>
      <c r="O20" s="92"/>
      <c r="P20" s="9"/>
      <c r="Q20" s="9"/>
      <c r="R20" s="68"/>
      <c r="S20" s="116"/>
      <c r="T20" s="8"/>
      <c r="U20" s="8"/>
      <c r="V20" s="72"/>
      <c r="W20" s="89"/>
      <c r="X20" s="68"/>
      <c r="Y20" s="68"/>
      <c r="Z20" s="99"/>
    </row>
    <row r="21" spans="2:26" x14ac:dyDescent="0.25">
      <c r="B21" s="92" t="s">
        <v>135</v>
      </c>
      <c r="C21" s="116"/>
      <c r="D21" s="8"/>
      <c r="E21" s="8"/>
      <c r="F21" s="50"/>
      <c r="G21" s="116"/>
      <c r="H21" s="8"/>
      <c r="I21" s="8"/>
      <c r="J21" s="50"/>
      <c r="K21" s="116">
        <f>'Comparación 1-2 (membrane)'!AK24</f>
        <v>5.999548406648212E-2</v>
      </c>
      <c r="L21" s="8">
        <f>'Comparación 1-2 (membrane)'!AL24</f>
        <v>2.5124431669276514E-3</v>
      </c>
      <c r="M21" s="8">
        <f>'Comparación 1-2 (membrane)'!AM24</f>
        <v>-1.1222292119142962E-3</v>
      </c>
      <c r="N21" s="50">
        <f>'Comparación 1-2 (membrane)'!AN24</f>
        <v>0.10148523313150537</v>
      </c>
      <c r="O21" s="92"/>
      <c r="P21" s="9"/>
      <c r="Q21" s="9"/>
      <c r="R21" s="68"/>
      <c r="S21" s="116"/>
      <c r="T21" s="8"/>
      <c r="U21" s="8"/>
      <c r="V21" s="72"/>
      <c r="W21" s="89"/>
      <c r="X21" s="68"/>
      <c r="Y21" s="68"/>
      <c r="Z21" s="99"/>
    </row>
    <row r="22" spans="2:26" x14ac:dyDescent="0.25">
      <c r="B22" s="92" t="s">
        <v>124</v>
      </c>
      <c r="C22" s="116"/>
      <c r="D22" s="8"/>
      <c r="E22" s="8"/>
      <c r="F22" s="50"/>
      <c r="G22" s="116"/>
      <c r="H22" s="8"/>
      <c r="I22" s="8"/>
      <c r="J22" s="50"/>
      <c r="K22" s="116"/>
      <c r="L22" s="8"/>
      <c r="M22" s="8"/>
      <c r="N22" s="50"/>
      <c r="O22" s="96">
        <f>'Comparación 1-2 (membrane)'!AO24</f>
        <v>0.13975669240792027</v>
      </c>
      <c r="P22" s="78">
        <f>'Comparación 1-2 (membrane)'!AP24</f>
        <v>6.9326630645354416E-3</v>
      </c>
      <c r="Q22" s="78">
        <f>'Comparación 1-2 (membrane)'!AQ24</f>
        <v>1.5835627042339515E-2</v>
      </c>
      <c r="R22" s="87">
        <f>'Comparación 1-2 (membrane)'!AR24</f>
        <v>0.68574257958383888</v>
      </c>
      <c r="S22" s="116"/>
      <c r="T22" s="8"/>
      <c r="U22" s="8"/>
      <c r="V22" s="72"/>
      <c r="W22" s="89"/>
      <c r="X22" s="68"/>
      <c r="Y22" s="68"/>
      <c r="Z22" s="99"/>
    </row>
    <row r="23" spans="2:26" x14ac:dyDescent="0.25">
      <c r="B23" s="92" t="s">
        <v>125</v>
      </c>
      <c r="C23" s="116"/>
      <c r="D23" s="8"/>
      <c r="E23" s="8"/>
      <c r="F23" s="50"/>
      <c r="G23" s="116"/>
      <c r="H23" s="8"/>
      <c r="I23" s="8"/>
      <c r="J23" s="50"/>
      <c r="K23" s="116"/>
      <c r="L23" s="8"/>
      <c r="M23" s="8"/>
      <c r="N23" s="50"/>
      <c r="O23" s="96"/>
      <c r="P23" s="78"/>
      <c r="Q23" s="78"/>
      <c r="R23" s="87"/>
      <c r="S23" s="116">
        <f>'Comparación 1-2 (membrane)'!AS24</f>
        <v>0.14062006747522349</v>
      </c>
      <c r="T23" s="8">
        <f>'Comparación 1-2 (membrane)'!AT24</f>
        <v>6.9754909845212935E-3</v>
      </c>
      <c r="U23" s="8">
        <f>'Comparación 1-2 (membrane)'!AU24</f>
        <v>1.5933454812358302E-2</v>
      </c>
      <c r="V23" s="72">
        <f>'Comparación 1-2 (membrane)'!AV24</f>
        <v>0.68997889224694042</v>
      </c>
      <c r="W23" s="89"/>
      <c r="X23" s="68"/>
      <c r="Y23" s="68"/>
      <c r="Z23" s="99"/>
    </row>
    <row r="24" spans="2:26" x14ac:dyDescent="0.25">
      <c r="B24" s="92" t="s">
        <v>136</v>
      </c>
      <c r="C24" s="116"/>
      <c r="D24" s="8"/>
      <c r="E24" s="8"/>
      <c r="F24" s="50"/>
      <c r="G24" s="116"/>
      <c r="H24" s="8"/>
      <c r="I24" s="8"/>
      <c r="J24" s="50"/>
      <c r="K24" s="116"/>
      <c r="L24" s="8"/>
      <c r="M24" s="8"/>
      <c r="N24" s="50"/>
      <c r="O24" s="92"/>
      <c r="P24" s="9"/>
      <c r="Q24" s="9"/>
      <c r="R24" s="68"/>
      <c r="S24" s="116"/>
      <c r="T24" s="8"/>
      <c r="U24" s="8"/>
      <c r="V24" s="72"/>
      <c r="W24" s="90">
        <f>'Comparación 1-2 (membrane)'!AW24</f>
        <v>0.15449793335990997</v>
      </c>
      <c r="X24" s="87">
        <f>'Comparación 1-2 (membrane)'!AX24</f>
        <v>1.1174206256286354E-2</v>
      </c>
      <c r="Y24" s="87">
        <f>'Comparación 1-2 (membrane)'!AY24</f>
        <v>3.4252945858678892E-2</v>
      </c>
      <c r="Z24" s="100">
        <f>'Comparación 1-2 (membrane)'!AZ24</f>
        <v>0.8000749145251248</v>
      </c>
    </row>
    <row r="25" spans="2:26" x14ac:dyDescent="0.25">
      <c r="B25" s="92"/>
      <c r="C25" s="116"/>
      <c r="D25" s="8"/>
      <c r="E25" s="8"/>
      <c r="F25" s="50"/>
      <c r="G25" s="116"/>
      <c r="H25" s="8"/>
      <c r="I25" s="8"/>
      <c r="J25" s="50"/>
      <c r="K25" s="116"/>
      <c r="L25" s="8"/>
      <c r="M25" s="8"/>
      <c r="N25" s="50"/>
      <c r="O25" s="92"/>
      <c r="P25" s="9"/>
      <c r="Q25" s="9"/>
      <c r="R25" s="68"/>
      <c r="S25" s="116"/>
      <c r="T25" s="8"/>
      <c r="U25" s="8"/>
      <c r="V25" s="72"/>
      <c r="W25" s="89"/>
      <c r="X25" s="68"/>
      <c r="Y25" s="68"/>
      <c r="Z25" s="99"/>
    </row>
    <row r="26" spans="2:26" x14ac:dyDescent="0.25">
      <c r="B26" s="92" t="s">
        <v>122</v>
      </c>
      <c r="C26" s="116">
        <f>'Comparación 1-2 (membrane)'!AC25</f>
        <v>2.9365688530264035E-2</v>
      </c>
      <c r="D26" s="8">
        <f>'Comparación 1-2 (membrane)'!AD25</f>
        <v>1.8095347470610289E-3</v>
      </c>
      <c r="E26" s="8">
        <f>'Comparación 1-2 (membrane)'!AE25</f>
        <v>9.2710411702948275E-5</v>
      </c>
      <c r="F26" s="50">
        <f>'Comparación 1-2 (membrane)'!AF25</f>
        <v>0.10440172341318467</v>
      </c>
      <c r="G26" s="116"/>
      <c r="H26" s="8"/>
      <c r="I26" s="8"/>
      <c r="J26" s="50"/>
      <c r="K26" s="116"/>
      <c r="L26" s="8"/>
      <c r="M26" s="8"/>
      <c r="N26" s="50"/>
      <c r="O26" s="92"/>
      <c r="P26" s="9"/>
      <c r="Q26" s="9"/>
      <c r="R26" s="68"/>
      <c r="S26" s="116"/>
      <c r="T26" s="8"/>
      <c r="U26" s="8"/>
      <c r="V26" s="72"/>
      <c r="W26" s="89"/>
      <c r="X26" s="68"/>
      <c r="Y26" s="68"/>
      <c r="Z26" s="99"/>
    </row>
    <row r="27" spans="2:26" x14ac:dyDescent="0.25">
      <c r="B27" s="92" t="s">
        <v>123</v>
      </c>
      <c r="C27" s="51"/>
      <c r="D27" s="8"/>
      <c r="E27" s="8"/>
      <c r="F27" s="52"/>
      <c r="G27" s="116">
        <f>'Comparación 1-2 (membrane)'!AG25</f>
        <v>3.8484533984589765E-2</v>
      </c>
      <c r="H27" s="8">
        <f>'Comparación 1-2 (membrane)'!AH25</f>
        <v>2.3714445311846274E-3</v>
      </c>
      <c r="I27" s="8">
        <f>'Comparación 1-2 (membrane)'!AI25</f>
        <v>1.2149951758256749E-4</v>
      </c>
      <c r="J27" s="72">
        <f>'Comparación 1-2 (membrane)'!AJ25</f>
        <v>9.6161142206594372E-2</v>
      </c>
      <c r="K27" s="116"/>
      <c r="L27" s="8"/>
      <c r="M27" s="8"/>
      <c r="N27" s="50"/>
      <c r="O27" s="92"/>
      <c r="P27" s="9"/>
      <c r="Q27" s="9"/>
      <c r="R27" s="68"/>
      <c r="S27" s="116"/>
      <c r="T27" s="8"/>
      <c r="U27" s="8"/>
      <c r="V27" s="72"/>
      <c r="W27" s="89"/>
      <c r="X27" s="68"/>
      <c r="Y27" s="68"/>
      <c r="Z27" s="99"/>
    </row>
    <row r="28" spans="2:26" x14ac:dyDescent="0.25">
      <c r="B28" s="92" t="s">
        <v>135</v>
      </c>
      <c r="C28" s="51"/>
      <c r="D28" s="8"/>
      <c r="E28" s="8"/>
      <c r="F28" s="52"/>
      <c r="G28" s="51"/>
      <c r="H28" s="8"/>
      <c r="I28" s="8"/>
      <c r="J28" s="66"/>
      <c r="K28" s="116">
        <f>'Comparación 1-2 (membrane)'!AK25</f>
        <v>5.0627333285888317E-2</v>
      </c>
      <c r="L28" s="8">
        <f>'Comparación 1-2 (membrane)'!AL25</f>
        <v>3.1196924849410269E-3</v>
      </c>
      <c r="M28" s="8">
        <f>'Comparación 1-2 (membrane)'!AM25</f>
        <v>1.5983554783670709E-4</v>
      </c>
      <c r="N28" s="50">
        <f>'Comparación 1-2 (membrane)'!AN25</f>
        <v>0.10463300682582007</v>
      </c>
      <c r="O28" s="92"/>
      <c r="P28" s="9"/>
      <c r="Q28" s="9"/>
      <c r="R28" s="68"/>
      <c r="S28" s="116"/>
      <c r="T28" s="8"/>
      <c r="U28" s="8"/>
      <c r="V28" s="72"/>
      <c r="W28" s="89"/>
      <c r="X28" s="68"/>
      <c r="Y28" s="68"/>
      <c r="Z28" s="99"/>
    </row>
    <row r="29" spans="2:26" x14ac:dyDescent="0.25">
      <c r="B29" s="92" t="s">
        <v>124</v>
      </c>
      <c r="C29" s="51"/>
      <c r="D29" s="8"/>
      <c r="E29" s="8"/>
      <c r="F29" s="52"/>
      <c r="G29" s="51"/>
      <c r="H29" s="8"/>
      <c r="I29" s="8"/>
      <c r="J29" s="66"/>
      <c r="K29" s="51"/>
      <c r="L29" s="8"/>
      <c r="M29" s="8"/>
      <c r="N29" s="66"/>
      <c r="O29" s="96">
        <f>'Comparación 1-2 (membrane)'!AO25</f>
        <v>7.6965333139068628E-2</v>
      </c>
      <c r="P29" s="78">
        <f>'Comparación 1-2 (membrane)'!AP25</f>
        <v>6.2762114758670917E-3</v>
      </c>
      <c r="Q29" s="78">
        <f>'Comparación 1-2 (membrane)'!AQ25</f>
        <v>1.9774731891806875E-2</v>
      </c>
      <c r="R29" s="87">
        <f>'Comparación 1-2 (membrane)'!AR25</f>
        <v>0.76648199131042394</v>
      </c>
      <c r="S29" s="116"/>
      <c r="T29" s="8"/>
      <c r="U29" s="8"/>
      <c r="V29" s="72"/>
      <c r="W29" s="89"/>
      <c r="X29" s="68"/>
      <c r="Y29" s="68"/>
      <c r="Z29" s="99"/>
    </row>
    <row r="30" spans="2:26" x14ac:dyDescent="0.25">
      <c r="B30" s="92" t="s">
        <v>125</v>
      </c>
      <c r="C30" s="51"/>
      <c r="D30" s="8"/>
      <c r="E30" s="8"/>
      <c r="F30" s="52"/>
      <c r="G30" s="51"/>
      <c r="H30" s="8"/>
      <c r="I30" s="8"/>
      <c r="J30" s="66"/>
      <c r="K30" s="51"/>
      <c r="L30" s="8"/>
      <c r="M30" s="8"/>
      <c r="N30" s="66"/>
      <c r="O30" s="90"/>
      <c r="P30" s="78"/>
      <c r="Q30" s="78"/>
      <c r="R30" s="83"/>
      <c r="S30" s="116">
        <f>'Comparación 1-2 (membrane)'!AS25</f>
        <v>7.7530672852034951E-2</v>
      </c>
      <c r="T30" s="8">
        <f>'Comparación 1-2 (membrane)'!AT25</f>
        <v>6.3223126418020378E-3</v>
      </c>
      <c r="U30" s="8">
        <f>'Comparación 1-2 (membrane)'!AU25</f>
        <v>1.9919984836161704E-2</v>
      </c>
      <c r="V30" s="72">
        <f>'Comparación 1-2 (membrane)'!AV25</f>
        <v>0.77211209373820555</v>
      </c>
      <c r="W30" s="89"/>
      <c r="X30" s="68"/>
      <c r="Y30" s="68"/>
      <c r="Z30" s="99"/>
    </row>
    <row r="31" spans="2:26" x14ac:dyDescent="0.25">
      <c r="B31" s="92" t="s">
        <v>136</v>
      </c>
      <c r="C31" s="51"/>
      <c r="D31" s="8"/>
      <c r="E31" s="8"/>
      <c r="F31" s="52"/>
      <c r="G31" s="51"/>
      <c r="H31" s="8"/>
      <c r="I31" s="8"/>
      <c r="J31" s="66"/>
      <c r="K31" s="51"/>
      <c r="L31" s="8"/>
      <c r="M31" s="8"/>
      <c r="N31" s="66"/>
      <c r="O31" s="90"/>
      <c r="P31" s="9"/>
      <c r="Q31" s="9"/>
      <c r="R31" s="82"/>
      <c r="S31" s="51"/>
      <c r="T31" s="8"/>
      <c r="U31" s="8"/>
      <c r="V31" s="66"/>
      <c r="W31" s="90">
        <f>'Comparación 1-2 (membrane)'!AW25</f>
        <v>0.11740088306860902</v>
      </c>
      <c r="X31" s="87">
        <f>'Comparación 1-2 (membrane)'!AX25</f>
        <v>1.3874975461026413E-2</v>
      </c>
      <c r="Y31" s="87">
        <f>'Comparación 1-2 (membrane)'!AY25</f>
        <v>5.0700820189871383E-2</v>
      </c>
      <c r="Z31" s="100">
        <f>'Comparación 1-2 (membrane)'!AZ25</f>
        <v>0.81802332128049315</v>
      </c>
    </row>
    <row r="32" spans="2:26" ht="15.75" thickBot="1" x14ac:dyDescent="0.3">
      <c r="B32" s="93"/>
      <c r="C32" s="53"/>
      <c r="D32" s="54"/>
      <c r="E32" s="54"/>
      <c r="F32" s="55"/>
      <c r="G32" s="53"/>
      <c r="H32" s="54"/>
      <c r="I32" s="54"/>
      <c r="J32" s="62"/>
      <c r="K32" s="53"/>
      <c r="L32" s="54"/>
      <c r="M32" s="54"/>
      <c r="N32" s="62"/>
      <c r="O32" s="91"/>
      <c r="P32" s="85"/>
      <c r="Q32" s="85"/>
      <c r="R32" s="60"/>
      <c r="S32" s="53"/>
      <c r="T32" s="54"/>
      <c r="U32" s="54"/>
      <c r="V32" s="62"/>
      <c r="W32" s="101"/>
      <c r="X32" s="85"/>
      <c r="Y32" s="85"/>
      <c r="Z32" s="60"/>
    </row>
    <row r="34" spans="2:7" x14ac:dyDescent="0.25">
      <c r="F34" s="71"/>
      <c r="G34" s="71"/>
    </row>
    <row r="37" spans="2:7" x14ac:dyDescent="0.25">
      <c r="E37" s="9" t="s">
        <v>115</v>
      </c>
    </row>
    <row r="38" spans="2:7" x14ac:dyDescent="0.25">
      <c r="D38" s="9" t="s">
        <v>9</v>
      </c>
      <c r="E38" s="9">
        <v>0</v>
      </c>
    </row>
    <row r="39" spans="2:7" x14ac:dyDescent="0.25">
      <c r="D39" s="9" t="s">
        <v>8</v>
      </c>
      <c r="E39" s="9">
        <v>0</v>
      </c>
    </row>
    <row r="40" spans="2:7" x14ac:dyDescent="0.25">
      <c r="D40" s="9" t="s">
        <v>10</v>
      </c>
      <c r="E40" s="9">
        <v>0</v>
      </c>
    </row>
    <row r="41" spans="2:7" x14ac:dyDescent="0.25">
      <c r="D41" s="9" t="s">
        <v>7</v>
      </c>
      <c r="E41" s="9">
        <v>0</v>
      </c>
    </row>
    <row r="44" spans="2:7" ht="18" x14ac:dyDescent="0.35">
      <c r="B44" s="74" t="s">
        <v>119</v>
      </c>
      <c r="C44" s="164" t="s">
        <v>139</v>
      </c>
      <c r="D44" s="164"/>
      <c r="E44" s="164"/>
      <c r="F44" s="164"/>
    </row>
    <row r="45" spans="2:7" ht="18" x14ac:dyDescent="0.35">
      <c r="B45" s="74" t="s">
        <v>120</v>
      </c>
      <c r="C45" s="164" t="s">
        <v>138</v>
      </c>
      <c r="D45" s="164"/>
      <c r="E45" s="164"/>
      <c r="F45" s="164"/>
    </row>
    <row r="46" spans="2:7" ht="18" x14ac:dyDescent="0.35">
      <c r="B46" s="74" t="s">
        <v>127</v>
      </c>
      <c r="C46" s="164" t="s">
        <v>121</v>
      </c>
      <c r="D46" s="164"/>
      <c r="E46" s="164"/>
      <c r="F46" s="164"/>
    </row>
    <row r="53" spans="1:32" ht="15.75" thickBot="1" x14ac:dyDescent="0.3"/>
    <row r="54" spans="1:32" ht="15.75" thickBot="1" x14ac:dyDescent="0.3">
      <c r="A54" s="177" t="s">
        <v>118</v>
      </c>
      <c r="C54" s="165" t="s">
        <v>114</v>
      </c>
      <c r="D54" s="166"/>
      <c r="E54" s="166"/>
      <c r="F54" s="166"/>
      <c r="G54" s="166"/>
      <c r="H54" s="166"/>
      <c r="I54" s="166"/>
      <c r="J54" s="166"/>
      <c r="K54" s="166"/>
      <c r="L54" s="166"/>
      <c r="M54" s="166"/>
      <c r="N54" s="166"/>
      <c r="O54" s="166"/>
      <c r="P54" s="166"/>
      <c r="Q54" s="167"/>
      <c r="R54" s="165" t="s">
        <v>116</v>
      </c>
      <c r="S54" s="166"/>
      <c r="T54" s="166"/>
      <c r="U54" s="166"/>
      <c r="V54" s="166"/>
      <c r="W54" s="166"/>
      <c r="X54" s="166"/>
      <c r="Y54" s="166"/>
      <c r="Z54" s="166"/>
      <c r="AA54" s="166"/>
      <c r="AB54" s="166"/>
      <c r="AC54" s="166"/>
      <c r="AD54" s="166"/>
      <c r="AE54" s="166"/>
      <c r="AF54" s="167"/>
    </row>
    <row r="55" spans="1:32" ht="15.75" thickBot="1" x14ac:dyDescent="0.3">
      <c r="A55" s="178"/>
      <c r="C55" s="179" t="s">
        <v>119</v>
      </c>
      <c r="D55" s="180"/>
      <c r="E55" s="180"/>
      <c r="F55" s="180"/>
      <c r="G55" s="181"/>
      <c r="H55" s="179" t="s">
        <v>120</v>
      </c>
      <c r="I55" s="180"/>
      <c r="J55" s="180"/>
      <c r="K55" s="180"/>
      <c r="L55" s="181"/>
      <c r="M55" s="186" t="s">
        <v>127</v>
      </c>
      <c r="N55" s="187"/>
      <c r="O55" s="187"/>
      <c r="P55" s="187"/>
      <c r="Q55" s="188"/>
      <c r="R55" s="183" t="s">
        <v>119</v>
      </c>
      <c r="S55" s="184"/>
      <c r="T55" s="184"/>
      <c r="U55" s="184"/>
      <c r="V55" s="185"/>
      <c r="W55" s="179" t="s">
        <v>120</v>
      </c>
      <c r="X55" s="180"/>
      <c r="Y55" s="180"/>
      <c r="Z55" s="180"/>
      <c r="AA55" s="181"/>
      <c r="AB55" s="183" t="s">
        <v>127</v>
      </c>
      <c r="AC55" s="184"/>
      <c r="AD55" s="184"/>
      <c r="AE55" s="184"/>
      <c r="AF55" s="185"/>
    </row>
    <row r="56" spans="1:32" ht="30.75" thickBot="1" x14ac:dyDescent="0.3">
      <c r="C56" s="80" t="s">
        <v>113</v>
      </c>
      <c r="D56" s="75" t="s">
        <v>70</v>
      </c>
      <c r="E56" s="75" t="s">
        <v>109</v>
      </c>
      <c r="F56" s="75" t="s">
        <v>110</v>
      </c>
      <c r="G56" s="81" t="s">
        <v>108</v>
      </c>
      <c r="H56" s="80" t="s">
        <v>113</v>
      </c>
      <c r="I56" s="75" t="s">
        <v>70</v>
      </c>
      <c r="J56" s="75" t="s">
        <v>109</v>
      </c>
      <c r="K56" s="75" t="s">
        <v>110</v>
      </c>
      <c r="L56" s="81" t="s">
        <v>108</v>
      </c>
      <c r="M56" s="80" t="s">
        <v>113</v>
      </c>
      <c r="N56" s="75" t="s">
        <v>70</v>
      </c>
      <c r="O56" s="75" t="s">
        <v>109</v>
      </c>
      <c r="P56" s="75" t="s">
        <v>110</v>
      </c>
      <c r="Q56" s="81" t="s">
        <v>108</v>
      </c>
      <c r="R56" s="80" t="s">
        <v>113</v>
      </c>
      <c r="S56" s="75" t="s">
        <v>70</v>
      </c>
      <c r="T56" s="75" t="s">
        <v>109</v>
      </c>
      <c r="U56" s="75" t="s">
        <v>110</v>
      </c>
      <c r="V56" s="81" t="s">
        <v>108</v>
      </c>
      <c r="W56" s="80" t="s">
        <v>113</v>
      </c>
      <c r="X56" s="75" t="s">
        <v>70</v>
      </c>
      <c r="Y56" s="75" t="s">
        <v>109</v>
      </c>
      <c r="Z56" s="75" t="s">
        <v>110</v>
      </c>
      <c r="AA56" s="81" t="s">
        <v>108</v>
      </c>
      <c r="AB56" s="80" t="s">
        <v>113</v>
      </c>
      <c r="AC56" s="75" t="s">
        <v>70</v>
      </c>
      <c r="AD56" s="75" t="s">
        <v>109</v>
      </c>
      <c r="AE56" s="75" t="s">
        <v>110</v>
      </c>
      <c r="AF56" s="81" t="s">
        <v>108</v>
      </c>
    </row>
    <row r="57" spans="1:32" x14ac:dyDescent="0.25">
      <c r="B57" s="67"/>
      <c r="C57" s="51"/>
      <c r="D57" s="77"/>
      <c r="E57" s="8"/>
      <c r="F57" s="8"/>
      <c r="G57" s="52"/>
      <c r="H57" s="51"/>
      <c r="I57" s="77"/>
      <c r="J57" s="8"/>
      <c r="K57" s="8"/>
      <c r="L57" s="52"/>
      <c r="M57" s="51"/>
      <c r="N57" s="50"/>
      <c r="O57" s="50"/>
      <c r="P57" s="50"/>
      <c r="Q57" s="69"/>
      <c r="R57" s="92"/>
      <c r="S57" s="9"/>
      <c r="T57" s="9"/>
      <c r="U57" s="9"/>
      <c r="V57" s="82"/>
      <c r="W57" s="51"/>
      <c r="X57" s="77"/>
      <c r="Y57" s="8"/>
      <c r="Z57" s="8"/>
      <c r="AA57" s="52"/>
      <c r="AB57" s="89"/>
      <c r="AC57" s="68"/>
      <c r="AD57" s="68"/>
      <c r="AE57" s="68"/>
      <c r="AF57" s="99"/>
    </row>
    <row r="58" spans="1:32" x14ac:dyDescent="0.25">
      <c r="B58" s="92" t="s">
        <v>122</v>
      </c>
      <c r="C58" s="116">
        <f>'Comparación 1-2 (membrane)'!AC62</f>
        <v>0.11511303212851567</v>
      </c>
      <c r="D58" s="8">
        <f>'Comparación 1-2 (membrane)'!AD62</f>
        <v>0.23025418939276954</v>
      </c>
      <c r="E58" s="8">
        <f>'Comparación 1-2 (membrane)'!AE62</f>
        <v>9.9843075645720345E-3</v>
      </c>
      <c r="F58" s="8">
        <f>'Comparación 1-2 (membrane)'!AF62</f>
        <v>-1.740519328224022E-2</v>
      </c>
      <c r="G58" s="50">
        <f>'Comparación 1-2 (membrane)'!AG62</f>
        <v>0.33521612238943105</v>
      </c>
      <c r="H58" s="51"/>
      <c r="I58" s="61"/>
      <c r="J58" s="61"/>
      <c r="K58" s="61"/>
      <c r="L58" s="52"/>
      <c r="M58" s="51"/>
      <c r="N58" s="50"/>
      <c r="O58" s="50"/>
      <c r="P58" s="50"/>
      <c r="Q58" s="69"/>
      <c r="R58" s="92"/>
      <c r="S58" s="9"/>
      <c r="T58" s="9"/>
      <c r="U58" s="9"/>
      <c r="V58" s="82"/>
      <c r="W58" s="51"/>
      <c r="X58" s="61"/>
      <c r="Y58" s="61"/>
      <c r="Z58" s="61"/>
      <c r="AA58" s="52"/>
      <c r="AB58" s="89"/>
      <c r="AC58" s="68"/>
      <c r="AD58" s="68"/>
      <c r="AE58" s="68"/>
      <c r="AF58" s="99"/>
    </row>
    <row r="59" spans="1:32" x14ac:dyDescent="0.25">
      <c r="B59" s="92" t="s">
        <v>123</v>
      </c>
      <c r="C59" s="116"/>
      <c r="D59" s="8"/>
      <c r="E59" s="8"/>
      <c r="F59" s="8"/>
      <c r="G59" s="50"/>
      <c r="H59" s="116">
        <f>'Comparación 1-2 (membrane)'!AH62</f>
        <v>0.11494194151009586</v>
      </c>
      <c r="I59" s="8">
        <f>'Comparación 1-2 (membrane)'!AI62</f>
        <v>0.22802716884372362</v>
      </c>
      <c r="J59" s="8">
        <f>'Comparación 1-2 (membrane)'!AJ62</f>
        <v>9.8877392538154543E-3</v>
      </c>
      <c r="K59" s="8">
        <f>'Comparación 1-2 (membrane)'!AK62</f>
        <v>-1.7236850099421802E-2</v>
      </c>
      <c r="L59" s="72">
        <f>'Comparación 1-2 (membrane)'!AL62</f>
        <v>0.34158547599767958</v>
      </c>
      <c r="M59" s="51"/>
      <c r="N59" s="50"/>
      <c r="O59" s="50"/>
      <c r="P59" s="50"/>
      <c r="Q59" s="69"/>
      <c r="R59" s="92"/>
      <c r="S59" s="9"/>
      <c r="T59" s="9"/>
      <c r="U59" s="9"/>
      <c r="V59" s="82"/>
      <c r="W59" s="116"/>
      <c r="X59" s="8"/>
      <c r="Y59" s="8"/>
      <c r="Z59" s="8"/>
      <c r="AA59" s="50"/>
      <c r="AB59" s="89"/>
      <c r="AC59" s="68"/>
      <c r="AD59" s="68"/>
      <c r="AE59" s="68"/>
      <c r="AF59" s="99"/>
    </row>
    <row r="60" spans="1:32" x14ac:dyDescent="0.25">
      <c r="B60" s="92" t="s">
        <v>135</v>
      </c>
      <c r="C60" s="116"/>
      <c r="D60" s="8"/>
      <c r="E60" s="8"/>
      <c r="F60" s="8"/>
      <c r="G60" s="50"/>
      <c r="H60" s="116"/>
      <c r="I60" s="8"/>
      <c r="J60" s="8"/>
      <c r="K60" s="8"/>
      <c r="L60" s="50"/>
      <c r="M60" s="116">
        <f>'Comparación 1-2 (membrane)'!AM62</f>
        <v>0.13097677105643682</v>
      </c>
      <c r="N60" s="8">
        <f>'Comparación 1-2 (membrane)'!AN62</f>
        <v>0.26206107084168856</v>
      </c>
      <c r="O60" s="8">
        <f>'Comparación 1-2 (membrane)'!AO62</f>
        <v>1.1363521067237941E-2</v>
      </c>
      <c r="P60" s="8">
        <f>'Comparación 1-2 (membrane)'!AP62</f>
        <v>-1.9809514006148495E-2</v>
      </c>
      <c r="Q60" s="50">
        <f>'Comparación 1-2 (membrane)'!AQ62</f>
        <v>0.3532588862393467</v>
      </c>
      <c r="R60" s="92"/>
      <c r="S60" s="9"/>
      <c r="T60" s="9"/>
      <c r="U60" s="9"/>
      <c r="V60" s="82"/>
      <c r="W60" s="51"/>
      <c r="X60" s="130"/>
      <c r="Y60" s="125"/>
      <c r="Z60" s="125"/>
      <c r="AA60" s="52"/>
      <c r="AB60" s="89"/>
      <c r="AC60" s="68"/>
      <c r="AD60" s="68"/>
      <c r="AE60" s="68"/>
      <c r="AF60" s="99"/>
    </row>
    <row r="61" spans="1:32" x14ac:dyDescent="0.25">
      <c r="B61" s="92" t="s">
        <v>124</v>
      </c>
      <c r="C61" s="116"/>
      <c r="D61" s="8"/>
      <c r="E61" s="8"/>
      <c r="F61" s="8"/>
      <c r="G61" s="50"/>
      <c r="H61" s="116"/>
      <c r="I61" s="8"/>
      <c r="J61" s="8"/>
      <c r="K61" s="8"/>
      <c r="L61" s="50"/>
      <c r="M61" s="116"/>
      <c r="N61" s="8"/>
      <c r="O61" s="8"/>
      <c r="P61" s="8"/>
      <c r="Q61" s="50"/>
      <c r="R61" s="96">
        <f>'Comparación 1-2 (membrane)'!AR62</f>
        <v>3.2094517794735891E-2</v>
      </c>
      <c r="S61" s="78">
        <f>'Comparación 1-2 (membrane)'!AS62</f>
        <v>0.21027199947941422</v>
      </c>
      <c r="T61" s="78">
        <f>'Comparación 1-2 (membrane)'!AT62</f>
        <v>8.6810333615896396E-3</v>
      </c>
      <c r="U61" s="78">
        <f>'Comparación 1-2 (membrane)'!AU62</f>
        <v>2.3891613726591558E-4</v>
      </c>
      <c r="V61" s="134">
        <f>'Comparación 1-2 (membrane)'!AV62</f>
        <v>0.64359508309303493</v>
      </c>
      <c r="W61" s="51"/>
      <c r="X61" s="77"/>
      <c r="Y61" s="8"/>
      <c r="Z61" s="8"/>
      <c r="AA61" s="52"/>
      <c r="AB61" s="89"/>
      <c r="AC61" s="68"/>
      <c r="AD61" s="68"/>
      <c r="AE61" s="68"/>
      <c r="AF61" s="99"/>
    </row>
    <row r="62" spans="1:32" x14ac:dyDescent="0.25">
      <c r="B62" s="92" t="s">
        <v>125</v>
      </c>
      <c r="C62" s="116"/>
      <c r="D62" s="8"/>
      <c r="E62" s="8"/>
      <c r="F62" s="8"/>
      <c r="G62" s="50"/>
      <c r="H62" s="116"/>
      <c r="I62" s="8"/>
      <c r="J62" s="8"/>
      <c r="K62" s="8"/>
      <c r="L62" s="50"/>
      <c r="M62" s="116"/>
      <c r="N62" s="8"/>
      <c r="O62" s="8"/>
      <c r="P62" s="8"/>
      <c r="Q62" s="50"/>
      <c r="R62" s="96"/>
      <c r="S62" s="78"/>
      <c r="T62" s="78"/>
      <c r="U62" s="78"/>
      <c r="V62" s="134"/>
      <c r="W62" s="116">
        <f>'Comparación 1-2 (membrane)'!AW62</f>
        <v>3.2384519730994245E-2</v>
      </c>
      <c r="X62" s="8">
        <f>'Comparación 1-2 (membrane)'!AX62</f>
        <v>0.21217199023110414</v>
      </c>
      <c r="Y62" s="8">
        <f>'Comparación 1-2 (membrane)'!AY62</f>
        <v>8.7594740628858993E-3</v>
      </c>
      <c r="Z62" s="8">
        <f>'Comparación 1-2 (membrane)'!AZ62</f>
        <v>2.4107495276374017E-4</v>
      </c>
      <c r="AA62" s="50">
        <f>'Comparación 1-2 (membrane)'!BA62</f>
        <v>0.64941052551398171</v>
      </c>
      <c r="AB62" s="89"/>
      <c r="AC62" s="68"/>
      <c r="AD62" s="68"/>
      <c r="AE62" s="68"/>
      <c r="AF62" s="99"/>
    </row>
    <row r="63" spans="1:32" x14ac:dyDescent="0.25">
      <c r="B63" s="92" t="s">
        <v>136</v>
      </c>
      <c r="C63" s="116"/>
      <c r="D63" s="8"/>
      <c r="E63" s="8"/>
      <c r="F63" s="8"/>
      <c r="G63" s="50"/>
      <c r="H63" s="116"/>
      <c r="I63" s="8"/>
      <c r="J63" s="8"/>
      <c r="K63" s="8"/>
      <c r="L63" s="50"/>
      <c r="M63" s="116"/>
      <c r="N63" s="8"/>
      <c r="O63" s="8"/>
      <c r="P63" s="8"/>
      <c r="Q63" s="50"/>
      <c r="R63" s="92"/>
      <c r="S63" s="9"/>
      <c r="T63" s="9"/>
      <c r="U63" s="9"/>
      <c r="V63" s="131"/>
      <c r="W63" s="116"/>
      <c r="X63" s="8"/>
      <c r="Y63" s="8"/>
      <c r="Z63" s="8"/>
      <c r="AA63" s="50"/>
      <c r="AB63" s="96">
        <f>'Comparación 1-2 (membrane)'!BB62</f>
        <v>3.8382101803133756E-2</v>
      </c>
      <c r="AC63" s="78">
        <f>'Comparación 1-2 (membrane)'!BC62</f>
        <v>0.24064839986800876</v>
      </c>
      <c r="AD63" s="78">
        <f>'Comparación 1-2 (membrane)'!BD62</f>
        <v>1.4508473076460075E-2</v>
      </c>
      <c r="AE63" s="78">
        <f>'Comparación 1-2 (membrane)'!BE62</f>
        <v>2.2228849540868057E-2</v>
      </c>
      <c r="AF63" s="87">
        <f>'Comparación 1-2 (membrane)'!BF62</f>
        <v>0.68423217571152939</v>
      </c>
    </row>
    <row r="64" spans="1:32" x14ac:dyDescent="0.25">
      <c r="B64" s="92"/>
      <c r="C64" s="116"/>
      <c r="D64" s="8"/>
      <c r="E64" s="8"/>
      <c r="F64" s="8"/>
      <c r="G64" s="50"/>
      <c r="H64" s="116"/>
      <c r="I64" s="8"/>
      <c r="J64" s="8"/>
      <c r="K64" s="8"/>
      <c r="L64" s="50"/>
      <c r="M64" s="116"/>
      <c r="N64" s="8"/>
      <c r="O64" s="8"/>
      <c r="P64" s="8"/>
      <c r="Q64" s="50"/>
      <c r="R64" s="92"/>
      <c r="S64" s="9"/>
      <c r="T64" s="9"/>
      <c r="U64" s="9"/>
      <c r="V64" s="131"/>
      <c r="W64" s="116"/>
      <c r="X64" s="8"/>
      <c r="Y64" s="8"/>
      <c r="Z64" s="8"/>
      <c r="AA64" s="50"/>
      <c r="AB64" s="92"/>
      <c r="AC64" s="9"/>
      <c r="AD64" s="9"/>
      <c r="AE64" s="9"/>
      <c r="AF64" s="68"/>
    </row>
    <row r="65" spans="2:32" x14ac:dyDescent="0.25">
      <c r="B65" s="92" t="s">
        <v>122</v>
      </c>
      <c r="C65" s="116">
        <f>'Comparación 1-2 (membrane)'!AC63</f>
        <v>0.24049362466384086</v>
      </c>
      <c r="D65" s="8">
        <f>'Comparación 1-2 (membrane)'!AD63</f>
        <v>0.11948098010704167</v>
      </c>
      <c r="E65" s="8">
        <f>'Comparación 1-2 (membrane)'!AE63</f>
        <v>2.6986259480861275E-3</v>
      </c>
      <c r="F65" s="8">
        <f>'Comparación 1-2 (membrane)'!AF63</f>
        <v>-1.9599293504957911E-4</v>
      </c>
      <c r="G65" s="50">
        <f>'Comparación 1-2 (membrane)'!AG63</f>
        <v>0.2158093736469382</v>
      </c>
      <c r="H65" s="116"/>
      <c r="I65" s="8"/>
      <c r="J65" s="8"/>
      <c r="K65" s="8"/>
      <c r="L65" s="50"/>
      <c r="M65" s="116"/>
      <c r="N65" s="8"/>
      <c r="O65" s="8"/>
      <c r="P65" s="8"/>
      <c r="Q65" s="50"/>
      <c r="R65" s="92"/>
      <c r="S65" s="9"/>
      <c r="T65" s="9"/>
      <c r="U65" s="9"/>
      <c r="V65" s="131"/>
      <c r="W65" s="116"/>
      <c r="X65" s="8"/>
      <c r="Y65" s="8"/>
      <c r="Z65" s="8"/>
      <c r="AA65" s="50"/>
      <c r="AB65" s="92"/>
      <c r="AC65" s="9"/>
      <c r="AD65" s="9"/>
      <c r="AE65" s="9"/>
      <c r="AF65" s="68"/>
    </row>
    <row r="66" spans="2:32" x14ac:dyDescent="0.25">
      <c r="B66" s="92" t="s">
        <v>123</v>
      </c>
      <c r="C66" s="116"/>
      <c r="D66" s="8"/>
      <c r="E66" s="8"/>
      <c r="F66" s="8"/>
      <c r="G66" s="50"/>
      <c r="H66" s="116">
        <f>'Comparación 1-2 (membrane)'!AH63</f>
        <v>0.2493761721618126</v>
      </c>
      <c r="I66" s="8">
        <f>'Comparación 1-2 (membrane)'!AI63</f>
        <v>0.12390620007511845</v>
      </c>
      <c r="J66" s="8">
        <f>'Comparación 1-2 (membrane)'!AJ63</f>
        <v>2.7985750230028368E-3</v>
      </c>
      <c r="K66" s="8">
        <f>'Comparación 1-2 (membrane)'!AK63</f>
        <v>-2.0325193015498645E-4</v>
      </c>
      <c r="L66" s="50">
        <f>'Comparación 1-2 (membrane)'!AL63</f>
        <v>0.20240891610107833</v>
      </c>
      <c r="M66" s="116"/>
      <c r="N66" s="8"/>
      <c r="O66" s="8"/>
      <c r="P66" s="8"/>
      <c r="Q66" s="50"/>
      <c r="R66" s="92"/>
      <c r="S66" s="9"/>
      <c r="T66" s="9"/>
      <c r="U66" s="9"/>
      <c r="V66" s="131"/>
      <c r="W66" s="116"/>
      <c r="X66" s="8"/>
      <c r="Y66" s="8"/>
      <c r="Z66" s="8"/>
      <c r="AA66" s="50"/>
      <c r="AB66" s="92"/>
      <c r="AC66" s="9"/>
      <c r="AD66" s="9"/>
      <c r="AE66" s="9"/>
      <c r="AF66" s="68"/>
    </row>
    <row r="67" spans="2:32" x14ac:dyDescent="0.25">
      <c r="B67" s="92" t="s">
        <v>135</v>
      </c>
      <c r="C67" s="116"/>
      <c r="D67" s="8"/>
      <c r="E67" s="8"/>
      <c r="F67" s="8"/>
      <c r="G67" s="50"/>
      <c r="H67" s="116"/>
      <c r="I67" s="8"/>
      <c r="J67" s="8"/>
      <c r="K67" s="8"/>
      <c r="L67" s="50"/>
      <c r="M67" s="116">
        <f>'Comparación 1-2 (membrane)'!AM63</f>
        <v>0.26648064500589863</v>
      </c>
      <c r="N67" s="8">
        <f>'Comparación 1-2 (membrane)'!AN63</f>
        <v>0.13245145234474898</v>
      </c>
      <c r="O67" s="8">
        <f>'Comparación 1-2 (membrane)'!AO63</f>
        <v>2.9915801262591435E-3</v>
      </c>
      <c r="P67" s="8">
        <f>'Comparación 1-2 (membrane)'!AP63</f>
        <v>-2.1726929951052188E-4</v>
      </c>
      <c r="Q67" s="50">
        <f>'Comparación 1-2 (membrane)'!AQ63</f>
        <v>0.22458609848374692</v>
      </c>
      <c r="R67" s="92"/>
      <c r="S67" s="9"/>
      <c r="T67" s="9"/>
      <c r="U67" s="9"/>
      <c r="V67" s="131"/>
      <c r="W67" s="116"/>
      <c r="X67" s="8"/>
      <c r="Y67" s="8"/>
      <c r="Z67" s="8"/>
      <c r="AA67" s="50"/>
      <c r="AB67" s="92"/>
      <c r="AC67" s="9"/>
      <c r="AD67" s="9"/>
      <c r="AE67" s="9"/>
      <c r="AF67" s="68"/>
    </row>
    <row r="68" spans="2:32" x14ac:dyDescent="0.25">
      <c r="B68" s="92" t="s">
        <v>124</v>
      </c>
      <c r="C68" s="116"/>
      <c r="D68" s="8"/>
      <c r="E68" s="8"/>
      <c r="F68" s="8"/>
      <c r="G68" s="50"/>
      <c r="H68" s="116"/>
      <c r="I68" s="8"/>
      <c r="J68" s="8"/>
      <c r="K68" s="8"/>
      <c r="L68" s="50"/>
      <c r="M68" s="116"/>
      <c r="N68" s="8"/>
      <c r="O68" s="8"/>
      <c r="P68" s="8"/>
      <c r="Q68" s="50"/>
      <c r="R68" s="96">
        <f>'Comparación 1-2 (membrane)'!AR63</f>
        <v>7.1146467384803777E-2</v>
      </c>
      <c r="S68" s="78">
        <f>'Comparación 1-2 (membrane)'!AS63</f>
        <v>0.11710913469952497</v>
      </c>
      <c r="T68" s="78">
        <f>'Comparación 1-2 (membrane)'!AT63</f>
        <v>2.3873823894885507E-3</v>
      </c>
      <c r="U68" s="78">
        <f>'Comparación 1-2 (membrane)'!AU63</f>
        <v>7.0073930029330512E-3</v>
      </c>
      <c r="V68" s="134">
        <f>'Comparación 1-2 (membrane)'!AV63</f>
        <v>0.73587992143516168</v>
      </c>
      <c r="W68" s="116"/>
      <c r="X68" s="8"/>
      <c r="Y68" s="8"/>
      <c r="Z68" s="8"/>
      <c r="AA68" s="50"/>
      <c r="AB68" s="92"/>
      <c r="AC68" s="9"/>
      <c r="AD68" s="9"/>
      <c r="AE68" s="9"/>
      <c r="AF68" s="68"/>
    </row>
    <row r="69" spans="2:32" x14ac:dyDescent="0.25">
      <c r="B69" s="92" t="s">
        <v>125</v>
      </c>
      <c r="C69" s="116"/>
      <c r="D69" s="8"/>
      <c r="E69" s="8"/>
      <c r="F69" s="8"/>
      <c r="G69" s="50"/>
      <c r="H69" s="116"/>
      <c r="I69" s="8"/>
      <c r="J69" s="8"/>
      <c r="K69" s="8"/>
      <c r="L69" s="50"/>
      <c r="M69" s="116"/>
      <c r="N69" s="8"/>
      <c r="O69" s="8"/>
      <c r="P69" s="8"/>
      <c r="Q69" s="50"/>
      <c r="R69" s="96"/>
      <c r="S69" s="78"/>
      <c r="T69" s="78"/>
      <c r="U69" s="78"/>
      <c r="V69" s="134"/>
      <c r="W69" s="116">
        <f>'Comparación 1-2 (membrane)'!AW63</f>
        <v>7.1146467384803777E-2</v>
      </c>
      <c r="X69" s="8">
        <f>'Comparación 1-2 (membrane)'!AX63</f>
        <v>0.11710913469952497</v>
      </c>
      <c r="Y69" s="8">
        <f>'Comparación 1-2 (membrane)'!AY63</f>
        <v>2.3873823894885507E-3</v>
      </c>
      <c r="Z69" s="8">
        <f>'Comparación 1-2 (membrane)'!AZ63</f>
        <v>7.0073930029330512E-3</v>
      </c>
      <c r="AA69" s="50">
        <f>'Comparación 1-2 (membrane)'!BA63</f>
        <v>0.73587992143516168</v>
      </c>
      <c r="AB69" s="92"/>
      <c r="AC69" s="9"/>
      <c r="AD69" s="9"/>
      <c r="AE69" s="9"/>
      <c r="AF69" s="68"/>
    </row>
    <row r="70" spans="2:32" x14ac:dyDescent="0.25">
      <c r="B70" s="92" t="s">
        <v>136</v>
      </c>
      <c r="C70" s="116"/>
      <c r="D70" s="8"/>
      <c r="E70" s="8"/>
      <c r="F70" s="8"/>
      <c r="G70" s="50"/>
      <c r="H70" s="116"/>
      <c r="I70" s="8"/>
      <c r="J70" s="8"/>
      <c r="K70" s="8"/>
      <c r="L70" s="50"/>
      <c r="M70" s="116"/>
      <c r="N70" s="8"/>
      <c r="O70" s="8"/>
      <c r="P70" s="8"/>
      <c r="Q70" s="50"/>
      <c r="R70" s="92"/>
      <c r="S70" s="9"/>
      <c r="T70" s="9"/>
      <c r="U70" s="9"/>
      <c r="V70" s="131"/>
      <c r="W70" s="116"/>
      <c r="X70" s="8"/>
      <c r="Y70" s="8"/>
      <c r="Z70" s="8"/>
      <c r="AA70" s="50"/>
      <c r="AB70" s="96">
        <f>'Comparación 1-2 (membrane)'!BB63</f>
        <v>7.6579749161577171E-2</v>
      </c>
      <c r="AC70" s="78">
        <f>'Comparación 1-2 (membrane)'!BC63</f>
        <v>0.12779460739863061</v>
      </c>
      <c r="AD70" s="78">
        <f>'Comparación 1-2 (membrane)'!BD63</f>
        <v>3.8195300980539775E-3</v>
      </c>
      <c r="AE70" s="78">
        <f>'Comparación 1-2 (membrane)'!BE63</f>
        <v>1.339759700533822E-2</v>
      </c>
      <c r="AF70" s="87">
        <f>'Comparación 1-2 (membrane)'!BF63</f>
        <v>0.77840851633640007</v>
      </c>
    </row>
    <row r="71" spans="2:32" x14ac:dyDescent="0.25">
      <c r="B71" s="92"/>
      <c r="C71" s="116"/>
      <c r="D71" s="8"/>
      <c r="E71" s="8"/>
      <c r="F71" s="8"/>
      <c r="G71" s="50"/>
      <c r="H71" s="116"/>
      <c r="I71" s="8"/>
      <c r="J71" s="8"/>
      <c r="K71" s="8"/>
      <c r="L71" s="50"/>
      <c r="M71" s="116"/>
      <c r="N71" s="8"/>
      <c r="O71" s="8"/>
      <c r="P71" s="8"/>
      <c r="Q71" s="50"/>
      <c r="R71" s="92"/>
      <c r="S71" s="9"/>
      <c r="T71" s="9"/>
      <c r="U71" s="9"/>
      <c r="V71" s="131"/>
      <c r="W71" s="116"/>
      <c r="X71" s="8"/>
      <c r="Y71" s="8"/>
      <c r="Z71" s="8"/>
      <c r="AA71" s="50"/>
      <c r="AB71" s="92"/>
      <c r="AC71" s="9"/>
      <c r="AD71" s="9"/>
      <c r="AE71" s="9"/>
      <c r="AF71" s="68"/>
    </row>
    <row r="72" spans="2:32" x14ac:dyDescent="0.25">
      <c r="B72" s="92" t="s">
        <v>122</v>
      </c>
      <c r="C72" s="116">
        <f>'Comparación 1-2 (membrane)'!AC64</f>
        <v>0.16350751326355242</v>
      </c>
      <c r="D72" s="8">
        <f>'Comparación 1-2 (membrane)'!AD64</f>
        <v>0.18101885202162066</v>
      </c>
      <c r="E72" s="8">
        <f>'Comparación 1-2 (membrane)'!AE64</f>
        <v>7.5805635985174867E-3</v>
      </c>
      <c r="F72" s="8">
        <f>'Comparación 1-2 (membrane)'!AF64</f>
        <v>-3.3859989098637211E-3</v>
      </c>
      <c r="G72" s="50">
        <f>'Comparación 1-2 (membrane)'!AG64</f>
        <v>0.27081634510077168</v>
      </c>
      <c r="H72" s="116"/>
      <c r="I72" s="8"/>
      <c r="J72" s="8"/>
      <c r="K72" s="8"/>
      <c r="L72" s="50"/>
      <c r="M72" s="116"/>
      <c r="N72" s="8"/>
      <c r="O72" s="8"/>
      <c r="P72" s="8"/>
      <c r="Q72" s="50"/>
      <c r="R72" s="92"/>
      <c r="S72" s="9"/>
      <c r="T72" s="9"/>
      <c r="U72" s="9"/>
      <c r="V72" s="131"/>
      <c r="W72" s="116"/>
      <c r="X72" s="8"/>
      <c r="Y72" s="8"/>
      <c r="Z72" s="8"/>
      <c r="AA72" s="50"/>
      <c r="AB72" s="92"/>
      <c r="AC72" s="9"/>
      <c r="AD72" s="9"/>
      <c r="AE72" s="9"/>
      <c r="AF72" s="68"/>
    </row>
    <row r="73" spans="2:32" x14ac:dyDescent="0.25">
      <c r="B73" s="92" t="s">
        <v>123</v>
      </c>
      <c r="C73" s="116"/>
      <c r="D73" s="8"/>
      <c r="E73" s="8"/>
      <c r="F73" s="8"/>
      <c r="G73" s="50"/>
      <c r="H73" s="116">
        <f>'Comparación 1-2 (membrane)'!AH64</f>
        <v>0.15070404831905626</v>
      </c>
      <c r="I73" s="8">
        <f>'Comparación 1-2 (membrane)'!AI64</f>
        <v>0.16775079401929402</v>
      </c>
      <c r="J73" s="8">
        <f>'Comparación 1-2 (membrane)'!AJ64</f>
        <v>7.0249344118765095E-3</v>
      </c>
      <c r="K73" s="8">
        <f>'Comparación 1-2 (membrane)'!AK64</f>
        <v>-3.1378168590432856E-3</v>
      </c>
      <c r="L73" s="50">
        <f>'Comparación 1-2 (membrane)'!AL64</f>
        <v>0.30005164189473271</v>
      </c>
      <c r="M73" s="116"/>
      <c r="N73" s="8"/>
      <c r="O73" s="8"/>
      <c r="P73" s="8"/>
      <c r="Q73" s="50"/>
      <c r="R73" s="92"/>
      <c r="S73" s="9"/>
      <c r="T73" s="9"/>
      <c r="U73" s="9"/>
      <c r="V73" s="131"/>
      <c r="W73" s="116"/>
      <c r="X73" s="8"/>
      <c r="Y73" s="8"/>
      <c r="Z73" s="8"/>
      <c r="AA73" s="50"/>
      <c r="AB73" s="92"/>
      <c r="AC73" s="9"/>
      <c r="AD73" s="9"/>
      <c r="AE73" s="9"/>
      <c r="AF73" s="68"/>
    </row>
    <row r="74" spans="2:32" x14ac:dyDescent="0.25">
      <c r="B74" s="92" t="s">
        <v>135</v>
      </c>
      <c r="C74" s="116"/>
      <c r="D74" s="8"/>
      <c r="E74" s="8"/>
      <c r="F74" s="8"/>
      <c r="G74" s="50"/>
      <c r="H74" s="116"/>
      <c r="I74" s="8"/>
      <c r="J74" s="8"/>
      <c r="K74" s="8"/>
      <c r="L74" s="50"/>
      <c r="M74" s="116">
        <f>'Comparación 1-2 (membrane)'!AM64</f>
        <v>0.18051498081325484</v>
      </c>
      <c r="N74" s="8">
        <f>'Comparación 1-2 (membrane)'!AN64</f>
        <v>0.19854488195307896</v>
      </c>
      <c r="O74" s="8">
        <f>'Comparación 1-2 (membrane)'!AO64</f>
        <v>8.3145046623626668E-3</v>
      </c>
      <c r="P74" s="8">
        <f>'Comparación 1-2 (membrane)'!AP64</f>
        <v>-3.7138272966831722E-3</v>
      </c>
      <c r="Q74" s="50">
        <f>'Comparación 1-2 (membrane)'!AQ64</f>
        <v>0.33584817166817987</v>
      </c>
      <c r="R74" s="92"/>
      <c r="S74" s="9"/>
      <c r="T74" s="9"/>
      <c r="U74" s="9"/>
      <c r="V74" s="131"/>
      <c r="W74" s="116"/>
      <c r="X74" s="8"/>
      <c r="Y74" s="8"/>
      <c r="Z74" s="8"/>
      <c r="AA74" s="50"/>
      <c r="AB74" s="92"/>
      <c r="AC74" s="9"/>
      <c r="AD74" s="9"/>
      <c r="AE74" s="9"/>
      <c r="AF74" s="68"/>
    </row>
    <row r="75" spans="2:32" x14ac:dyDescent="0.25">
      <c r="B75" s="92" t="s">
        <v>124</v>
      </c>
      <c r="C75" s="116"/>
      <c r="D75" s="8"/>
      <c r="E75" s="8"/>
      <c r="F75" s="8"/>
      <c r="G75" s="50"/>
      <c r="H75" s="116"/>
      <c r="I75" s="8"/>
      <c r="J75" s="8"/>
      <c r="K75" s="8"/>
      <c r="L75" s="50"/>
      <c r="M75" s="116"/>
      <c r="N75" s="8"/>
      <c r="O75" s="8"/>
      <c r="P75" s="8"/>
      <c r="Q75" s="50"/>
      <c r="R75" s="96">
        <f>'Comparación 1-2 (membrane)'!AR64</f>
        <v>4.7499587995145122E-2</v>
      </c>
      <c r="S75" s="78">
        <f>'Comparación 1-2 (membrane)'!AS64</f>
        <v>0.13339985295825241</v>
      </c>
      <c r="T75" s="78">
        <f>'Comparación 1-2 (membrane)'!AT64</f>
        <v>6.6173305727556938E-3</v>
      </c>
      <c r="U75" s="78">
        <f>'Comparación 1-2 (membrane)'!AU64</f>
        <v>1.511534283298544E-2</v>
      </c>
      <c r="V75" s="134">
        <f>'Comparación 1-2 (membrane)'!AV64</f>
        <v>0.65455154746144051</v>
      </c>
      <c r="W75" s="116"/>
      <c r="X75" s="8"/>
      <c r="Y75" s="8"/>
      <c r="Z75" s="8"/>
      <c r="AA75" s="50"/>
      <c r="AB75" s="92"/>
      <c r="AC75" s="9"/>
      <c r="AD75" s="9"/>
      <c r="AE75" s="9"/>
      <c r="AF75" s="68"/>
    </row>
    <row r="76" spans="2:32" x14ac:dyDescent="0.25">
      <c r="B76" s="92" t="s">
        <v>125</v>
      </c>
      <c r="C76" s="116"/>
      <c r="D76" s="8"/>
      <c r="E76" s="8"/>
      <c r="F76" s="8"/>
      <c r="G76" s="50"/>
      <c r="H76" s="116"/>
      <c r="I76" s="8"/>
      <c r="J76" s="8"/>
      <c r="K76" s="8"/>
      <c r="L76" s="50"/>
      <c r="M76" s="116"/>
      <c r="N76" s="8"/>
      <c r="O76" s="8"/>
      <c r="P76" s="8"/>
      <c r="Q76" s="50"/>
      <c r="R76" s="96"/>
      <c r="S76" s="78"/>
      <c r="T76" s="78"/>
      <c r="U76" s="78"/>
      <c r="V76" s="134"/>
      <c r="W76" s="116">
        <f>'Comparación 1-2 (membrane)'!AW64</f>
        <v>4.7816146395620922E-2</v>
      </c>
      <c r="X76" s="8">
        <f>'Comparación 1-2 (membrane)'!AX64</f>
        <v>0.1342888889659013</v>
      </c>
      <c r="Y76" s="8">
        <f>'Comparación 1-2 (membrane)'!AY64</f>
        <v>6.6614314096249579E-3</v>
      </c>
      <c r="Z76" s="8">
        <f>'Comparación 1-2 (membrane)'!AZ64</f>
        <v>1.5216078206739467E-2</v>
      </c>
      <c r="AA76" s="50">
        <f>'Comparación 1-2 (membrane)'!BA64</f>
        <v>0.65891377036986942</v>
      </c>
      <c r="AB76" s="92"/>
      <c r="AC76" s="9"/>
      <c r="AD76" s="9"/>
      <c r="AE76" s="9"/>
      <c r="AF76" s="68"/>
    </row>
    <row r="77" spans="2:32" x14ac:dyDescent="0.25">
      <c r="B77" s="92" t="s">
        <v>136</v>
      </c>
      <c r="C77" s="116"/>
      <c r="D77" s="8"/>
      <c r="E77" s="8"/>
      <c r="F77" s="8"/>
      <c r="G77" s="50"/>
      <c r="H77" s="116"/>
      <c r="I77" s="8"/>
      <c r="J77" s="8"/>
      <c r="K77" s="8"/>
      <c r="L77" s="50"/>
      <c r="M77" s="116"/>
      <c r="N77" s="8"/>
      <c r="O77" s="8"/>
      <c r="P77" s="8"/>
      <c r="Q77" s="50"/>
      <c r="R77" s="92"/>
      <c r="S77" s="9"/>
      <c r="T77" s="9"/>
      <c r="U77" s="9"/>
      <c r="V77" s="131"/>
      <c r="W77" s="116"/>
      <c r="X77" s="8"/>
      <c r="Y77" s="8"/>
      <c r="Z77" s="8"/>
      <c r="AA77" s="50"/>
      <c r="AB77" s="96">
        <f>'Comparación 1-2 (membrane)'!BB64</f>
        <v>4.9988212950740039E-2</v>
      </c>
      <c r="AC77" s="78">
        <f>'Comparación 1-2 (membrane)'!BC64</f>
        <v>0.14677485776666555</v>
      </c>
      <c r="AD77" s="78">
        <f>'Comparación 1-2 (membrane)'!BD64</f>
        <v>1.0615627654391595E-2</v>
      </c>
      <c r="AE77" s="78">
        <f>'Comparación 1-2 (membrane)'!BE64</f>
        <v>3.2540702306905214E-2</v>
      </c>
      <c r="AF77" s="87">
        <f>'Comparación 1-2 (membrane)'!BF64</f>
        <v>0.76008059932129757</v>
      </c>
    </row>
    <row r="78" spans="2:32" x14ac:dyDescent="0.25">
      <c r="B78" s="92"/>
      <c r="C78" s="116"/>
      <c r="D78" s="8"/>
      <c r="E78" s="8"/>
      <c r="F78" s="8"/>
      <c r="G78" s="50"/>
      <c r="H78" s="116"/>
      <c r="I78" s="8"/>
      <c r="J78" s="8"/>
      <c r="K78" s="8"/>
      <c r="L78" s="50"/>
      <c r="M78" s="116"/>
      <c r="N78" s="8"/>
      <c r="O78" s="8"/>
      <c r="P78" s="8"/>
      <c r="Q78" s="50"/>
      <c r="R78" s="92"/>
      <c r="S78" s="9"/>
      <c r="T78" s="9"/>
      <c r="U78" s="9"/>
      <c r="V78" s="131"/>
      <c r="W78" s="116"/>
      <c r="X78" s="8"/>
      <c r="Y78" s="8"/>
      <c r="Z78" s="8"/>
      <c r="AA78" s="50"/>
      <c r="AB78" s="92"/>
      <c r="AC78" s="9"/>
      <c r="AD78" s="9"/>
      <c r="AE78" s="9"/>
      <c r="AF78" s="68"/>
    </row>
    <row r="79" spans="2:32" x14ac:dyDescent="0.25">
      <c r="B79" s="92" t="s">
        <v>122</v>
      </c>
      <c r="C79" s="116">
        <f>'Comparación 1-2 (membrane)'!AC65</f>
        <v>0.11836863878637315</v>
      </c>
      <c r="D79" s="8">
        <f>'Comparación 1-2 (membrane)'!AD65</f>
        <v>0.11011851725640108</v>
      </c>
      <c r="E79" s="8">
        <f>'Comparación 1-2 (membrane)'!AE65</f>
        <v>6.7855818556727546E-3</v>
      </c>
      <c r="F79" s="8">
        <f>'Comparación 1-2 (membrane)'!AF65</f>
        <v>3.4765515749574994E-4</v>
      </c>
      <c r="G79" s="50">
        <f>'Comparación 1-2 (membrane)'!AG65</f>
        <v>0.39149645578459802</v>
      </c>
      <c r="H79" s="116"/>
      <c r="I79" s="8"/>
      <c r="J79" s="8"/>
      <c r="K79" s="8"/>
      <c r="L79" s="50"/>
      <c r="M79" s="116"/>
      <c r="N79" s="8"/>
      <c r="O79" s="8"/>
      <c r="P79" s="8"/>
      <c r="Q79" s="50"/>
      <c r="R79" s="92"/>
      <c r="S79" s="9"/>
      <c r="T79" s="9"/>
      <c r="U79" s="9"/>
      <c r="V79" s="131"/>
      <c r="W79" s="116"/>
      <c r="X79" s="8"/>
      <c r="Y79" s="8"/>
      <c r="Z79" s="8"/>
      <c r="AA79" s="50"/>
      <c r="AB79" s="92"/>
      <c r="AC79" s="9"/>
      <c r="AD79" s="9"/>
      <c r="AE79" s="9"/>
      <c r="AF79" s="68"/>
    </row>
    <row r="80" spans="2:32" x14ac:dyDescent="0.25">
      <c r="B80" s="92" t="s">
        <v>123</v>
      </c>
      <c r="C80" s="51"/>
      <c r="D80" s="8"/>
      <c r="E80" s="8"/>
      <c r="F80" s="8"/>
      <c r="G80" s="52"/>
      <c r="H80" s="116">
        <f>'Comparación 1-2 (membrane)'!AH65</f>
        <v>0.14620755252760848</v>
      </c>
      <c r="I80" s="8">
        <f>'Comparación 1-2 (membrane)'!AI65</f>
        <v>0.13641700630444589</v>
      </c>
      <c r="J80" s="8">
        <f>'Comparación 1-2 (membrane)'!AJ65</f>
        <v>8.4061135751519363E-3</v>
      </c>
      <c r="K80" s="8">
        <f>'Comparación 1-2 (membrane)'!AK65</f>
        <v>4.3068211408473975E-4</v>
      </c>
      <c r="L80" s="50">
        <f>'Comparación 1-2 (membrane)'!AL65</f>
        <v>0.34086459635687677</v>
      </c>
      <c r="M80" s="116"/>
      <c r="N80" s="8"/>
      <c r="O80" s="8"/>
      <c r="P80" s="8"/>
      <c r="Q80" s="50"/>
      <c r="R80" s="92"/>
      <c r="S80" s="9"/>
      <c r="T80" s="9"/>
      <c r="U80" s="9"/>
      <c r="V80" s="131"/>
      <c r="W80" s="116"/>
      <c r="X80" s="8"/>
      <c r="Y80" s="8"/>
      <c r="Z80" s="8"/>
      <c r="AA80" s="50"/>
      <c r="AB80" s="92"/>
      <c r="AC80" s="9"/>
      <c r="AD80" s="9"/>
      <c r="AE80" s="9"/>
      <c r="AF80" s="68"/>
    </row>
    <row r="81" spans="2:32" x14ac:dyDescent="0.25">
      <c r="B81" s="92" t="s">
        <v>135</v>
      </c>
      <c r="C81" s="51"/>
      <c r="D81" s="77"/>
      <c r="E81" s="8"/>
      <c r="F81" s="8"/>
      <c r="G81" s="52"/>
      <c r="H81" s="51"/>
      <c r="I81" s="77"/>
      <c r="J81" s="8"/>
      <c r="K81" s="8"/>
      <c r="L81" s="50"/>
      <c r="M81" s="116">
        <f>'Comparación 1-2 (membrane)'!AM65</f>
        <v>0.17839834523530904</v>
      </c>
      <c r="N81" s="8">
        <f>'Comparación 1-2 (membrane)'!AN65</f>
        <v>0.16713430143295557</v>
      </c>
      <c r="O81" s="8">
        <f>'Comparación 1-2 (membrane)'!AO65</f>
        <v>1.0298935186096292E-2</v>
      </c>
      <c r="P81" s="8">
        <f>'Comparación 1-2 (membrane)'!AP65</f>
        <v>5.2765968298171067E-4</v>
      </c>
      <c r="Q81" s="50">
        <f>'Comparación 1-2 (membrane)'!AQ65</f>
        <v>0.34542140317585296</v>
      </c>
      <c r="R81" s="92"/>
      <c r="S81" s="9"/>
      <c r="T81" s="9"/>
      <c r="U81" s="9"/>
      <c r="V81" s="131"/>
      <c r="W81" s="116"/>
      <c r="X81" s="8"/>
      <c r="Y81" s="8"/>
      <c r="Z81" s="8"/>
      <c r="AA81" s="50"/>
      <c r="AB81" s="92"/>
      <c r="AC81" s="9"/>
      <c r="AD81" s="9"/>
      <c r="AE81" s="9"/>
      <c r="AF81" s="68"/>
    </row>
    <row r="82" spans="2:32" x14ac:dyDescent="0.25">
      <c r="B82" s="92" t="s">
        <v>124</v>
      </c>
      <c r="C82" s="51"/>
      <c r="D82" s="77"/>
      <c r="E82" s="8"/>
      <c r="F82" s="8"/>
      <c r="G82" s="52"/>
      <c r="H82" s="51"/>
      <c r="I82" s="77"/>
      <c r="J82" s="8"/>
      <c r="K82" s="8"/>
      <c r="L82" s="50"/>
      <c r="M82" s="116"/>
      <c r="N82" s="8"/>
      <c r="O82" s="8"/>
      <c r="P82" s="8"/>
      <c r="Q82" s="69"/>
      <c r="R82" s="96">
        <f>'Comparación 1-2 (membrane)'!AR65</f>
        <v>3.5509477443852862E-2</v>
      </c>
      <c r="S82" s="78">
        <f>'Comparación 1-2 (membrane)'!AS65</f>
        <v>7.4461204003797479E-2</v>
      </c>
      <c r="T82" s="78">
        <f>'Comparación 1-2 (membrane)'!AT65</f>
        <v>6.0720098778898673E-3</v>
      </c>
      <c r="U82" s="78">
        <f>'Comparación 1-2 (membrane)'!AU65</f>
        <v>1.9131345054476199E-2</v>
      </c>
      <c r="V82" s="134">
        <f>'Comparación 1-2 (membrane)'!AV65</f>
        <v>0.7415438820628093</v>
      </c>
      <c r="W82" s="116"/>
      <c r="X82" s="8"/>
      <c r="Y82" s="8"/>
      <c r="Z82" s="8"/>
      <c r="AA82" s="50"/>
      <c r="AB82" s="92"/>
      <c r="AC82" s="9"/>
      <c r="AD82" s="9"/>
      <c r="AE82" s="9"/>
      <c r="AF82" s="68"/>
    </row>
    <row r="83" spans="2:32" x14ac:dyDescent="0.25">
      <c r="B83" s="92" t="s">
        <v>125</v>
      </c>
      <c r="C83" s="51"/>
      <c r="D83" s="77"/>
      <c r="E83" s="8"/>
      <c r="F83" s="8"/>
      <c r="G83" s="52"/>
      <c r="H83" s="51"/>
      <c r="I83" s="77"/>
      <c r="J83" s="8"/>
      <c r="K83" s="8"/>
      <c r="L83" s="52"/>
      <c r="M83" s="51"/>
      <c r="N83" s="50"/>
      <c r="O83" s="50"/>
      <c r="P83" s="50"/>
      <c r="Q83" s="69"/>
      <c r="R83" s="96"/>
      <c r="S83" s="78"/>
      <c r="T83" s="78"/>
      <c r="U83" s="78"/>
      <c r="V83" s="83"/>
      <c r="W83" s="116">
        <f>'Comparación 1-2 (membrane)'!AW65</f>
        <v>3.5720460346582154E-2</v>
      </c>
      <c r="X83" s="8">
        <f>'Comparación 1-2 (membrane)'!AX65</f>
        <v>7.4903622256397198E-2</v>
      </c>
      <c r="Y83" s="8">
        <f>'Comparación 1-2 (membrane)'!AY65</f>
        <v>6.1080872961358484E-3</v>
      </c>
      <c r="Z83" s="8">
        <f>'Comparación 1-2 (membrane)'!AZ65</f>
        <v>1.9245015741945235E-2</v>
      </c>
      <c r="AA83" s="50">
        <f>'Comparación 1-2 (membrane)'!BA65</f>
        <v>0.74594983483939237</v>
      </c>
      <c r="AB83" s="92"/>
      <c r="AC83" s="9"/>
      <c r="AD83" s="9"/>
      <c r="AE83" s="9"/>
      <c r="AF83" s="68"/>
    </row>
    <row r="84" spans="2:32" x14ac:dyDescent="0.25">
      <c r="B84" s="92" t="s">
        <v>136</v>
      </c>
      <c r="C84" s="51"/>
      <c r="D84" s="77"/>
      <c r="E84" s="8"/>
      <c r="F84" s="8"/>
      <c r="G84" s="52"/>
      <c r="H84" s="51"/>
      <c r="I84" s="77"/>
      <c r="J84" s="8"/>
      <c r="K84" s="8"/>
      <c r="L84" s="52"/>
      <c r="M84" s="51"/>
      <c r="N84" s="50"/>
      <c r="O84" s="50"/>
      <c r="P84" s="50"/>
      <c r="Q84" s="69"/>
      <c r="R84" s="96"/>
      <c r="S84" s="78"/>
      <c r="T84" s="78"/>
      <c r="U84" s="78"/>
      <c r="V84" s="83"/>
      <c r="W84" s="51"/>
      <c r="X84" s="78"/>
      <c r="Y84" s="78"/>
      <c r="Z84" s="78"/>
      <c r="AA84" s="100"/>
      <c r="AB84" s="96">
        <f>'Comparación 1-2 (membrane)'!BB65</f>
        <v>5.2303236747937298E-2</v>
      </c>
      <c r="AC84" s="78">
        <f>'Comparación 1-2 (membrane)'!BC65</f>
        <v>0.1112604368870547</v>
      </c>
      <c r="AD84" s="78">
        <f>'Comparación 1-2 (membrane)'!BD65</f>
        <v>1.3149269334616484E-2</v>
      </c>
      <c r="AE84" s="78">
        <f>'Comparación 1-2 (membrane)'!BE65</f>
        <v>4.8049003188165969E-2</v>
      </c>
      <c r="AF84" s="87">
        <f>'Comparación 1-2 (membrane)'!BF65</f>
        <v>0.77523805384222555</v>
      </c>
    </row>
    <row r="85" spans="2:32" ht="15.75" thickBot="1" x14ac:dyDescent="0.3">
      <c r="B85" s="93"/>
      <c r="C85" s="53"/>
      <c r="D85" s="95"/>
      <c r="E85" s="54"/>
      <c r="F85" s="54"/>
      <c r="G85" s="55"/>
      <c r="H85" s="53"/>
      <c r="I85" s="95"/>
      <c r="J85" s="54"/>
      <c r="K85" s="54"/>
      <c r="L85" s="55"/>
      <c r="M85" s="53"/>
      <c r="N85" s="94"/>
      <c r="O85" s="94"/>
      <c r="P85" s="94"/>
      <c r="Q85" s="70"/>
      <c r="R85" s="97"/>
      <c r="S85" s="84"/>
      <c r="T85" s="84"/>
      <c r="U85" s="84"/>
      <c r="V85" s="98"/>
      <c r="W85" s="53"/>
      <c r="X85" s="95"/>
      <c r="Y85" s="54"/>
      <c r="Z85" s="54"/>
      <c r="AA85" s="55"/>
      <c r="AB85" s="101"/>
      <c r="AC85" s="88"/>
      <c r="AD85" s="88"/>
      <c r="AE85" s="88"/>
      <c r="AF85" s="102"/>
    </row>
    <row r="90" spans="2:32" x14ac:dyDescent="0.25">
      <c r="E90" s="9" t="s">
        <v>115</v>
      </c>
    </row>
    <row r="91" spans="2:32" x14ac:dyDescent="0.25">
      <c r="D91" s="9" t="s">
        <v>9</v>
      </c>
      <c r="E91" s="9">
        <v>0</v>
      </c>
    </row>
    <row r="92" spans="2:32" x14ac:dyDescent="0.25">
      <c r="D92" s="9" t="s">
        <v>8</v>
      </c>
      <c r="E92" s="9">
        <v>0</v>
      </c>
    </row>
    <row r="93" spans="2:32" x14ac:dyDescent="0.25">
      <c r="D93" s="9" t="s">
        <v>10</v>
      </c>
      <c r="E93" s="9">
        <v>0</v>
      </c>
    </row>
    <row r="94" spans="2:32" x14ac:dyDescent="0.25">
      <c r="D94" s="9" t="s">
        <v>7</v>
      </c>
      <c r="E94" s="9">
        <v>0</v>
      </c>
    </row>
    <row r="97" spans="2:6" ht="18" x14ac:dyDescent="0.35">
      <c r="B97" s="74" t="s">
        <v>119</v>
      </c>
      <c r="C97" s="164" t="s">
        <v>139</v>
      </c>
      <c r="D97" s="164"/>
      <c r="E97" s="164"/>
      <c r="F97" s="164"/>
    </row>
    <row r="98" spans="2:6" ht="18" x14ac:dyDescent="0.35">
      <c r="B98" s="74" t="s">
        <v>120</v>
      </c>
      <c r="C98" s="164" t="s">
        <v>138</v>
      </c>
      <c r="D98" s="164"/>
      <c r="E98" s="164"/>
      <c r="F98" s="164"/>
    </row>
    <row r="99" spans="2:6" ht="18" x14ac:dyDescent="0.35">
      <c r="B99" s="74" t="s">
        <v>127</v>
      </c>
      <c r="C99" s="164" t="s">
        <v>121</v>
      </c>
      <c r="D99" s="164"/>
      <c r="E99" s="164"/>
      <c r="F99" s="164"/>
    </row>
  </sheetData>
  <mergeCells count="24">
    <mergeCell ref="C97:F97"/>
    <mergeCell ref="C98:F98"/>
    <mergeCell ref="C99:F99"/>
    <mergeCell ref="C44:F44"/>
    <mergeCell ref="C45:F45"/>
    <mergeCell ref="C46:F46"/>
    <mergeCell ref="A54:A55"/>
    <mergeCell ref="C54:Q54"/>
    <mergeCell ref="R54:AF54"/>
    <mergeCell ref="C55:G55"/>
    <mergeCell ref="H55:L55"/>
    <mergeCell ref="M55:Q55"/>
    <mergeCell ref="R55:V55"/>
    <mergeCell ref="W55:AA55"/>
    <mergeCell ref="AB55:AF55"/>
    <mergeCell ref="A1:A2"/>
    <mergeCell ref="C1:N1"/>
    <mergeCell ref="O1:Z1"/>
    <mergeCell ref="C2:F2"/>
    <mergeCell ref="G2:J2"/>
    <mergeCell ref="K2:N2"/>
    <mergeCell ref="O2:R2"/>
    <mergeCell ref="S2:V2"/>
    <mergeCell ref="W2:Z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25"/>
  <sheetViews>
    <sheetView zoomScaleNormal="100" workbookViewId="0">
      <selection activeCell="G4" activeCellId="1" sqref="D4:D21 G4:G21"/>
    </sheetView>
  </sheetViews>
  <sheetFormatPr defaultColWidth="11.42578125" defaultRowHeight="15" x14ac:dyDescent="0.25"/>
  <cols>
    <col min="1" max="1" width="12.5703125" bestFit="1" customWidth="1"/>
    <col min="2" max="2" width="26.7109375" bestFit="1" customWidth="1"/>
    <col min="3" max="3" width="12" bestFit="1" customWidth="1"/>
    <col min="19" max="26" width="10.85546875" customWidth="1"/>
    <col min="27" max="27" width="11.85546875" bestFit="1" customWidth="1"/>
  </cols>
  <sheetData>
    <row r="1" spans="1:29" x14ac:dyDescent="0.25">
      <c r="A1" s="17" t="s">
        <v>98</v>
      </c>
      <c r="D1" s="45" t="s">
        <v>145</v>
      </c>
      <c r="E1" s="45" t="s">
        <v>129</v>
      </c>
      <c r="F1" s="45" t="s">
        <v>96</v>
      </c>
      <c r="G1" s="45" t="s">
        <v>145</v>
      </c>
      <c r="H1" s="45" t="s">
        <v>129</v>
      </c>
      <c r="I1" s="45" t="s">
        <v>96</v>
      </c>
      <c r="M1" s="45" t="s">
        <v>145</v>
      </c>
      <c r="N1" s="45" t="s">
        <v>129</v>
      </c>
      <c r="O1" s="45" t="s">
        <v>96</v>
      </c>
      <c r="P1" s="45" t="s">
        <v>145</v>
      </c>
      <c r="Q1" s="45" t="s">
        <v>129</v>
      </c>
      <c r="R1" s="45" t="s">
        <v>96</v>
      </c>
    </row>
    <row r="2" spans="1:29" x14ac:dyDescent="0.25">
      <c r="D2" s="164" t="s">
        <v>2</v>
      </c>
      <c r="E2" s="164"/>
      <c r="F2" s="164"/>
      <c r="G2" s="164" t="s">
        <v>1</v>
      </c>
      <c r="H2" s="164"/>
      <c r="I2" s="164"/>
      <c r="M2" s="161" t="s">
        <v>2</v>
      </c>
      <c r="N2" s="162"/>
      <c r="O2" s="163"/>
      <c r="P2" s="164" t="s">
        <v>1</v>
      </c>
      <c r="Q2" s="164"/>
      <c r="R2" s="164"/>
    </row>
    <row r="3" spans="1:29" ht="30.6" customHeight="1" x14ac:dyDescent="0.25">
      <c r="B3" s="16" t="s">
        <v>99</v>
      </c>
      <c r="C3" s="16" t="s">
        <v>16</v>
      </c>
      <c r="D3" s="16" t="s">
        <v>143</v>
      </c>
      <c r="E3" s="16" t="s">
        <v>144</v>
      </c>
      <c r="F3" s="16" t="s">
        <v>96</v>
      </c>
      <c r="G3" s="16" t="s">
        <v>143</v>
      </c>
      <c r="H3" s="16" t="s">
        <v>144</v>
      </c>
      <c r="I3" s="16" t="s">
        <v>96</v>
      </c>
      <c r="K3" s="160" t="s">
        <v>15</v>
      </c>
      <c r="L3" s="160"/>
      <c r="M3" s="16" t="s">
        <v>143</v>
      </c>
      <c r="N3" s="16" t="s">
        <v>144</v>
      </c>
      <c r="O3" s="16" t="s">
        <v>96</v>
      </c>
      <c r="P3" s="16" t="s">
        <v>143</v>
      </c>
      <c r="Q3" s="16" t="s">
        <v>144</v>
      </c>
      <c r="R3" s="16" t="s">
        <v>96</v>
      </c>
      <c r="AA3" s="65"/>
      <c r="AB3" s="65"/>
      <c r="AC3" s="65"/>
    </row>
    <row r="4" spans="1:29" x14ac:dyDescent="0.25">
      <c r="B4" s="140" t="s">
        <v>10</v>
      </c>
      <c r="C4" s="141" t="s">
        <v>181</v>
      </c>
      <c r="D4" s="154">
        <v>52.7</v>
      </c>
      <c r="E4" s="133">
        <v>53.2</v>
      </c>
      <c r="F4" s="133">
        <v>69.099999999999994</v>
      </c>
      <c r="G4" s="154">
        <v>332</v>
      </c>
      <c r="H4" s="133">
        <v>334</v>
      </c>
      <c r="I4" s="133">
        <v>413</v>
      </c>
      <c r="K4" s="105">
        <f>MAX(D4:I4)</f>
        <v>413</v>
      </c>
      <c r="L4" s="9" t="s">
        <v>222</v>
      </c>
      <c r="M4" s="8">
        <f>D4/$K4</f>
        <v>0.12760290556900727</v>
      </c>
      <c r="N4" s="8">
        <f t="shared" ref="N4:R20" si="0">E4/$K4</f>
        <v>0.12881355932203389</v>
      </c>
      <c r="O4" s="8">
        <f t="shared" si="0"/>
        <v>0.16731234866828085</v>
      </c>
      <c r="P4" s="8">
        <f t="shared" si="0"/>
        <v>0.80387409200968518</v>
      </c>
      <c r="Q4" s="8">
        <f t="shared" si="0"/>
        <v>0.80871670702179177</v>
      </c>
      <c r="R4" s="8">
        <f t="shared" si="0"/>
        <v>1</v>
      </c>
    </row>
    <row r="5" spans="1:29" x14ac:dyDescent="0.25">
      <c r="B5" s="136" t="s">
        <v>164</v>
      </c>
      <c r="C5" s="137" t="s">
        <v>182</v>
      </c>
      <c r="D5" s="153">
        <v>5.7799999999999997E-6</v>
      </c>
      <c r="E5" s="138">
        <v>5.84E-6</v>
      </c>
      <c r="F5" s="138">
        <v>6.4699999999999999E-6</v>
      </c>
      <c r="G5" s="153">
        <v>4.9400000000000001E-5</v>
      </c>
      <c r="H5" s="138">
        <v>4.9699999999999996E-3</v>
      </c>
      <c r="I5" s="138">
        <v>5.3499999999999999E-5</v>
      </c>
      <c r="K5" s="20">
        <f t="shared" ref="K5:K21" si="1">MAX(D5:I5)</f>
        <v>4.9699999999999996E-3</v>
      </c>
      <c r="L5" s="9" t="s">
        <v>226</v>
      </c>
      <c r="M5" s="8">
        <f t="shared" ref="M5:R21" si="2">D5/$K5</f>
        <v>1.1629778672032193E-3</v>
      </c>
      <c r="N5" s="8">
        <f t="shared" si="0"/>
        <v>1.1750503018108653E-3</v>
      </c>
      <c r="O5" s="8">
        <f t="shared" si="0"/>
        <v>1.3018108651911471E-3</v>
      </c>
      <c r="P5" s="8">
        <f t="shared" si="0"/>
        <v>9.9396378269617711E-3</v>
      </c>
      <c r="Q5" s="8">
        <f t="shared" si="0"/>
        <v>1</v>
      </c>
      <c r="R5" s="8">
        <f t="shared" si="0"/>
        <v>1.0764587525150906E-2</v>
      </c>
    </row>
    <row r="6" spans="1:29" x14ac:dyDescent="0.25">
      <c r="B6" s="136" t="s">
        <v>165</v>
      </c>
      <c r="C6" s="137" t="s">
        <v>183</v>
      </c>
      <c r="D6" s="153">
        <v>0.27300000000000002</v>
      </c>
      <c r="E6" s="138">
        <v>0.27600000000000002</v>
      </c>
      <c r="F6" s="138">
        <v>0.30099999999999999</v>
      </c>
      <c r="G6" s="153">
        <v>1.39</v>
      </c>
      <c r="H6" s="138">
        <v>1.4</v>
      </c>
      <c r="I6" s="138">
        <v>1.55</v>
      </c>
      <c r="K6" s="20">
        <f t="shared" si="1"/>
        <v>1.55</v>
      </c>
      <c r="L6" s="9" t="s">
        <v>222</v>
      </c>
      <c r="M6" s="8">
        <f t="shared" si="2"/>
        <v>0.17612903225806453</v>
      </c>
      <c r="N6" s="8">
        <f t="shared" si="0"/>
        <v>0.17806451612903226</v>
      </c>
      <c r="O6" s="8">
        <f t="shared" si="0"/>
        <v>0.19419354838709676</v>
      </c>
      <c r="P6" s="8">
        <f t="shared" si="0"/>
        <v>0.89677419354838706</v>
      </c>
      <c r="Q6" s="8">
        <f t="shared" si="0"/>
        <v>0.90322580645161277</v>
      </c>
      <c r="R6" s="8">
        <f t="shared" si="0"/>
        <v>1</v>
      </c>
      <c r="AA6" s="65"/>
      <c r="AB6" s="65"/>
      <c r="AC6" s="65"/>
    </row>
    <row r="7" spans="1:29" x14ac:dyDescent="0.25">
      <c r="B7" s="136" t="s">
        <v>180</v>
      </c>
      <c r="C7" s="137" t="s">
        <v>184</v>
      </c>
      <c r="D7" s="153">
        <v>2.0400000000000001E-2</v>
      </c>
      <c r="E7" s="138">
        <v>2.0500000000000001E-2</v>
      </c>
      <c r="F7" s="138">
        <v>2.8299999999999999E-2</v>
      </c>
      <c r="G7" s="153">
        <v>9.1300000000000006E-2</v>
      </c>
      <c r="H7" s="138">
        <v>9.1800000000000007E-2</v>
      </c>
      <c r="I7" s="138">
        <v>0.128</v>
      </c>
      <c r="K7" s="20">
        <f t="shared" si="1"/>
        <v>0.128</v>
      </c>
      <c r="L7" s="9" t="s">
        <v>222</v>
      </c>
      <c r="M7" s="8">
        <f t="shared" si="2"/>
        <v>0.15937500000000002</v>
      </c>
      <c r="N7" s="8">
        <f t="shared" si="0"/>
        <v>0.16015625</v>
      </c>
      <c r="O7" s="8">
        <f t="shared" si="0"/>
        <v>0.22109374999999998</v>
      </c>
      <c r="P7" s="8">
        <f t="shared" si="0"/>
        <v>0.71328124999999998</v>
      </c>
      <c r="Q7" s="8">
        <f t="shared" si="0"/>
        <v>0.71718750000000009</v>
      </c>
      <c r="R7" s="8">
        <f t="shared" si="0"/>
        <v>1</v>
      </c>
    </row>
    <row r="8" spans="1:29" x14ac:dyDescent="0.25">
      <c r="B8" s="136" t="s">
        <v>166</v>
      </c>
      <c r="C8" s="137" t="s">
        <v>185</v>
      </c>
      <c r="D8" s="153">
        <v>8.9999999999999993E-3</v>
      </c>
      <c r="E8" s="138">
        <v>9.0900000000000009E-3</v>
      </c>
      <c r="F8" s="138">
        <v>1.49E-2</v>
      </c>
      <c r="G8" s="153">
        <v>4.6899999999999997E-2</v>
      </c>
      <c r="H8" s="138">
        <v>4.7300000000000002E-2</v>
      </c>
      <c r="I8" s="138">
        <v>7.4300000000000005E-2</v>
      </c>
      <c r="K8" s="20">
        <f t="shared" si="1"/>
        <v>7.4300000000000005E-2</v>
      </c>
      <c r="L8" s="9" t="s">
        <v>222</v>
      </c>
      <c r="M8" s="8">
        <f t="shared" si="2"/>
        <v>0.12113055181695825</v>
      </c>
      <c r="N8" s="8">
        <f t="shared" si="0"/>
        <v>0.12234185733512787</v>
      </c>
      <c r="O8" s="8">
        <f t="shared" si="0"/>
        <v>0.20053835800807535</v>
      </c>
      <c r="P8" s="8">
        <f t="shared" si="0"/>
        <v>0.63122476446837139</v>
      </c>
      <c r="Q8" s="8">
        <f t="shared" si="0"/>
        <v>0.63660834454912518</v>
      </c>
      <c r="R8" s="8">
        <f t="shared" si="0"/>
        <v>1</v>
      </c>
    </row>
    <row r="9" spans="1:29" x14ac:dyDescent="0.25">
      <c r="B9" s="136" t="s">
        <v>167</v>
      </c>
      <c r="C9" s="137" t="s">
        <v>186</v>
      </c>
      <c r="D9" s="153">
        <v>18.600000000000001</v>
      </c>
      <c r="E9" s="138">
        <v>18.7</v>
      </c>
      <c r="F9" s="138">
        <v>27.5</v>
      </c>
      <c r="G9" s="153">
        <v>108</v>
      </c>
      <c r="H9" s="138">
        <v>108</v>
      </c>
      <c r="I9" s="138">
        <v>148</v>
      </c>
      <c r="K9" s="20">
        <f t="shared" si="1"/>
        <v>148</v>
      </c>
      <c r="L9" s="9" t="s">
        <v>222</v>
      </c>
      <c r="M9" s="8">
        <f t="shared" si="2"/>
        <v>0.1256756756756757</v>
      </c>
      <c r="N9" s="8">
        <f t="shared" si="0"/>
        <v>0.12635135135135134</v>
      </c>
      <c r="O9" s="8">
        <f t="shared" si="0"/>
        <v>0.1858108108108108</v>
      </c>
      <c r="P9" s="8">
        <f t="shared" si="0"/>
        <v>0.72972972972972971</v>
      </c>
      <c r="Q9" s="8">
        <f t="shared" si="0"/>
        <v>0.72972972972972971</v>
      </c>
      <c r="R9" s="8">
        <f t="shared" si="0"/>
        <v>1</v>
      </c>
    </row>
    <row r="10" spans="1:29" x14ac:dyDescent="0.25">
      <c r="B10" s="136" t="s">
        <v>168</v>
      </c>
      <c r="C10" s="137" t="s">
        <v>187</v>
      </c>
      <c r="D10" s="153">
        <v>0.14599999999999999</v>
      </c>
      <c r="E10" s="138">
        <v>0.14799999999999999</v>
      </c>
      <c r="F10" s="138">
        <v>0.16400000000000001</v>
      </c>
      <c r="G10" s="153">
        <v>0.88300000000000001</v>
      </c>
      <c r="H10" s="138">
        <v>0.88900000000000001</v>
      </c>
      <c r="I10" s="138">
        <v>0.98299999999999998</v>
      </c>
      <c r="K10" s="20">
        <f t="shared" si="1"/>
        <v>0.98299999999999998</v>
      </c>
      <c r="L10" s="9" t="s">
        <v>222</v>
      </c>
      <c r="M10" s="8">
        <f t="shared" si="2"/>
        <v>0.14852492370295015</v>
      </c>
      <c r="N10" s="8">
        <f t="shared" si="0"/>
        <v>0.15055951169888096</v>
      </c>
      <c r="O10" s="8">
        <f t="shared" si="0"/>
        <v>0.16683621566632759</v>
      </c>
      <c r="P10" s="8">
        <f t="shared" si="0"/>
        <v>0.89827060020345884</v>
      </c>
      <c r="Q10" s="8">
        <f t="shared" si="0"/>
        <v>0.90437436419125128</v>
      </c>
      <c r="R10" s="8">
        <f t="shared" si="0"/>
        <v>1</v>
      </c>
    </row>
    <row r="11" spans="1:29" x14ac:dyDescent="0.25">
      <c r="B11" s="136" t="s">
        <v>169</v>
      </c>
      <c r="C11" s="137" t="s">
        <v>188</v>
      </c>
      <c r="D11" s="153">
        <v>0.10299999999999999</v>
      </c>
      <c r="E11" s="138">
        <v>0.104</v>
      </c>
      <c r="F11" s="138">
        <v>0.114</v>
      </c>
      <c r="G11" s="153">
        <v>0.57999999999999996</v>
      </c>
      <c r="H11" s="138">
        <v>0.58399999999999996</v>
      </c>
      <c r="I11" s="138">
        <v>0.64600000000000002</v>
      </c>
      <c r="K11" s="20">
        <f t="shared" si="1"/>
        <v>0.64600000000000002</v>
      </c>
      <c r="L11" s="9" t="s">
        <v>222</v>
      </c>
      <c r="M11" s="8">
        <f t="shared" si="2"/>
        <v>0.15944272445820432</v>
      </c>
      <c r="N11" s="8">
        <f t="shared" si="0"/>
        <v>0.1609907120743034</v>
      </c>
      <c r="O11" s="8">
        <f t="shared" si="0"/>
        <v>0.17647058823529413</v>
      </c>
      <c r="P11" s="8">
        <f t="shared" si="0"/>
        <v>0.89783281733746123</v>
      </c>
      <c r="Q11" s="8">
        <f t="shared" si="0"/>
        <v>0.90402476780185748</v>
      </c>
      <c r="R11" s="8">
        <f t="shared" si="0"/>
        <v>1</v>
      </c>
    </row>
    <row r="12" spans="1:29" x14ac:dyDescent="0.25">
      <c r="B12" s="136" t="s">
        <v>170</v>
      </c>
      <c r="C12" s="137" t="s">
        <v>186</v>
      </c>
      <c r="D12" s="153">
        <v>8.6999999999999994E-3</v>
      </c>
      <c r="E12" s="138">
        <v>8.7200000000000003E-3</v>
      </c>
      <c r="F12" s="138">
        <v>1.52E-2</v>
      </c>
      <c r="G12" s="153">
        <v>8.4400000000000003E-2</v>
      </c>
      <c r="H12" s="138">
        <v>8.4500000000000006E-2</v>
      </c>
      <c r="I12" s="138">
        <v>0.113</v>
      </c>
      <c r="K12" s="20">
        <f t="shared" si="1"/>
        <v>0.113</v>
      </c>
      <c r="L12" s="9" t="s">
        <v>222</v>
      </c>
      <c r="M12" s="8">
        <f t="shared" si="2"/>
        <v>7.6991150442477868E-2</v>
      </c>
      <c r="N12" s="8">
        <f t="shared" si="0"/>
        <v>7.7168141592920361E-2</v>
      </c>
      <c r="O12" s="8">
        <f t="shared" si="0"/>
        <v>0.13451327433628318</v>
      </c>
      <c r="P12" s="8">
        <f t="shared" si="0"/>
        <v>0.7469026548672566</v>
      </c>
      <c r="Q12" s="8">
        <f t="shared" si="0"/>
        <v>0.74778761061946908</v>
      </c>
      <c r="R12" s="8">
        <f t="shared" si="0"/>
        <v>1</v>
      </c>
      <c r="AA12" s="65"/>
      <c r="AB12" s="65"/>
      <c r="AC12" s="65"/>
    </row>
    <row r="13" spans="1:29" x14ac:dyDescent="0.25">
      <c r="B13" s="136" t="s">
        <v>171</v>
      </c>
      <c r="C13" s="137" t="s">
        <v>186</v>
      </c>
      <c r="D13" s="153">
        <v>0.60499999999999998</v>
      </c>
      <c r="E13" s="138">
        <v>0.61</v>
      </c>
      <c r="F13" s="138">
        <v>0.80200000000000005</v>
      </c>
      <c r="G13" s="153">
        <v>3.06</v>
      </c>
      <c r="H13" s="138">
        <v>3.08</v>
      </c>
      <c r="I13" s="138">
        <v>4.0199999999999996</v>
      </c>
      <c r="K13" s="20">
        <f t="shared" si="1"/>
        <v>4.0199999999999996</v>
      </c>
      <c r="L13" s="9" t="s">
        <v>222</v>
      </c>
      <c r="M13" s="8">
        <f t="shared" si="2"/>
        <v>0.15049751243781095</v>
      </c>
      <c r="N13" s="8">
        <f t="shared" si="0"/>
        <v>0.15174129353233831</v>
      </c>
      <c r="O13" s="8">
        <f t="shared" si="0"/>
        <v>0.19950248756218908</v>
      </c>
      <c r="P13" s="8">
        <f t="shared" si="0"/>
        <v>0.76119402985074636</v>
      </c>
      <c r="Q13" s="8">
        <f t="shared" si="0"/>
        <v>0.76616915422885579</v>
      </c>
      <c r="R13" s="8">
        <f t="shared" si="0"/>
        <v>1</v>
      </c>
    </row>
    <row r="14" spans="1:29" x14ac:dyDescent="0.25">
      <c r="B14" s="136" t="s">
        <v>172</v>
      </c>
      <c r="C14" s="137" t="s">
        <v>186</v>
      </c>
      <c r="D14" s="153">
        <v>0.60499999999999998</v>
      </c>
      <c r="E14" s="138">
        <v>0.60899999999999999</v>
      </c>
      <c r="F14" s="138">
        <v>0.80100000000000005</v>
      </c>
      <c r="G14" s="153">
        <v>3.31</v>
      </c>
      <c r="H14" s="138">
        <v>3.33</v>
      </c>
      <c r="I14" s="138">
        <v>4.25</v>
      </c>
      <c r="K14" s="20">
        <f t="shared" si="1"/>
        <v>4.25</v>
      </c>
      <c r="L14" s="9" t="s">
        <v>222</v>
      </c>
      <c r="M14" s="8">
        <f t="shared" si="2"/>
        <v>0.14235294117647057</v>
      </c>
      <c r="N14" s="8">
        <f t="shared" si="0"/>
        <v>0.14329411764705882</v>
      </c>
      <c r="O14" s="8">
        <f t="shared" si="0"/>
        <v>0.18847058823529414</v>
      </c>
      <c r="P14" s="8">
        <f t="shared" si="0"/>
        <v>0.77882352941176469</v>
      </c>
      <c r="Q14" s="8">
        <f t="shared" si="0"/>
        <v>0.78352941176470592</v>
      </c>
      <c r="R14" s="8">
        <f t="shared" si="0"/>
        <v>1</v>
      </c>
    </row>
    <row r="15" spans="1:29" x14ac:dyDescent="0.25">
      <c r="B15" s="136" t="s">
        <v>173</v>
      </c>
      <c r="C15" s="137" t="s">
        <v>189</v>
      </c>
      <c r="D15" s="153">
        <v>11</v>
      </c>
      <c r="E15" s="138">
        <v>11.2</v>
      </c>
      <c r="F15" s="138">
        <v>12.2</v>
      </c>
      <c r="G15" s="153">
        <v>59.9</v>
      </c>
      <c r="H15" s="138">
        <v>60.7</v>
      </c>
      <c r="I15" s="138">
        <v>68.5</v>
      </c>
      <c r="K15" s="20">
        <f t="shared" si="1"/>
        <v>68.5</v>
      </c>
      <c r="L15" s="9" t="s">
        <v>222</v>
      </c>
      <c r="M15" s="8">
        <f t="shared" si="2"/>
        <v>0.16058394160583941</v>
      </c>
      <c r="N15" s="8">
        <f t="shared" si="0"/>
        <v>0.1635036496350365</v>
      </c>
      <c r="O15" s="8">
        <f t="shared" si="0"/>
        <v>0.17810218978102188</v>
      </c>
      <c r="P15" s="8">
        <f t="shared" si="0"/>
        <v>0.87445255474452555</v>
      </c>
      <c r="Q15" s="8">
        <f t="shared" si="0"/>
        <v>0.88613138686131387</v>
      </c>
      <c r="R15" s="8">
        <f t="shared" si="0"/>
        <v>1</v>
      </c>
      <c r="AA15" s="65"/>
      <c r="AB15" s="65"/>
      <c r="AC15" s="65"/>
    </row>
    <row r="16" spans="1:29" x14ac:dyDescent="0.25">
      <c r="B16" s="136" t="s">
        <v>174</v>
      </c>
      <c r="C16" s="137" t="s">
        <v>190</v>
      </c>
      <c r="D16" s="153">
        <v>2.86</v>
      </c>
      <c r="E16" s="138">
        <v>2.89</v>
      </c>
      <c r="F16" s="138">
        <v>4.28</v>
      </c>
      <c r="G16" s="153">
        <v>13.6</v>
      </c>
      <c r="H16" s="138">
        <v>13.8</v>
      </c>
      <c r="I16" s="138">
        <v>20.6</v>
      </c>
      <c r="K16" s="20">
        <f t="shared" si="1"/>
        <v>20.6</v>
      </c>
      <c r="L16" s="9" t="s">
        <v>222</v>
      </c>
      <c r="M16" s="8">
        <f t="shared" si="2"/>
        <v>0.13883495145631067</v>
      </c>
      <c r="N16" s="8">
        <f t="shared" si="0"/>
        <v>0.14029126213592233</v>
      </c>
      <c r="O16" s="8">
        <f t="shared" si="0"/>
        <v>0.20776699029126214</v>
      </c>
      <c r="P16" s="8">
        <f t="shared" si="0"/>
        <v>0.66019417475728148</v>
      </c>
      <c r="Q16" s="8">
        <f t="shared" si="0"/>
        <v>0.66990291262135926</v>
      </c>
      <c r="R16" s="8">
        <f t="shared" si="0"/>
        <v>1</v>
      </c>
    </row>
    <row r="17" spans="1:18" x14ac:dyDescent="0.25">
      <c r="B17" s="136" t="s">
        <v>175</v>
      </c>
      <c r="C17" s="137" t="s">
        <v>190</v>
      </c>
      <c r="D17" s="153">
        <v>2.95</v>
      </c>
      <c r="E17" s="138">
        <v>2.95</v>
      </c>
      <c r="F17" s="138">
        <v>3.04</v>
      </c>
      <c r="G17" s="153">
        <v>16.899999999999999</v>
      </c>
      <c r="H17" s="138">
        <v>16.899999999999999</v>
      </c>
      <c r="I17" s="138">
        <v>17.3</v>
      </c>
      <c r="K17" s="20">
        <f t="shared" si="1"/>
        <v>17.3</v>
      </c>
      <c r="L17" s="9" t="s">
        <v>222</v>
      </c>
      <c r="M17" s="8">
        <f t="shared" si="2"/>
        <v>0.17052023121387283</v>
      </c>
      <c r="N17" s="8">
        <f t="shared" si="0"/>
        <v>0.17052023121387283</v>
      </c>
      <c r="O17" s="8">
        <f t="shared" si="0"/>
        <v>0.17572254335260115</v>
      </c>
      <c r="P17" s="8">
        <f t="shared" si="0"/>
        <v>0.97687861271676291</v>
      </c>
      <c r="Q17" s="8">
        <f t="shared" si="0"/>
        <v>0.97687861271676291</v>
      </c>
      <c r="R17" s="8">
        <f t="shared" si="0"/>
        <v>1</v>
      </c>
    </row>
    <row r="18" spans="1:18" x14ac:dyDescent="0.25">
      <c r="B18" s="136" t="s">
        <v>176</v>
      </c>
      <c r="C18" s="137" t="s">
        <v>190</v>
      </c>
      <c r="D18" s="153">
        <v>9.5899999999999996E-3</v>
      </c>
      <c r="E18" s="138">
        <v>9.6500000000000006E-3</v>
      </c>
      <c r="F18" s="138">
        <v>1.11E-2</v>
      </c>
      <c r="G18" s="153">
        <v>9.2399999999999996E-2</v>
      </c>
      <c r="H18" s="138">
        <v>9.2600000000000002E-2</v>
      </c>
      <c r="I18" s="138">
        <v>9.9900000000000003E-2</v>
      </c>
      <c r="K18" s="20">
        <f t="shared" si="1"/>
        <v>9.9900000000000003E-2</v>
      </c>
      <c r="L18" s="9" t="s">
        <v>222</v>
      </c>
      <c r="M18" s="8">
        <f t="shared" si="2"/>
        <v>9.5995995995995995E-2</v>
      </c>
      <c r="N18" s="8">
        <f t="shared" si="0"/>
        <v>9.6596596596596598E-2</v>
      </c>
      <c r="O18" s="8">
        <f t="shared" si="0"/>
        <v>0.11111111111111112</v>
      </c>
      <c r="P18" s="8">
        <f t="shared" si="0"/>
        <v>0.92492492492492484</v>
      </c>
      <c r="Q18" s="8">
        <f t="shared" si="0"/>
        <v>0.92692692692692691</v>
      </c>
      <c r="R18" s="8">
        <f t="shared" si="0"/>
        <v>1</v>
      </c>
    </row>
    <row r="19" spans="1:18" x14ac:dyDescent="0.25">
      <c r="A19" s="19"/>
      <c r="B19" s="136" t="s">
        <v>177</v>
      </c>
      <c r="C19" s="137" t="s">
        <v>191</v>
      </c>
      <c r="D19" s="153">
        <v>6.68</v>
      </c>
      <c r="E19" s="138">
        <v>6.68</v>
      </c>
      <c r="F19" s="138">
        <v>7.13</v>
      </c>
      <c r="G19" s="153">
        <v>25.6</v>
      </c>
      <c r="H19" s="138">
        <v>25.6</v>
      </c>
      <c r="I19" s="138">
        <v>27.6</v>
      </c>
      <c r="K19" s="20">
        <f t="shared" si="1"/>
        <v>27.6</v>
      </c>
      <c r="L19" s="9" t="s">
        <v>222</v>
      </c>
      <c r="M19" s="8">
        <f t="shared" si="2"/>
        <v>0.24202898550724636</v>
      </c>
      <c r="N19" s="8">
        <f t="shared" si="0"/>
        <v>0.24202898550724636</v>
      </c>
      <c r="O19" s="8">
        <f t="shared" si="0"/>
        <v>0.2583333333333333</v>
      </c>
      <c r="P19" s="8">
        <f t="shared" si="0"/>
        <v>0.92753623188405798</v>
      </c>
      <c r="Q19" s="8">
        <f t="shared" si="0"/>
        <v>0.92753623188405798</v>
      </c>
      <c r="R19" s="8">
        <f t="shared" si="0"/>
        <v>1</v>
      </c>
    </row>
    <row r="20" spans="1:18" x14ac:dyDescent="0.25">
      <c r="B20" s="136" t="s">
        <v>178</v>
      </c>
      <c r="C20" s="137" t="s">
        <v>192</v>
      </c>
      <c r="D20" s="153">
        <v>2.87</v>
      </c>
      <c r="E20" s="138">
        <v>2.87</v>
      </c>
      <c r="F20" s="138">
        <v>4.46</v>
      </c>
      <c r="G20" s="153">
        <v>16.7</v>
      </c>
      <c r="H20" s="138">
        <v>16.8</v>
      </c>
      <c r="I20" s="138">
        <v>23.8</v>
      </c>
      <c r="K20" s="20">
        <f t="shared" si="1"/>
        <v>23.8</v>
      </c>
      <c r="L20" s="9" t="s">
        <v>222</v>
      </c>
      <c r="M20" s="8">
        <f t="shared" si="2"/>
        <v>0.12058823529411765</v>
      </c>
      <c r="N20" s="8">
        <f t="shared" si="0"/>
        <v>0.12058823529411765</v>
      </c>
      <c r="O20" s="8">
        <f t="shared" si="0"/>
        <v>0.18739495798319328</v>
      </c>
      <c r="P20" s="8">
        <f t="shared" si="0"/>
        <v>0.70168067226890751</v>
      </c>
      <c r="Q20" s="8">
        <f t="shared" si="0"/>
        <v>0.70588235294117652</v>
      </c>
      <c r="R20" s="8">
        <f t="shared" si="0"/>
        <v>1</v>
      </c>
    </row>
    <row r="21" spans="1:18" x14ac:dyDescent="0.25">
      <c r="B21" s="136" t="s">
        <v>179</v>
      </c>
      <c r="C21" s="137" t="s">
        <v>193</v>
      </c>
      <c r="D21" s="153">
        <v>15.2</v>
      </c>
      <c r="E21" s="138">
        <v>15.3</v>
      </c>
      <c r="F21" s="138">
        <v>17.8</v>
      </c>
      <c r="G21" s="153">
        <v>104</v>
      </c>
      <c r="H21" s="138">
        <v>105</v>
      </c>
      <c r="I21" s="138">
        <v>119</v>
      </c>
      <c r="K21" s="20">
        <f t="shared" si="1"/>
        <v>119</v>
      </c>
      <c r="L21" s="9" t="s">
        <v>222</v>
      </c>
      <c r="M21" s="8">
        <f t="shared" si="2"/>
        <v>0.12773109243697478</v>
      </c>
      <c r="N21" s="8">
        <f t="shared" si="2"/>
        <v>0.12857142857142859</v>
      </c>
      <c r="O21" s="8">
        <f t="shared" si="2"/>
        <v>0.14957983193277311</v>
      </c>
      <c r="P21" s="8">
        <f t="shared" si="2"/>
        <v>0.87394957983193278</v>
      </c>
      <c r="Q21" s="8">
        <f t="shared" si="2"/>
        <v>0.88235294117647056</v>
      </c>
      <c r="R21" s="8">
        <f t="shared" si="2"/>
        <v>1</v>
      </c>
    </row>
    <row r="23" spans="1:18" x14ac:dyDescent="0.25">
      <c r="B23" s="139" t="s">
        <v>194</v>
      </c>
    </row>
    <row r="25" spans="1:18" x14ac:dyDescent="0.25">
      <c r="B25" t="s">
        <v>225</v>
      </c>
    </row>
  </sheetData>
  <mergeCells count="5">
    <mergeCell ref="D2:F2"/>
    <mergeCell ref="G2:I2"/>
    <mergeCell ref="M2:O2"/>
    <mergeCell ref="P2:R2"/>
    <mergeCell ref="K3:L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132"/>
  <sheetViews>
    <sheetView topLeftCell="A108" zoomScale="90" zoomScaleNormal="90" workbookViewId="0">
      <selection activeCell="D122" sqref="D122"/>
    </sheetView>
  </sheetViews>
  <sheetFormatPr defaultColWidth="11.42578125" defaultRowHeight="15" x14ac:dyDescent="0.25"/>
  <cols>
    <col min="1" max="1" width="12.5703125" bestFit="1" customWidth="1"/>
    <col min="2" max="2" width="19.85546875" bestFit="1" customWidth="1"/>
    <col min="3" max="3" width="12" bestFit="1" customWidth="1"/>
    <col min="19" max="20" width="10.85546875" customWidth="1"/>
    <col min="21" max="21" width="16.5703125" customWidth="1"/>
    <col min="22" max="26" width="10.85546875" customWidth="1"/>
    <col min="27" max="27" width="22.5703125" customWidth="1"/>
    <col min="28" max="28" width="14.140625" customWidth="1"/>
    <col min="30" max="30" width="11.85546875" bestFit="1" customWidth="1"/>
    <col min="31" max="31" width="13.140625" bestFit="1" customWidth="1"/>
    <col min="33" max="33" width="11.5703125" bestFit="1" customWidth="1"/>
    <col min="34" max="34" width="11.85546875" bestFit="1" customWidth="1"/>
    <col min="36" max="36" width="13.140625" bestFit="1" customWidth="1"/>
    <col min="37" max="37" width="11.5703125" bestFit="1" customWidth="1"/>
    <col min="38" max="38" width="11.85546875" bestFit="1" customWidth="1"/>
    <col min="41" max="41" width="13.140625" bestFit="1" customWidth="1"/>
    <col min="42" max="42" width="11.85546875" bestFit="1" customWidth="1"/>
    <col min="43" max="43" width="13.140625" bestFit="1" customWidth="1"/>
    <col min="46" max="46" width="13.140625" bestFit="1" customWidth="1"/>
    <col min="47" max="47" width="11.42578125" bestFit="1" customWidth="1"/>
    <col min="50" max="51" width="11.85546875" bestFit="1" customWidth="1"/>
    <col min="54" max="54" width="11.85546875" bestFit="1" customWidth="1"/>
    <col min="56" max="56" width="11.85546875" bestFit="1" customWidth="1"/>
  </cols>
  <sheetData>
    <row r="1" spans="1:56" ht="15.75" thickBot="1" x14ac:dyDescent="0.3">
      <c r="A1" s="17" t="s">
        <v>98</v>
      </c>
      <c r="D1" s="45" t="s">
        <v>95</v>
      </c>
      <c r="E1" s="45" t="s">
        <v>145</v>
      </c>
      <c r="F1" s="45" t="s">
        <v>96</v>
      </c>
      <c r="G1" s="45" t="s">
        <v>95</v>
      </c>
      <c r="H1" s="45" t="s">
        <v>145</v>
      </c>
      <c r="I1" s="45" t="s">
        <v>96</v>
      </c>
      <c r="M1" s="45" t="s">
        <v>95</v>
      </c>
      <c r="N1" s="45" t="s">
        <v>145</v>
      </c>
      <c r="O1" s="45" t="s">
        <v>96</v>
      </c>
      <c r="P1" s="45" t="s">
        <v>95</v>
      </c>
      <c r="Q1" s="45" t="s">
        <v>145</v>
      </c>
      <c r="R1" s="45" t="s">
        <v>96</v>
      </c>
      <c r="AC1" s="165" t="s">
        <v>2</v>
      </c>
      <c r="AD1" s="166"/>
      <c r="AE1" s="166"/>
      <c r="AF1" s="166"/>
      <c r="AG1" s="166"/>
      <c r="AH1" s="166"/>
      <c r="AI1" s="166"/>
      <c r="AJ1" s="166"/>
      <c r="AK1" s="166"/>
      <c r="AL1" s="166"/>
      <c r="AM1" s="166"/>
      <c r="AN1" s="167"/>
      <c r="AO1" s="165" t="s">
        <v>1</v>
      </c>
      <c r="AP1" s="166"/>
      <c r="AQ1" s="166"/>
      <c r="AR1" s="166"/>
      <c r="AS1" s="166"/>
      <c r="AT1" s="166"/>
      <c r="AU1" s="166"/>
      <c r="AV1" s="166"/>
      <c r="AW1" s="166"/>
      <c r="AX1" s="166"/>
      <c r="AY1" s="166"/>
      <c r="AZ1" s="167"/>
    </row>
    <row r="2" spans="1:56" ht="15.75" thickBot="1" x14ac:dyDescent="0.3">
      <c r="D2" s="164" t="s">
        <v>2</v>
      </c>
      <c r="E2" s="164"/>
      <c r="F2" s="164"/>
      <c r="G2" s="164" t="s">
        <v>1</v>
      </c>
      <c r="H2" s="164"/>
      <c r="I2" s="164"/>
      <c r="M2" s="161" t="s">
        <v>2</v>
      </c>
      <c r="N2" s="162"/>
      <c r="O2" s="163"/>
      <c r="P2" s="164" t="s">
        <v>1</v>
      </c>
      <c r="Q2" s="164"/>
      <c r="R2" s="164"/>
      <c r="AC2" s="117" t="s">
        <v>70</v>
      </c>
      <c r="AD2" s="111" t="s">
        <v>109</v>
      </c>
      <c r="AE2" s="111" t="s">
        <v>110</v>
      </c>
      <c r="AF2" s="118" t="s">
        <v>108</v>
      </c>
      <c r="AG2" s="117" t="s">
        <v>70</v>
      </c>
      <c r="AH2" s="111" t="s">
        <v>109</v>
      </c>
      <c r="AI2" s="111" t="s">
        <v>110</v>
      </c>
      <c r="AJ2" s="118" t="s">
        <v>108</v>
      </c>
      <c r="AK2" s="119" t="s">
        <v>70</v>
      </c>
      <c r="AL2" s="111" t="s">
        <v>109</v>
      </c>
      <c r="AM2" s="111" t="s">
        <v>110</v>
      </c>
      <c r="AN2" s="120" t="s">
        <v>108</v>
      </c>
      <c r="AO2" s="119" t="s">
        <v>70</v>
      </c>
      <c r="AP2" s="111" t="s">
        <v>109</v>
      </c>
      <c r="AQ2" s="111" t="s">
        <v>110</v>
      </c>
      <c r="AR2" s="118" t="s">
        <v>108</v>
      </c>
      <c r="AS2" s="117" t="s">
        <v>70</v>
      </c>
      <c r="AT2" s="111" t="s">
        <v>109</v>
      </c>
      <c r="AU2" s="111" t="s">
        <v>110</v>
      </c>
      <c r="AV2" s="118" t="s">
        <v>108</v>
      </c>
      <c r="AW2" s="119" t="s">
        <v>70</v>
      </c>
      <c r="AX2" s="111" t="s">
        <v>109</v>
      </c>
      <c r="AY2" s="111" t="s">
        <v>110</v>
      </c>
      <c r="AZ2" s="120" t="s">
        <v>108</v>
      </c>
    </row>
    <row r="3" spans="1:56" ht="30.6" customHeight="1" x14ac:dyDescent="0.25">
      <c r="B3" s="16" t="s">
        <v>99</v>
      </c>
      <c r="C3" s="16" t="s">
        <v>16</v>
      </c>
      <c r="D3" s="16" t="s">
        <v>133</v>
      </c>
      <c r="E3" s="16" t="s">
        <v>143</v>
      </c>
      <c r="F3" s="16" t="s">
        <v>273</v>
      </c>
      <c r="G3" s="16" t="s">
        <v>133</v>
      </c>
      <c r="H3" s="16" t="s">
        <v>143</v>
      </c>
      <c r="I3" s="16" t="s">
        <v>273</v>
      </c>
      <c r="K3" s="160" t="s">
        <v>15</v>
      </c>
      <c r="L3" s="160"/>
      <c r="M3" s="16" t="s">
        <v>133</v>
      </c>
      <c r="N3" s="16" t="s">
        <v>143</v>
      </c>
      <c r="O3" s="16" t="s">
        <v>96</v>
      </c>
      <c r="P3" s="16" t="s">
        <v>133</v>
      </c>
      <c r="Q3" s="16" t="s">
        <v>143</v>
      </c>
      <c r="R3" s="16" t="s">
        <v>96</v>
      </c>
      <c r="AA3" s="56" t="s">
        <v>99</v>
      </c>
      <c r="AB3" s="63" t="s">
        <v>16</v>
      </c>
      <c r="AC3" s="168" t="s">
        <v>133</v>
      </c>
      <c r="AD3" s="169"/>
      <c r="AE3" s="169"/>
      <c r="AF3" s="170"/>
      <c r="AG3" s="168" t="s">
        <v>143</v>
      </c>
      <c r="AH3" s="169"/>
      <c r="AI3" s="169"/>
      <c r="AJ3" s="170"/>
      <c r="AK3" s="169" t="s">
        <v>96</v>
      </c>
      <c r="AL3" s="169"/>
      <c r="AM3" s="169"/>
      <c r="AN3" s="172"/>
      <c r="AO3" s="168" t="s">
        <v>133</v>
      </c>
      <c r="AP3" s="169"/>
      <c r="AQ3" s="169"/>
      <c r="AR3" s="170"/>
      <c r="AS3" s="168" t="s">
        <v>143</v>
      </c>
      <c r="AT3" s="169"/>
      <c r="AU3" s="169"/>
      <c r="AV3" s="170"/>
      <c r="AW3" s="171" t="s">
        <v>96</v>
      </c>
      <c r="AX3" s="169"/>
      <c r="AY3" s="169"/>
      <c r="AZ3" s="172"/>
      <c r="BA3" s="65"/>
      <c r="BB3" s="65"/>
      <c r="BC3" s="65"/>
      <c r="BD3" s="65"/>
    </row>
    <row r="4" spans="1:56" ht="18" x14ac:dyDescent="0.35">
      <c r="B4" s="10" t="s">
        <v>43</v>
      </c>
      <c r="C4" s="9" t="s">
        <v>41</v>
      </c>
      <c r="D4" s="1">
        <f>'Comparación 1-2 (MEA)'!D4</f>
        <v>0.94753889765799981</v>
      </c>
      <c r="E4" s="1">
        <f>'Comparación 1-2 (membrane)'!D4</f>
        <v>0.80093889765799986</v>
      </c>
      <c r="F4" s="1">
        <f>'Comparación 1-2 (MEA)'!F4</f>
        <v>0.9620827376579999</v>
      </c>
      <c r="G4" s="1">
        <f>'Comparación 1-2 (MEA)'!G4</f>
        <v>5.0403268846299998</v>
      </c>
      <c r="H4" s="1">
        <f>'Comparación 1-2 (membrane)'!G4</f>
        <v>4.3903268846300003</v>
      </c>
      <c r="I4" s="1">
        <f>'Comparación 1-2 (MEA)'!I4</f>
        <v>5.1456721646299997</v>
      </c>
      <c r="K4" s="15">
        <f>MAX(D4:I4)</f>
        <v>5.1456721646299997</v>
      </c>
      <c r="L4" s="9" t="s">
        <v>130</v>
      </c>
      <c r="M4" s="8">
        <f>D4/$K4</f>
        <v>0.18414288111301252</v>
      </c>
      <c r="N4" s="8">
        <f t="shared" ref="N4:R18" si="0">E4/$K4</f>
        <v>0.15565291997485647</v>
      </c>
      <c r="O4" s="8">
        <f t="shared" si="0"/>
        <v>0.18696930291655658</v>
      </c>
      <c r="P4" s="8">
        <f t="shared" si="0"/>
        <v>0.97952740154646545</v>
      </c>
      <c r="Q4" s="8">
        <f t="shared" si="0"/>
        <v>0.8532076557088023</v>
      </c>
      <c r="R4" s="8">
        <f t="shared" si="0"/>
        <v>1</v>
      </c>
      <c r="AA4" s="57" t="s">
        <v>43</v>
      </c>
      <c r="AB4" s="47" t="s">
        <v>41</v>
      </c>
      <c r="AC4" s="51">
        <f>$M$4*'[1]Results Flue gas - MEA (GF)'!AN38</f>
        <v>5.4215443334225628E-2</v>
      </c>
      <c r="AD4" s="8">
        <f>$M$4*'[1]Results Flue gas - MEA (GF)'!AO38</f>
        <v>2.8295759104286001E-3</v>
      </c>
      <c r="AE4" s="8">
        <f>$M$4*'[1]Results Flue gas - MEA (GF)'!AP38</f>
        <v>-2.7689540927107511E-3</v>
      </c>
      <c r="AF4" s="106">
        <f>$M$4*'[1]Results Flue gas - MEA (GF)'!AQ38</f>
        <v>0.12986681596106903</v>
      </c>
      <c r="AG4" s="51">
        <f>$N4*'[1]Results Biogas - MEA (GF)'!AN38</f>
        <v>3.3910143221398424E-2</v>
      </c>
      <c r="AH4" s="8">
        <f>$N4*'[1]Results Biogas - MEA (GF)'!AO38</f>
        <v>1.769815360301215E-3</v>
      </c>
      <c r="AI4" s="8">
        <f>$N4*'[1]Results Biogas - MEA (GF)'!AP38</f>
        <v>-1.7318982209267217E-3</v>
      </c>
      <c r="AJ4" s="106">
        <f>$N4*'[1]Results Biogas - MEA (GF)'!AQ38</f>
        <v>0.12170485961408356</v>
      </c>
      <c r="AK4" s="50">
        <f>$O4*'[1]Results SimaPro (GF)'!AN38</f>
        <v>5.4215443334225628E-2</v>
      </c>
      <c r="AL4" s="8">
        <f>$O4*'[1]Results SimaPro (GF)'!AO38</f>
        <v>2.8295759104285997E-3</v>
      </c>
      <c r="AM4" s="8">
        <f>$O4*'[1]Results SimaPro (GF)'!AP38</f>
        <v>-2.7689540927107507E-3</v>
      </c>
      <c r="AN4" s="52">
        <f>$O4*'[1]Results SimaPro (GF)'!AQ38</f>
        <v>0.13269323776461311</v>
      </c>
      <c r="AO4" s="51">
        <f>$P4*'[2]Results Flue gas - MEA (GF)'!AN38</f>
        <v>0.1741950858803793</v>
      </c>
      <c r="AP4" s="8">
        <f>$P4*'[2]Results Flue gas - MEA (GF)'!AO38</f>
        <v>8.5505408413759643E-3</v>
      </c>
      <c r="AQ4" s="8">
        <f>$P4*'[2]Results Flue gas - MEA (GF)'!AP38</f>
        <v>1.1615806076969057E-2</v>
      </c>
      <c r="AR4" s="106">
        <f>$P4*'[2]Results Flue gas - MEA (GF)'!AQ38</f>
        <v>0.78516596874774114</v>
      </c>
      <c r="AS4" s="51">
        <f>$Q4*'[2]Results Flue gas - MEA (GF)'!AN38</f>
        <v>0.15173090678764606</v>
      </c>
      <c r="AT4" s="8">
        <f>$Q4*'[2]Results Flue gas - MEA (GF)'!AO38</f>
        <v>7.4478640360595245E-3</v>
      </c>
      <c r="AU4" s="8">
        <f>$Q4*'[2]Results Flue gas - MEA (GF)'!AP38</f>
        <v>1.0117833004418202E-2</v>
      </c>
      <c r="AV4" s="106">
        <f>$Q4*'[2]Results Flue gas - MEA (GF)'!AQ38</f>
        <v>0.68391105188067847</v>
      </c>
      <c r="AW4" s="50">
        <f>$R4*'[2]Results SimaPro (GF)'!AN38</f>
        <v>0.17582277993706086</v>
      </c>
      <c r="AX4" s="8">
        <f>$R4*'[2]Results SimaPro (GF)'!AO38</f>
        <v>1.2584670754021178E-2</v>
      </c>
      <c r="AY4" s="8">
        <f>$R4*'[2]Results SimaPro (GF)'!AP38</f>
        <v>3.0661141042852273E-2</v>
      </c>
      <c r="AZ4" s="52">
        <f>$R4*'[2]Results SimaPro (GF)'!AQ38</f>
        <v>0.78093140826606566</v>
      </c>
    </row>
    <row r="5" spans="1:56" ht="18" x14ac:dyDescent="0.35">
      <c r="B5" s="10" t="s">
        <v>42</v>
      </c>
      <c r="C5" s="9" t="s">
        <v>41</v>
      </c>
      <c r="D5" s="1">
        <f>'Comparación 1-2 (MEA)'!D5</f>
        <v>1.6425472581699998</v>
      </c>
      <c r="E5" s="1">
        <f>'Comparación 1-2 (membrane)'!D5</f>
        <v>1.5495472581699998</v>
      </c>
      <c r="F5" s="1">
        <f>'Comparación 1-2 (MEA)'!F5</f>
        <v>1.7296119881699998</v>
      </c>
      <c r="G5" s="1">
        <f>'Comparación 1-2 (MEA)'!G5</f>
        <v>8.6184906533200003</v>
      </c>
      <c r="H5" s="1">
        <f>'Comparación 1-2 (membrane)'!G5</f>
        <v>8.20549065332</v>
      </c>
      <c r="I5" s="1">
        <f>'Comparación 1-2 (MEA)'!I5</f>
        <v>8.7811060833199992</v>
      </c>
      <c r="K5" s="1">
        <f t="shared" ref="K5:K18" si="1">MAX(D5:I5)</f>
        <v>8.7811060833199992</v>
      </c>
      <c r="L5" s="9" t="s">
        <v>132</v>
      </c>
      <c r="M5" s="8">
        <f t="shared" ref="M5:M18" si="2">D5/$K5</f>
        <v>0.18705471071464136</v>
      </c>
      <c r="N5" s="8">
        <f t="shared" si="0"/>
        <v>0.17646378980814456</v>
      </c>
      <c r="O5" s="8">
        <f t="shared" si="0"/>
        <v>0.19696971791007684</v>
      </c>
      <c r="P5" s="8">
        <f t="shared" si="0"/>
        <v>0.98148121336230154</v>
      </c>
      <c r="Q5" s="8">
        <f t="shared" si="0"/>
        <v>0.93444841406785872</v>
      </c>
      <c r="R5" s="8">
        <f t="shared" si="0"/>
        <v>1</v>
      </c>
      <c r="AA5" s="57" t="s">
        <v>42</v>
      </c>
      <c r="AB5" s="47" t="s">
        <v>41</v>
      </c>
      <c r="AC5" s="51">
        <f>$M$5*'[1]Results Flue gas - MEA (GF)'!AN41</f>
        <v>0.12978513268787586</v>
      </c>
      <c r="AD5" s="8">
        <f>$M$5*'[1]Results Flue gas - MEA (GF)'!AO41</f>
        <v>6.2574691022552467E-4</v>
      </c>
      <c r="AE5" s="8">
        <f>$M$5*'[1]Results Flue gas - MEA (GF)'!AP41</f>
        <v>-6.8961813495259741E-4</v>
      </c>
      <c r="AF5" s="106">
        <f>$M$5*'[1]Results Flue gas - MEA (GF)'!AQ41</f>
        <v>5.7333449251492592E-2</v>
      </c>
      <c r="AG5" s="51">
        <f>$N5*'[1]Results Biogas - MEA (GF)'!AN41</f>
        <v>0.12228787923766597</v>
      </c>
      <c r="AH5" s="8">
        <f>$N5*'[1]Results Biogas - MEA (GF)'!AO41</f>
        <v>5.8959960209795255E-4</v>
      </c>
      <c r="AI5" s="8">
        <f>$N5*'[1]Results Biogas - MEA (GF)'!AP41</f>
        <v>-6.4978119959240683E-4</v>
      </c>
      <c r="AJ5" s="106">
        <f>$N5*'[1]Results Biogas - MEA (GF)'!AQ41</f>
        <v>5.4236092167973031E-2</v>
      </c>
      <c r="AK5" s="50">
        <f>$O5*'[1]Results SimaPro (GF)'!AN41</f>
        <v>0.12978513268787584</v>
      </c>
      <c r="AL5" s="8">
        <f>$O5*'[1]Results SimaPro (GF)'!AO41</f>
        <v>6.2574691022551838E-4</v>
      </c>
      <c r="AM5" s="8">
        <f>$O5*'[1]Results SimaPro (GF)'!AP41</f>
        <v>-6.8961813495259101E-4</v>
      </c>
      <c r="AN5" s="52">
        <f>$O5*'[1]Results SimaPro (GF)'!AQ41</f>
        <v>6.7248456446928062E-2</v>
      </c>
      <c r="AO5" s="51">
        <f>$P5*'[2]Results Flue gas - MEA (GF)'!AN41</f>
        <v>0.44787703576324961</v>
      </c>
      <c r="AP5" s="8">
        <f>$P5*'[2]Results Flue gas - MEA (GF)'!AO41</f>
        <v>1.8909087126894591E-3</v>
      </c>
      <c r="AQ5" s="8">
        <f>$P5*'[2]Results Flue gas - MEA (GF)'!AP41</f>
        <v>2.162358570757843E-3</v>
      </c>
      <c r="AR5" s="106">
        <f>$P5*'[2]Results Flue gas - MEA (GF)'!AQ41</f>
        <v>0.52955091031560464</v>
      </c>
      <c r="AS5" s="51">
        <f>$Q5*'[2]Results Flue gas - MEA (GF)'!AN41</f>
        <v>0.4264146680226793</v>
      </c>
      <c r="AT5" s="8">
        <f>$Q5*'[2]Results Flue gas - MEA (GF)'!AO41</f>
        <v>1.8002959441950229E-3</v>
      </c>
      <c r="AU5" s="8">
        <f>$Q5*'[2]Results Flue gas - MEA (GF)'!AP41</f>
        <v>2.0587378643434351E-3</v>
      </c>
      <c r="AV5" s="106">
        <f>$Q5*'[2]Results Flue gas - MEA (GF)'!AQ41</f>
        <v>0.50417471223664101</v>
      </c>
      <c r="AW5" s="50">
        <f>$R5*'[2]Results SimaPro (GF)'!AN41</f>
        <v>0.44823699041702636</v>
      </c>
      <c r="AX5" s="8">
        <f>$R5*'[2]Results SimaPro (GF)'!AO41</f>
        <v>2.7830366434612435E-3</v>
      </c>
      <c r="AY5" s="8">
        <f>$R5*'[2]Results SimaPro (GF)'!AP41</f>
        <v>6.3741377759142801E-3</v>
      </c>
      <c r="AZ5" s="52">
        <f>$R5*'[2]Results SimaPro (GF)'!AQ41</f>
        <v>0.54260583516359817</v>
      </c>
    </row>
    <row r="6" spans="1:56" x14ac:dyDescent="0.25">
      <c r="B6" s="10" t="s">
        <v>40</v>
      </c>
      <c r="C6" s="9" t="s">
        <v>39</v>
      </c>
      <c r="D6" s="1">
        <f>'Comparación 1-2 (MEA)'!D6</f>
        <v>6.3024958083099991E-2</v>
      </c>
      <c r="E6" s="1">
        <f>'Comparación 1-2 (membrane)'!D6</f>
        <v>5.3054958083100005E-2</v>
      </c>
      <c r="F6" s="1">
        <f>'Comparación 1-2 (MEA)'!F6</f>
        <v>5.9438768083100002E-2</v>
      </c>
      <c r="G6" s="1">
        <f>'Comparación 1-2 (MEA)'!G6</f>
        <v>0.33974626421149995</v>
      </c>
      <c r="H6" s="1">
        <f>'Comparación 1-2 (membrane)'!G6</f>
        <v>0.29544626421150005</v>
      </c>
      <c r="I6" s="1">
        <f>'Comparación 1-2 (MEA)'!I6</f>
        <v>0.33162742421149999</v>
      </c>
      <c r="K6" s="1">
        <f t="shared" si="1"/>
        <v>0.33974626421149995</v>
      </c>
      <c r="L6" s="9" t="s">
        <v>130</v>
      </c>
      <c r="M6" s="8">
        <f t="shared" si="2"/>
        <v>0.18550596348534237</v>
      </c>
      <c r="N6" s="8">
        <f t="shared" si="0"/>
        <v>0.15616053411575428</v>
      </c>
      <c r="O6" s="8">
        <f t="shared" si="0"/>
        <v>0.17495046846518961</v>
      </c>
      <c r="P6" s="8">
        <f t="shared" si="0"/>
        <v>1</v>
      </c>
      <c r="Q6" s="8">
        <f t="shared" si="0"/>
        <v>0.86960857361356558</v>
      </c>
      <c r="R6" s="8">
        <f t="shared" si="0"/>
        <v>0.97610322509699243</v>
      </c>
      <c r="AA6" s="57" t="s">
        <v>40</v>
      </c>
      <c r="AB6" s="47" t="s">
        <v>39</v>
      </c>
      <c r="AC6" s="51">
        <f>$M$6*'[1]Results Flue gas - MEA (GF)'!AN44</f>
        <v>7.2852686520466517E-2</v>
      </c>
      <c r="AD6" s="8">
        <f>$M$6*'[1]Results Flue gas - MEA (GF)'!AO44</f>
        <v>3.6166402089857267E-3</v>
      </c>
      <c r="AE6" s="8">
        <f>$M$6*'[1]Results Flue gas - MEA (GF)'!AP44</f>
        <v>-6.5716984561457669E-3</v>
      </c>
      <c r="AF6" s="106">
        <f>$M$6*'[1]Results Flue gas - MEA (GF)'!AQ44</f>
        <v>0.1156083352120359</v>
      </c>
      <c r="AG6" s="51">
        <f>$N6*'[1]Results Biogas - MEA (GF)'!AN44</f>
        <v>6.1230872018897695E-2</v>
      </c>
      <c r="AH6" s="8">
        <f>$N6*'[1]Results Biogas - MEA (GF)'!AO44</f>
        <v>3.0396961917470581E-3</v>
      </c>
      <c r="AI6" s="8">
        <f>$N6*'[1]Results Biogas - MEA (GF)'!AP44</f>
        <v>-5.5233491904516808E-3</v>
      </c>
      <c r="AJ6" s="106">
        <f>$N6*'[1]Results Biogas - MEA (GF)'!AQ44</f>
        <v>9.7413315095561212E-2</v>
      </c>
      <c r="AK6" s="50">
        <f>$O6*'[1]Results SimaPro (GF)'!AN44</f>
        <v>7.2852686520466531E-2</v>
      </c>
      <c r="AL6" s="8">
        <f>$O6*'[1]Results SimaPro (GF)'!AO44</f>
        <v>3.6166402089857263E-3</v>
      </c>
      <c r="AM6" s="8">
        <f>$O6*'[1]Results SimaPro (GF)'!AP44</f>
        <v>-6.5716984561457652E-3</v>
      </c>
      <c r="AN6" s="52">
        <f>$O6*'[1]Results SimaPro (GF)'!AQ44</f>
        <v>0.10505284019188312</v>
      </c>
      <c r="AO6" s="51">
        <f>$P6*'[2]Results Flue gas - MEA (GF)'!AN44</f>
        <v>0.22756439836339201</v>
      </c>
      <c r="AP6" s="8">
        <f>$P6*'[2]Results Flue gas - MEA (GF)'!AO44</f>
        <v>1.0928891326053068E-2</v>
      </c>
      <c r="AQ6" s="8">
        <f>$P6*'[2]Results Flue gas - MEA (GF)'!AP44</f>
        <v>-1.1017634023696465E-3</v>
      </c>
      <c r="AR6" s="106">
        <f>$P6*'[2]Results Flue gas - MEA (GF)'!AQ44</f>
        <v>0.76260847371292462</v>
      </c>
      <c r="AS6" s="51">
        <f>$Q6*'[2]Results Flue gas - MEA (GF)'!AN44</f>
        <v>0.19789195186601855</v>
      </c>
      <c r="AT6" s="8">
        <f>$Q6*'[2]Results Flue gas - MEA (GF)'!AO44</f>
        <v>9.5038575972266771E-3</v>
      </c>
      <c r="AU6" s="8">
        <f>$Q6*'[2]Results Flue gas - MEA (GF)'!AP44</f>
        <v>-9.5810290079429718E-4</v>
      </c>
      <c r="AV6" s="106">
        <f>$Q6*'[2]Results Flue gas - MEA (GF)'!AQ44</f>
        <v>0.66317086705111472</v>
      </c>
      <c r="AW6" s="50">
        <f>$R6*'[2]Results SimaPro (GF)'!AN44</f>
        <v>0.22964486274065438</v>
      </c>
      <c r="AX6" s="8">
        <f>$R6*'[2]Results SimaPro (GF)'!AO44</f>
        <v>1.6085121679507229E-2</v>
      </c>
      <c r="AY6" s="8">
        <f>$R6*'[2]Results SimaPro (GF)'!AP44</f>
        <v>2.3241079687294275E-2</v>
      </c>
      <c r="AZ6" s="52">
        <f>$R6*'[2]Results SimaPro (GF)'!AQ44</f>
        <v>0.70713216098953657</v>
      </c>
      <c r="BA6" s="65"/>
      <c r="BB6" s="65"/>
      <c r="BC6" s="65"/>
      <c r="BD6" s="65"/>
    </row>
    <row r="7" spans="1:56" x14ac:dyDescent="0.25">
      <c r="B7" s="10" t="s">
        <v>38</v>
      </c>
      <c r="C7" s="9" t="s">
        <v>37</v>
      </c>
      <c r="D7" s="1">
        <f>'Comparación 1-2 (MEA)'!D7</f>
        <v>1419.6334173399998</v>
      </c>
      <c r="E7" s="1">
        <f>'Comparación 1-2 (membrane)'!D7</f>
        <v>1123.6334173399998</v>
      </c>
      <c r="F7" s="1">
        <f>'Comparación 1-2 (MEA)'!F7</f>
        <v>1240.9024595199996</v>
      </c>
      <c r="G7" s="1">
        <f>'Comparación 1-2 (MEA)'!G7</f>
        <v>10101.771254650001</v>
      </c>
      <c r="H7" s="1">
        <f>'Comparación 1-2 (membrane)'!G7</f>
        <v>8788.7712546499988</v>
      </c>
      <c r="I7" s="1">
        <f>'Comparación 1-2 (MEA)'!I7</f>
        <v>9671.7412318499992</v>
      </c>
      <c r="K7" s="1">
        <f t="shared" si="1"/>
        <v>10101.771254650001</v>
      </c>
      <c r="L7" s="9" t="s">
        <v>131</v>
      </c>
      <c r="M7" s="8">
        <f t="shared" si="2"/>
        <v>0.14053311855448328</v>
      </c>
      <c r="N7" s="8">
        <f t="shared" si="0"/>
        <v>0.11123132656788028</v>
      </c>
      <c r="O7" s="8">
        <f t="shared" si="0"/>
        <v>0.12284008697472665</v>
      </c>
      <c r="P7" s="8">
        <f t="shared" si="0"/>
        <v>1</v>
      </c>
      <c r="Q7" s="8">
        <f t="shared" si="0"/>
        <v>0.87002279432969665</v>
      </c>
      <c r="R7" s="8">
        <f t="shared" si="0"/>
        <v>0.95743023555378448</v>
      </c>
      <c r="AA7" s="57" t="s">
        <v>38</v>
      </c>
      <c r="AB7" s="47" t="s">
        <v>37</v>
      </c>
      <c r="AC7" s="51">
        <f>$M$7*'[1]Results Flue gas - MEA (GF)'!AN47</f>
        <v>1.8684204271911042E-2</v>
      </c>
      <c r="AD7" s="8">
        <f>$M$7*'[1]Results Flue gas - MEA (GF)'!AO47</f>
        <v>4.3438238892809129E-3</v>
      </c>
      <c r="AE7" s="8">
        <f>$M$7*'[1]Results Flue gas - MEA (GF)'!AP47</f>
        <v>2.7031530126392783E-3</v>
      </c>
      <c r="AF7" s="106">
        <f>$M$7*'[1]Results Flue gas - MEA (GF)'!AQ47</f>
        <v>0.11480193738065204</v>
      </c>
      <c r="AG7" s="51">
        <f>$N7*'[1]Results Biogas - MEA (GF)'!AN47</f>
        <v>1.8470507708155892E-2</v>
      </c>
      <c r="AH7" s="8">
        <f>$N7*'[1]Results Biogas - MEA (GF)'!AO47</f>
        <v>4.2941423387482958E-3</v>
      </c>
      <c r="AI7" s="8">
        <f>$N7*'[1]Results Biogas - MEA (GF)'!AP47</f>
        <v>2.6722362820309621E-3</v>
      </c>
      <c r="AJ7" s="106">
        <f>$N7*'[1]Results Biogas - MEA (GF)'!AQ47</f>
        <v>8.5794440238945127E-2</v>
      </c>
      <c r="AK7" s="50">
        <f>$O7*'[1]Results SimaPro (GF)'!AN47</f>
        <v>1.8684204222414777E-2</v>
      </c>
      <c r="AL7" s="8">
        <f>$O7*'[1]Results SimaPro (GF)'!AO47</f>
        <v>4.3438238595831609E-3</v>
      </c>
      <c r="AM7" s="8">
        <f>$O7*'[1]Results SimaPro (GF)'!AP47</f>
        <v>2.7031530126392666E-3</v>
      </c>
      <c r="AN7" s="52">
        <f>$O7*'[1]Results SimaPro (GF)'!AQ47</f>
        <v>9.7108905880089441E-2</v>
      </c>
      <c r="AO7" s="51">
        <f>$P7*'[2]Results Flue gas - MEA (GF)'!AN47</f>
        <v>4.2890391974631126E-2</v>
      </c>
      <c r="AP7" s="8">
        <f>$P7*'[2]Results Flue gas - MEA (GF)'!AO47</f>
        <v>1.3126360977433848E-2</v>
      </c>
      <c r="AQ7" s="8">
        <f>$P7*'[2]Results Flue gas - MEA (GF)'!AP47</f>
        <v>5.4403627121038106E-2</v>
      </c>
      <c r="AR7" s="106">
        <f>$P7*'[2]Results Flue gas - MEA (GF)'!AQ47</f>
        <v>0.88957961992689694</v>
      </c>
      <c r="AS7" s="51">
        <f>$Q7*'[2]Results Flue gas - MEA (GF)'!AN47</f>
        <v>3.7315618675664568E-2</v>
      </c>
      <c r="AT7" s="8">
        <f>$Q7*'[2]Results Flue gas - MEA (GF)'!AO47</f>
        <v>1.1420233256967284E-2</v>
      </c>
      <c r="AU7" s="8">
        <f>$Q7*'[2]Results Flue gas - MEA (GF)'!AP47</f>
        <v>4.7332395689516443E-2</v>
      </c>
      <c r="AV7" s="106">
        <f>$Q7*'[2]Results Flue gas - MEA (GF)'!AQ47</f>
        <v>0.77395454670754837</v>
      </c>
      <c r="AW7" s="50">
        <f>$R7*'[2]Results SimaPro (GF)'!AN47</f>
        <v>4.5389145120360928E-2</v>
      </c>
      <c r="AX7" s="8">
        <f>$R7*'[2]Results SimaPro (GF)'!AO47</f>
        <v>1.9319355891192293E-2</v>
      </c>
      <c r="AY7" s="8">
        <f>$R7*'[2]Results SimaPro (GF)'!AP47</f>
        <v>8.3641069184878805E-2</v>
      </c>
      <c r="AZ7" s="52">
        <f>$R7*'[2]Results SimaPro (GF)'!AQ47</f>
        <v>0.80908066535735246</v>
      </c>
    </row>
    <row r="8" spans="1:56" x14ac:dyDescent="0.25">
      <c r="B8" s="10" t="s">
        <v>36</v>
      </c>
      <c r="C8" s="9" t="s">
        <v>35</v>
      </c>
      <c r="D8" s="1">
        <f>'Comparación 1-2 (MEA)'!D8</f>
        <v>1.2858363900012558E-5</v>
      </c>
      <c r="E8" s="1">
        <f>'Comparación 1-2 (membrane)'!D8</f>
        <v>5.7763639000125558E-6</v>
      </c>
      <c r="F8" s="1">
        <f>'Comparación 1-2 (MEA)'!F8</f>
        <v>6.464063900012556E-6</v>
      </c>
      <c r="G8" s="1">
        <f>'Comparación 1-2 (MEA)'!G8</f>
        <v>8.0816315200010413E-5</v>
      </c>
      <c r="H8" s="1">
        <f>'Comparación 1-2 (membrane)'!G8</f>
        <v>4.93563152000104E-5</v>
      </c>
      <c r="I8" s="1">
        <f>'Comparación 1-2 (MEA)'!I8</f>
        <v>5.3426441200010397E-5</v>
      </c>
      <c r="K8" s="20">
        <f t="shared" si="1"/>
        <v>8.0816315200010413E-5</v>
      </c>
      <c r="L8" s="9" t="s">
        <v>131</v>
      </c>
      <c r="M8" s="8">
        <f t="shared" si="2"/>
        <v>0.15910604026166861</v>
      </c>
      <c r="N8" s="8">
        <f t="shared" si="0"/>
        <v>7.1475219894853753E-2</v>
      </c>
      <c r="O8" s="8">
        <f t="shared" si="0"/>
        <v>7.9984640279809782E-2</v>
      </c>
      <c r="P8" s="8">
        <f t="shared" si="0"/>
        <v>1</v>
      </c>
      <c r="Q8" s="8">
        <f t="shared" si="0"/>
        <v>0.61072216764473375</v>
      </c>
      <c r="R8" s="8">
        <f t="shared" si="0"/>
        <v>0.66108484490769648</v>
      </c>
      <c r="AA8" s="57" t="s">
        <v>36</v>
      </c>
      <c r="AB8" s="47" t="s">
        <v>35</v>
      </c>
      <c r="AC8" s="51">
        <f>$M$8*'[1]Results Flue gas - MEA (GF)'!AN50</f>
        <v>1.9584559084331429E-2</v>
      </c>
      <c r="AD8" s="8">
        <f>$M$8*'[1]Results Flue gas - MEA (GF)'!AO50</f>
        <v>1.6104421449789632E-3</v>
      </c>
      <c r="AE8" s="8">
        <f>$M$8*'[1]Results Flue gas - MEA (GF)'!AP50</f>
        <v>7.4784404424310029E-4</v>
      </c>
      <c r="AF8" s="106">
        <f>$M$8*'[1]Results Flue gas - MEA (GF)'!AQ50</f>
        <v>0.13716319498811511</v>
      </c>
      <c r="AG8" s="51">
        <f>$N8*'[1]Results Biogas - MEA (GF)'!AN50</f>
        <v>1.5982159393104156E-2</v>
      </c>
      <c r="AH8" s="8">
        <f>$N8*'[1]Results Biogas - MEA (GF)'!AO50</f>
        <v>1.3142161099260112E-3</v>
      </c>
      <c r="AI8" s="8">
        <f>$N8*'[1]Results Biogas - MEA (GF)'!AP50</f>
        <v>6.1028500385484766E-4</v>
      </c>
      <c r="AJ8" s="106">
        <f>$N8*'[1]Results Biogas - MEA (GF)'!AQ50</f>
        <v>5.3568559387968735E-2</v>
      </c>
      <c r="AK8" s="50">
        <f>$O8*'[1]Results SimaPro (GF)'!AN50</f>
        <v>1.9584559084331432E-2</v>
      </c>
      <c r="AL8" s="8">
        <f>$O8*'[1]Results SimaPro (GF)'!AO50</f>
        <v>1.6104421449789532E-3</v>
      </c>
      <c r="AM8" s="8">
        <f>$O8*'[1]Results SimaPro (GF)'!AP50</f>
        <v>7.4784404424308988E-4</v>
      </c>
      <c r="AN8" s="52">
        <f>$O8*'[1]Results SimaPro (GF)'!AQ50</f>
        <v>5.8041795006256308E-2</v>
      </c>
      <c r="AO8" s="51">
        <f>$P8*'[2]Results Flue gas - MEA (GF)'!AN50</f>
        <v>5.9926701533278837E-2</v>
      </c>
      <c r="AP8" s="8">
        <f>$P8*'[2]Results Flue gas - MEA (GF)'!AO50</f>
        <v>4.8664678540051827E-3</v>
      </c>
      <c r="AQ8" s="8">
        <f>$P8*'[2]Results Flue gas - MEA (GF)'!AP50</f>
        <v>1.8832088498880274E-2</v>
      </c>
      <c r="AR8" s="106">
        <f>$P8*'[2]Results Flue gas - MEA (GF)'!AQ50</f>
        <v>0.91637474211383574</v>
      </c>
      <c r="AS8" s="51">
        <f>$Q8*'[2]Results Flue gas - MEA (GF)'!AN50</f>
        <v>3.6598565060203044E-2</v>
      </c>
      <c r="AT8" s="8">
        <f>$Q8*'[2]Results Flue gas - MEA (GF)'!AO50</f>
        <v>2.9720597965714607E-3</v>
      </c>
      <c r="AU8" s="8">
        <f>$Q8*'[2]Results Flue gas - MEA (GF)'!AP50</f>
        <v>1.1501173909313621E-2</v>
      </c>
      <c r="AV8" s="106">
        <f>$Q8*'[2]Results Flue gas - MEA (GF)'!AQ50</f>
        <v>0.55965036887864561</v>
      </c>
      <c r="AW8" s="50">
        <f>$R8*'[2]Results SimaPro (GF)'!AN50</f>
        <v>6.0852999642945459E-2</v>
      </c>
      <c r="AX8" s="8">
        <f>$R8*'[2]Results SimaPro (GF)'!AO50</f>
        <v>7.1624151455982671E-3</v>
      </c>
      <c r="AY8" s="8">
        <f>$R8*'[2]Results SimaPro (GF)'!AP50</f>
        <v>2.9671483957977998E-2</v>
      </c>
      <c r="AZ8" s="52">
        <f>$R8*'[2]Results SimaPro (GF)'!AQ50</f>
        <v>0.56339794616117478</v>
      </c>
    </row>
    <row r="9" spans="1:56" ht="18" x14ac:dyDescent="0.35">
      <c r="B9" s="10" t="s">
        <v>34</v>
      </c>
      <c r="C9" s="9" t="s">
        <v>33</v>
      </c>
      <c r="D9" s="1">
        <f>'Comparación 1-2 (MEA)'!D9</f>
        <v>2.1448129355999997E-2</v>
      </c>
      <c r="E9" s="1">
        <f>'Comparación 1-2 (membrane)'!D9</f>
        <v>1.2958129355999997E-2</v>
      </c>
      <c r="F9" s="1">
        <f>'Comparación 1-2 (MEA)'!F9</f>
        <v>1.4972449355999997E-2</v>
      </c>
      <c r="G9" s="1">
        <f>'Comparación 1-2 (MEA)'!G9</f>
        <v>0.14690912403400003</v>
      </c>
      <c r="H9" s="1">
        <f>'Comparación 1-2 (membrane)'!G9</f>
        <v>0.10915912403400001</v>
      </c>
      <c r="I9" s="1">
        <f>'Comparación 1-2 (MEA)'!I9</f>
        <v>0.11923509403400001</v>
      </c>
      <c r="K9" s="1">
        <f t="shared" si="1"/>
        <v>0.14690912403400003</v>
      </c>
      <c r="L9" s="9" t="s">
        <v>131</v>
      </c>
      <c r="M9" s="8">
        <f t="shared" si="2"/>
        <v>0.14599589710327407</v>
      </c>
      <c r="N9" s="8">
        <f t="shared" si="0"/>
        <v>8.8205068549731619E-2</v>
      </c>
      <c r="O9" s="8">
        <f t="shared" si="0"/>
        <v>0.10191640209177776</v>
      </c>
      <c r="P9" s="8">
        <f t="shared" si="0"/>
        <v>1</v>
      </c>
      <c r="Q9" s="8">
        <f t="shared" si="0"/>
        <v>0.74303842427606248</v>
      </c>
      <c r="R9" s="8">
        <f t="shared" si="0"/>
        <v>0.81162483826671472</v>
      </c>
      <c r="AA9" s="57" t="s">
        <v>34</v>
      </c>
      <c r="AB9" s="47" t="s">
        <v>33</v>
      </c>
      <c r="AC9" s="51">
        <f>$M$9*'[1]Results Flue gas - MEA (GF)'!AN53</f>
        <v>3.8591335924703304E-2</v>
      </c>
      <c r="AD9" s="8">
        <f>$M$9*'[1]Results Flue gas - MEA (GF)'!AO53</f>
        <v>7.636013129724839E-4</v>
      </c>
      <c r="AE9" s="8">
        <f>$M$9*'[1]Results Flue gas - MEA (GF)'!AP53</f>
        <v>-2.9630562625862202E-4</v>
      </c>
      <c r="AF9" s="106">
        <f>$M$9*'[1]Results Flue gas - MEA (GF)'!AQ53</f>
        <v>0.10693726549185691</v>
      </c>
      <c r="AG9" s="51">
        <f>$N9*'[1]Results Biogas - MEA (GF)'!AN53</f>
        <v>2.7464189931645566E-2</v>
      </c>
      <c r="AH9" s="8">
        <f>$N9*'[1]Results Biogas - MEA (GF)'!AO53</f>
        <v>5.4343004690090842E-4</v>
      </c>
      <c r="AI9" s="8">
        <f>$N9*'[1]Results Biogas - MEA (GF)'!AP53</f>
        <v>-2.108710103547561E-4</v>
      </c>
      <c r="AJ9" s="106">
        <f>$N9*'[1]Results Biogas - MEA (GF)'!AQ53</f>
        <v>6.0408319581539902E-2</v>
      </c>
      <c r="AK9" s="50">
        <f>$O9*'[1]Results SimaPro (GF)'!AN53</f>
        <v>3.8591335924703304E-2</v>
      </c>
      <c r="AL9" s="8">
        <f>$O9*'[1]Results SimaPro (GF)'!AO53</f>
        <v>7.6360131297248401E-4</v>
      </c>
      <c r="AM9" s="8">
        <f>$O9*'[1]Results SimaPro (GF)'!AP53</f>
        <v>-2.9630562625862202E-4</v>
      </c>
      <c r="AN9" s="52">
        <f>$O9*'[1]Results SimaPro (GF)'!AQ53</f>
        <v>6.2857770480360592E-2</v>
      </c>
      <c r="AO9" s="51">
        <f>$P9*'[2]Results Flue gas - MEA (GF)'!AN53</f>
        <v>9.6126391923293475E-2</v>
      </c>
      <c r="AP9" s="8">
        <f>$P9*'[2]Results Flue gas - MEA (GF)'!AO53</f>
        <v>2.3074809153552423E-3</v>
      </c>
      <c r="AQ9" s="8">
        <f>$P9*'[2]Results Flue gas - MEA (GF)'!AP53</f>
        <v>5.5064653425663523E-3</v>
      </c>
      <c r="AR9" s="106">
        <f>$P9*'[2]Results Flue gas - MEA (GF)'!AQ53</f>
        <v>0.89605966181878494</v>
      </c>
      <c r="AS9" s="51">
        <f>$Q9*'[2]Results Flue gas - MEA (GF)'!AN53</f>
        <v>7.1425602786027206E-2</v>
      </c>
      <c r="AT9" s="8">
        <f>$Q9*'[2]Results Flue gas - MEA (GF)'!AO53</f>
        <v>1.7145469833926455E-3</v>
      </c>
      <c r="AU9" s="8">
        <f>$Q9*'[2]Results Flue gas - MEA (GF)'!AP53</f>
        <v>4.0915153314712511E-3</v>
      </c>
      <c r="AV9" s="106">
        <f>$Q9*'[2]Results Flue gas - MEA (GF)'!AQ53</f>
        <v>0.6658067591751714</v>
      </c>
      <c r="AW9" s="50">
        <f>$R9*'[2]Results SimaPro (GF)'!AN53</f>
        <v>9.6565643061875206E-2</v>
      </c>
      <c r="AX9" s="8">
        <f>$R9*'[2]Results SimaPro (GF)'!AO53</f>
        <v>3.3961811649256338E-3</v>
      </c>
      <c r="AY9" s="8">
        <f>$R9*'[2]Results SimaPro (GF)'!AP53</f>
        <v>1.0646105272794606E-2</v>
      </c>
      <c r="AZ9" s="52">
        <f>$R9*'[2]Results SimaPro (GF)'!AQ53</f>
        <v>0.70101690876711931</v>
      </c>
    </row>
    <row r="10" spans="1:56" x14ac:dyDescent="0.25">
      <c r="B10" s="10" t="s">
        <v>32</v>
      </c>
      <c r="C10" s="9" t="s">
        <v>31</v>
      </c>
      <c r="D10" s="1">
        <f>'Comparación 1-2 (MEA)'!D10</f>
        <v>4583.9056529585205</v>
      </c>
      <c r="E10" s="1">
        <f>'Comparación 1-2 (membrane)'!D10</f>
        <v>3173.90565295852</v>
      </c>
      <c r="F10" s="1">
        <f>'Comparación 1-2 (MEA)'!F10</f>
        <v>3826.3766751585199</v>
      </c>
      <c r="G10" s="1">
        <f>'Comparación 1-2 (MEA)'!G10</f>
        <v>31093.3419006392</v>
      </c>
      <c r="H10" s="1">
        <f>'Comparación 1-2 (membrane)'!G10</f>
        <v>24843.3419006392</v>
      </c>
      <c r="I10" s="1">
        <f>'Comparación 1-2 (MEA)'!I10</f>
        <v>28219.7947725392</v>
      </c>
      <c r="K10" s="1">
        <f t="shared" si="1"/>
        <v>31093.3419006392</v>
      </c>
      <c r="L10" s="9" t="s">
        <v>130</v>
      </c>
      <c r="M10" s="8">
        <f t="shared" si="2"/>
        <v>0.14742402626281503</v>
      </c>
      <c r="N10" s="8">
        <f t="shared" si="0"/>
        <v>0.10207669741969012</v>
      </c>
      <c r="O10" s="8">
        <f t="shared" si="0"/>
        <v>0.12306096550785554</v>
      </c>
      <c r="P10" s="8">
        <f t="shared" si="0"/>
        <v>1</v>
      </c>
      <c r="Q10" s="8">
        <f t="shared" si="0"/>
        <v>0.79899233668827618</v>
      </c>
      <c r="R10" s="8">
        <f t="shared" si="0"/>
        <v>0.90758320101832068</v>
      </c>
      <c r="AA10" s="57" t="s">
        <v>32</v>
      </c>
      <c r="AB10" s="47" t="s">
        <v>31</v>
      </c>
      <c r="AC10" s="51">
        <f>$M$10*'[1]Results Flue gas - MEA (GF)'!AN56</f>
        <v>4.2002109198550727E-2</v>
      </c>
      <c r="AD10" s="8">
        <f>$M$10*'[1]Results Flue gas - MEA (GF)'!AO56</f>
        <v>1.6394671586894387E-3</v>
      </c>
      <c r="AE10" s="8">
        <f>$M$10*'[1]Results Flue gas - MEA (GF)'!AP56</f>
        <v>-6.7313446379477848E-9</v>
      </c>
      <c r="AF10" s="106">
        <f>$M$10*'[1]Results Flue gas - MEA (GF)'!AQ56</f>
        <v>0.1037824566369195</v>
      </c>
      <c r="AG10" s="51">
        <f>$N10*'[1]Results Biogas - MEA (GF)'!AN56</f>
        <v>2.2167080681732908E-2</v>
      </c>
      <c r="AH10" s="8">
        <f>$N10*'[1]Results Biogas - MEA (GF)'!AO56</f>
        <v>8.6524704295025878E-4</v>
      </c>
      <c r="AI10" s="8">
        <f>$N10*'[1]Results Biogas - MEA (GF)'!AP56</f>
        <v>-3.5525420481190972E-9</v>
      </c>
      <c r="AJ10" s="106">
        <f>$N10*'[1]Results Biogas - MEA (GF)'!AQ56</f>
        <v>7.9044373247548996E-2</v>
      </c>
      <c r="AK10" s="50">
        <f>$O10*'[1]Results SimaPro (GF)'!AN56</f>
        <v>4.200210919855072E-2</v>
      </c>
      <c r="AL10" s="8">
        <f>$O10*'[1]Results SimaPro (GF)'!AO56</f>
        <v>1.6394671361765697E-3</v>
      </c>
      <c r="AM10" s="8">
        <f>$O10*'[1]Results SimaPro (GF)'!AP56</f>
        <v>-6.734560755799452E-9</v>
      </c>
      <c r="AN10" s="52">
        <f>$O10*'[1]Results SimaPro (GF)'!AQ56</f>
        <v>7.9419395907689011E-2</v>
      </c>
      <c r="AO10" s="51">
        <f>$P10*'[2]Results Flue gas - MEA (GF)'!AN56</f>
        <v>0.13772096451784646</v>
      </c>
      <c r="AP10" s="8">
        <f>$P10*'[2]Results Flue gas - MEA (GF)'!AO56</f>
        <v>4.9542150693307509E-3</v>
      </c>
      <c r="AQ10" s="8">
        <f>$P10*'[2]Results Flue gas - MEA (GF)'!AP56</f>
        <v>1.516767224658809E-2</v>
      </c>
      <c r="AR10" s="106">
        <f>$P10*'[2]Results Flue gas - MEA (GF)'!AQ56</f>
        <v>0.84215714816623466</v>
      </c>
      <c r="AS10" s="51">
        <f>$Q10*'[2]Results Flue gas - MEA (GF)'!AN56</f>
        <v>0.11003799525107731</v>
      </c>
      <c r="AT10" s="8">
        <f>$Q10*'[2]Results Flue gas - MEA (GF)'!AO56</f>
        <v>3.9583798747008471E-3</v>
      </c>
      <c r="AU10" s="8">
        <f>$Q10*'[2]Results Flue gas - MEA (GF)'!AP56</f>
        <v>1.2118853890423335E-2</v>
      </c>
      <c r="AV10" s="106">
        <f>$Q10*'[2]Results Flue gas - MEA (GF)'!AQ56</f>
        <v>0.67287710767207465</v>
      </c>
      <c r="AW10" s="50">
        <f>$R10*'[2]Results SimaPro (GF)'!AN56</f>
        <v>0.1386640560643809</v>
      </c>
      <c r="AX10" s="8">
        <f>$R10*'[2]Results SimaPro (GF)'!AO56</f>
        <v>7.2916053451089801E-3</v>
      </c>
      <c r="AY10" s="8">
        <f>$R10*'[2]Results SimaPro (GF)'!AP56</f>
        <v>2.6202610018682199E-2</v>
      </c>
      <c r="AZ10" s="52">
        <f>$R10*'[2]Results SimaPro (GF)'!AQ56</f>
        <v>0.7354249295901486</v>
      </c>
    </row>
    <row r="11" spans="1:56" x14ac:dyDescent="0.25">
      <c r="B11" s="10" t="s">
        <v>30</v>
      </c>
      <c r="C11" s="9" t="s">
        <v>29</v>
      </c>
      <c r="D11" s="1">
        <f>'Comparación 1-2 (MEA)'!D11</f>
        <v>1579.1608753599</v>
      </c>
      <c r="E11" s="1">
        <f>'Comparación 1-2 (membrane)'!D11</f>
        <v>1265.9608753599</v>
      </c>
      <c r="F11" s="1">
        <f>'Comparación 1-2 (MEA)'!F11</f>
        <v>1492.9487812598998</v>
      </c>
      <c r="G11" s="1">
        <f>'Comparación 1-2 (MEA)'!G11</f>
        <v>15503.384438131798</v>
      </c>
      <c r="H11" s="1">
        <f>'Comparación 1-2 (membrane)'!G11</f>
        <v>14109.384438131798</v>
      </c>
      <c r="I11" s="1">
        <f>'Comparación 1-2 (MEA)'!I11</f>
        <v>15180.182959481801</v>
      </c>
      <c r="K11" s="1">
        <f t="shared" si="1"/>
        <v>15503.384438131798</v>
      </c>
      <c r="L11" s="9" t="s">
        <v>131</v>
      </c>
      <c r="M11" s="8">
        <f t="shared" si="2"/>
        <v>0.10185910577537052</v>
      </c>
      <c r="N11" s="8">
        <f t="shared" si="0"/>
        <v>8.1657065295121581E-2</v>
      </c>
      <c r="O11" s="8">
        <f t="shared" si="0"/>
        <v>9.6298249405973216E-2</v>
      </c>
      <c r="P11" s="8">
        <f t="shared" si="0"/>
        <v>1</v>
      </c>
      <c r="Q11" s="8">
        <f t="shared" si="0"/>
        <v>0.91008414933120363</v>
      </c>
      <c r="R11" s="8">
        <f t="shared" si="0"/>
        <v>0.9791528436942416</v>
      </c>
      <c r="AA11" s="57" t="s">
        <v>30</v>
      </c>
      <c r="AB11" s="47" t="s">
        <v>29</v>
      </c>
      <c r="AC11" s="51">
        <f>$M$11*'[1]Results Flue gas - MEA (GF)'!AN59</f>
        <v>2.6561489531734928E-2</v>
      </c>
      <c r="AD11" s="8">
        <f>$M$11*'[1]Results Flue gas - MEA (GF)'!AO59</f>
        <v>7.8590892515261607E-4</v>
      </c>
      <c r="AE11" s="8">
        <f>$M$11*'[1]Results Flue gas - MEA (GF)'!AP59</f>
        <v>-2.3835324568936907E-5</v>
      </c>
      <c r="AF11" s="106">
        <f>$M$11*'[1]Results Flue gas - MEA (GF)'!AQ59</f>
        <v>7.4535542643051914E-2</v>
      </c>
      <c r="AG11" s="51">
        <f>$N11*'[1]Results Biogas - MEA (GF)'!AN59</f>
        <v>2.3283975568219203E-2</v>
      </c>
      <c r="AH11" s="8">
        <f>$N11*'[1]Results Biogas - MEA (GF)'!AO59</f>
        <v>6.8893290755534865E-4</v>
      </c>
      <c r="AI11" s="8">
        <f>$N11*'[1]Results Biogas - MEA (GF)'!AP59</f>
        <v>-2.0894201519112724E-5</v>
      </c>
      <c r="AJ11" s="106">
        <f>$N11*'[1]Results Biogas - MEA (GF)'!AQ59</f>
        <v>5.7705051020866142E-2</v>
      </c>
      <c r="AK11" s="50">
        <f>$O11*'[1]Results SimaPro (GF)'!AN59</f>
        <v>2.6561489602687175E-2</v>
      </c>
      <c r="AL11" s="8">
        <f>$O11*'[1]Results SimaPro (GF)'!AO59</f>
        <v>7.8590891225221158E-4</v>
      </c>
      <c r="AM11" s="8">
        <f>$O11*'[1]Results SimaPro (GF)'!AP59</f>
        <v>-2.3835324568951578E-5</v>
      </c>
      <c r="AN11" s="52">
        <f>$O11*'[1]Results SimaPro (GF)'!AQ59</f>
        <v>6.8974686215602779E-2</v>
      </c>
      <c r="AO11" s="51">
        <f>$P11*'[2]Results Flue gas - MEA (GF)'!AN59</f>
        <v>8.8271891243684369E-2</v>
      </c>
      <c r="AP11" s="8">
        <f>$P11*'[2]Results Flue gas - MEA (GF)'!AO59</f>
        <v>2.3748946784445846E-3</v>
      </c>
      <c r="AQ11" s="8">
        <f>$P11*'[2]Results Flue gas - MEA (GF)'!AP59</f>
        <v>7.1455679785328713E-3</v>
      </c>
      <c r="AR11" s="106">
        <f>$P11*'[2]Results Flue gas - MEA (GF)'!AQ59</f>
        <v>0.90220764609933812</v>
      </c>
      <c r="AS11" s="51">
        <f>$Q11*'[2]Results Flue gas - MEA (GF)'!AN59</f>
        <v>8.0334849052365015E-2</v>
      </c>
      <c r="AT11" s="8">
        <f>$Q11*'[2]Results Flue gas - MEA (GF)'!AO59</f>
        <v>2.1613540031834421E-3</v>
      </c>
      <c r="AU11" s="8">
        <f>$Q11*'[2]Results Flue gas - MEA (GF)'!AP59</f>
        <v>6.5030681552313762E-3</v>
      </c>
      <c r="AV11" s="106">
        <f>$Q11*'[2]Results Flue gas - MEA (GF)'!AQ59</f>
        <v>0.82108487812042374</v>
      </c>
      <c r="AW11" s="50">
        <f>$R11*'[2]Results SimaPro (GF)'!AN59</f>
        <v>8.8723979633027458E-2</v>
      </c>
      <c r="AX11" s="8">
        <f>$R11*'[2]Results SimaPro (GF)'!AO59</f>
        <v>3.495365964525478E-3</v>
      </c>
      <c r="AY11" s="8">
        <f>$R11*'[2]Results SimaPro (GF)'!AP59</f>
        <v>1.2435369539428939E-2</v>
      </c>
      <c r="AZ11" s="52">
        <f>$R11*'[2]Results SimaPro (GF)'!AQ59</f>
        <v>0.87449812855725984</v>
      </c>
    </row>
    <row r="12" spans="1:56" ht="18" x14ac:dyDescent="0.35">
      <c r="B12" s="10" t="s">
        <v>28</v>
      </c>
      <c r="C12" s="9" t="s">
        <v>24</v>
      </c>
      <c r="D12" s="1">
        <f>'Comparación 1-2 (MEA)'!D12</f>
        <v>1.00916876927</v>
      </c>
      <c r="E12" s="1">
        <f>'Comparación 1-2 (membrane)'!D12</f>
        <v>0.84016876926999995</v>
      </c>
      <c r="F12" s="1">
        <f>'Comparación 1-2 (MEA)'!F12</f>
        <v>0.92006229926999994</v>
      </c>
      <c r="G12" s="1">
        <f>'Comparación 1-2 (MEA)'!G12</f>
        <v>5.2818305316699998</v>
      </c>
      <c r="H12" s="1">
        <f>'Comparación 1-2 (membrane)'!G12</f>
        <v>4.5298305316700009</v>
      </c>
      <c r="I12" s="1">
        <f>'Comparación 1-2 (MEA)'!I12</f>
        <v>5.0101798416700003</v>
      </c>
      <c r="K12" s="1">
        <f t="shared" si="1"/>
        <v>5.2818305316699998</v>
      </c>
      <c r="L12" s="9" t="s">
        <v>131</v>
      </c>
      <c r="M12" s="8">
        <f t="shared" si="2"/>
        <v>0.19106420836848068</v>
      </c>
      <c r="N12" s="8">
        <f t="shared" si="0"/>
        <v>0.15906772552287035</v>
      </c>
      <c r="O12" s="8">
        <f t="shared" si="0"/>
        <v>0.17419383180760559</v>
      </c>
      <c r="P12" s="8">
        <f t="shared" si="0"/>
        <v>1</v>
      </c>
      <c r="Q12" s="8">
        <f t="shared" si="0"/>
        <v>0.85762511775207739</v>
      </c>
      <c r="R12" s="8">
        <f t="shared" si="0"/>
        <v>0.94856883643441903</v>
      </c>
      <c r="AA12" s="57" t="s">
        <v>28</v>
      </c>
      <c r="AB12" s="47" t="s">
        <v>24</v>
      </c>
      <c r="AC12" s="51">
        <f>$M$12*'[1]Results Flue gas - MEA (GF)'!AN62</f>
        <v>7.3115444911462754E-2</v>
      </c>
      <c r="AD12" s="8">
        <f>$M$12*'[1]Results Flue gas - MEA (GF)'!AO62</f>
        <v>3.6268373029270926E-3</v>
      </c>
      <c r="AE12" s="8">
        <f>$M$12*'[1]Results Flue gas - MEA (GF)'!AP62</f>
        <v>-6.4700106894938442E-4</v>
      </c>
      <c r="AF12" s="106">
        <f>$M$12*'[1]Results Flue gas - MEA (GF)'!AQ62</f>
        <v>0.11496892722304021</v>
      </c>
      <c r="AG12" s="51">
        <f>$N12*'[1]Results Biogas - MEA (GF)'!AN62</f>
        <v>6.1480417778442827E-2</v>
      </c>
      <c r="AH12" s="8">
        <f>$N12*'[1]Results Biogas - MEA (GF)'!AO62</f>
        <v>3.0496904295448058E-3</v>
      </c>
      <c r="AI12" s="8">
        <f>$N12*'[1]Results Biogas - MEA (GF)'!AP62</f>
        <v>-5.4404231650748017E-4</v>
      </c>
      <c r="AJ12" s="106">
        <f>$N12*'[1]Results Biogas - MEA (GF)'!AQ62</f>
        <v>9.5081659631390203E-2</v>
      </c>
      <c r="AK12" s="50">
        <f>$O12*'[1]Results SimaPro (GF)'!AN62</f>
        <v>7.3115444911462768E-2</v>
      </c>
      <c r="AL12" s="8">
        <f>$O12*'[1]Results SimaPro (GF)'!AO62</f>
        <v>3.6268373029270926E-3</v>
      </c>
      <c r="AM12" s="8">
        <f>$O12*'[1]Results SimaPro (GF)'!AP62</f>
        <v>-6.4700106894938453E-4</v>
      </c>
      <c r="AN12" s="52">
        <f>$O12*'[1]Results SimaPro (GF)'!AQ62</f>
        <v>9.8098550662165121E-2</v>
      </c>
      <c r="AO12" s="51">
        <f>$P12*'[2]Results Flue gas - MEA (GF)'!AN62</f>
        <v>0.2230895112224362</v>
      </c>
      <c r="AP12" s="8">
        <f>$P12*'[2]Results Flue gas - MEA (GF)'!AO62</f>
        <v>1.0959742016125778E-2</v>
      </c>
      <c r="AQ12" s="8">
        <f>$P12*'[2]Results Flue gas - MEA (GF)'!AP62</f>
        <v>3.0151410395525619E-2</v>
      </c>
      <c r="AR12" s="106">
        <f>$P12*'[2]Results Flue gas - MEA (GF)'!AQ62</f>
        <v>0.73579933636591244</v>
      </c>
      <c r="AS12" s="51">
        <f>$Q12*'[2]Results Flue gas - MEA (GF)'!AN62</f>
        <v>0.19132716833139524</v>
      </c>
      <c r="AT12" s="8">
        <f>$Q12*'[2]Results Flue gas - MEA (GF)'!AO62</f>
        <v>9.3993500371122602E-3</v>
      </c>
      <c r="AU12" s="8">
        <f>$Q12*'[2]Results Flue gas - MEA (GF)'!AP62</f>
        <v>2.5858606890853869E-2</v>
      </c>
      <c r="AV12" s="106">
        <f>$Q12*'[2]Results Flue gas - MEA (GF)'!AQ62</f>
        <v>0.63103999249271603</v>
      </c>
      <c r="AW12" s="50">
        <f>$R12*'[2]Results SimaPro (GF)'!AN62</f>
        <v>0.22517582390019555</v>
      </c>
      <c r="AX12" s="8">
        <f>$R12*'[2]Results SimaPro (GF)'!AO62</f>
        <v>1.6130528893183213E-2</v>
      </c>
      <c r="AY12" s="8">
        <f>$R12*'[2]Results SimaPro (GF)'!AP62</f>
        <v>5.4562958480396342E-2</v>
      </c>
      <c r="AZ12" s="52">
        <f>$R12*'[2]Results SimaPro (GF)'!AQ62</f>
        <v>0.65269952516064389</v>
      </c>
      <c r="BA12" s="65"/>
      <c r="BB12" s="65"/>
      <c r="BC12" s="65"/>
      <c r="BD12" s="65"/>
    </row>
    <row r="13" spans="1:56" x14ac:dyDescent="0.25">
      <c r="B13" s="10" t="s">
        <v>27</v>
      </c>
      <c r="C13" s="9" t="s">
        <v>26</v>
      </c>
      <c r="D13" s="1">
        <f>'Comparación 1-2 (MEA)'!D13</f>
        <v>2.69256216</v>
      </c>
      <c r="E13" s="1">
        <f>'Comparación 1-2 (membrane)'!D13</f>
        <v>2.6131621600000003</v>
      </c>
      <c r="F13" s="1">
        <f>'Comparación 1-2 (MEA)'!F13</f>
        <v>2.8337030000000003</v>
      </c>
      <c r="G13" s="1">
        <f>'Comparación 1-2 (MEA)'!G13</f>
        <v>14.977125950000003</v>
      </c>
      <c r="H13" s="1">
        <f>'Comparación 1-2 (membrane)'!G13</f>
        <v>14.626125950000002</v>
      </c>
      <c r="I13" s="1">
        <f>'Comparación 1-2 (MEA)'!I13</f>
        <v>15.700410590000002</v>
      </c>
      <c r="K13" s="1">
        <f t="shared" si="1"/>
        <v>15.700410590000002</v>
      </c>
      <c r="L13" s="9" t="s">
        <v>132</v>
      </c>
      <c r="M13" s="8">
        <f t="shared" si="2"/>
        <v>0.17149628951200566</v>
      </c>
      <c r="N13" s="8">
        <f t="shared" si="0"/>
        <v>0.16643909692810141</v>
      </c>
      <c r="O13" s="8">
        <f t="shared" si="0"/>
        <v>0.1804859168335928</v>
      </c>
      <c r="P13" s="8">
        <f t="shared" si="0"/>
        <v>0.9539321194274577</v>
      </c>
      <c r="Q13" s="8">
        <f t="shared" si="0"/>
        <v>0.93157601619130648</v>
      </c>
      <c r="R13" s="8">
        <f t="shared" si="0"/>
        <v>1</v>
      </c>
      <c r="AA13" s="57" t="s">
        <v>27</v>
      </c>
      <c r="AB13" s="47" t="s">
        <v>26</v>
      </c>
      <c r="AC13" s="51">
        <f>$M$13*'[1]Results Flue gas - MEA (GF)'!AN65</f>
        <v>0.12756981217266369</v>
      </c>
      <c r="AD13" s="8">
        <f>$M$13*'[1]Results Flue gas - MEA (GF)'!AO65</f>
        <v>8.5150511977788814E-4</v>
      </c>
      <c r="AE13" s="8">
        <f>$M$13*'[1]Results Flue gas - MEA (GF)'!AP65</f>
        <v>-1.8778617177552448E-4</v>
      </c>
      <c r="AF13" s="106">
        <f>$M$13*'[1]Results Flue gas - MEA (GF)'!AQ65</f>
        <v>4.3262758391339612E-2</v>
      </c>
      <c r="AG13" s="51">
        <f>$N13*'[1]Results Biogas - MEA (GF)'!AN65</f>
        <v>0.12473446302476728</v>
      </c>
      <c r="AH13" s="8">
        <f>$N13*'[1]Results Biogas - MEA (GF)'!AO65</f>
        <v>8.3257968377799859E-4</v>
      </c>
      <c r="AI13" s="8">
        <f>$N13*'[1]Results Biogas - MEA (GF)'!AP65</f>
        <v>-1.8361246207836029E-4</v>
      </c>
      <c r="AJ13" s="106">
        <f>$N13*'[1]Results Biogas - MEA (GF)'!AQ65</f>
        <v>4.105566668163451E-2</v>
      </c>
      <c r="AK13" s="50">
        <f>$O13*'[1]Results SimaPro (GF)'!AN65</f>
        <v>0.12756981217266369</v>
      </c>
      <c r="AL13" s="8">
        <f>$O13*'[1]Results SimaPro (GF)'!AO65</f>
        <v>8.5150511977788803E-4</v>
      </c>
      <c r="AM13" s="8">
        <f>$O13*'[1]Results SimaPro (GF)'!AP65</f>
        <v>-1.8778617177552448E-4</v>
      </c>
      <c r="AN13" s="52">
        <f>$O13*'[1]Results SimaPro (GF)'!AQ65</f>
        <v>5.2252385712926751E-2</v>
      </c>
      <c r="AO13" s="51">
        <f>$P13*'[2]Results Flue gas - MEA (GF)'!AN65</f>
        <v>0.43903302722479953</v>
      </c>
      <c r="AP13" s="8">
        <f>$P13*'[2]Results Flue gas - MEA (GF)'!AO65</f>
        <v>2.5731161467670164E-3</v>
      </c>
      <c r="AQ13" s="8">
        <f>$P13*'[2]Results Flue gas - MEA (GF)'!AP65</f>
        <v>6.8901975129811626E-3</v>
      </c>
      <c r="AR13" s="106">
        <f>$P13*'[2]Results Flue gas - MEA (GF)'!AQ65</f>
        <v>0.50543577854291</v>
      </c>
      <c r="AS13" s="51">
        <f>$Q13*'[2]Results Flue gas - MEA (GF)'!AN65</f>
        <v>0.42874396421829492</v>
      </c>
      <c r="AT13" s="8">
        <f>$Q13*'[2]Results Flue gas - MEA (GF)'!AO65</f>
        <v>2.5128132708661008E-3</v>
      </c>
      <c r="AU13" s="8">
        <f>$Q13*'[2]Results Flue gas - MEA (GF)'!AP65</f>
        <v>6.7287206491869842E-3</v>
      </c>
      <c r="AV13" s="106">
        <f>$Q13*'[2]Results Flue gas - MEA (GF)'!AQ65</f>
        <v>0.49359051805295845</v>
      </c>
      <c r="AW13" s="50">
        <f>$R13*'[2]Results SimaPro (GF)'!AN65</f>
        <v>0.43952284817285159</v>
      </c>
      <c r="AX13" s="8">
        <f>$R13*'[2]Results SimaPro (GF)'!AO65</f>
        <v>3.7871086019795226E-3</v>
      </c>
      <c r="AY13" s="8">
        <f>$R13*'[2]Results SimaPro (GF)'!AP65</f>
        <v>1.2621514505245891E-2</v>
      </c>
      <c r="AZ13" s="52">
        <f>$R13*'[2]Results SimaPro (GF)'!AQ65</f>
        <v>0.54406852871992295</v>
      </c>
    </row>
    <row r="14" spans="1:56" ht="18" x14ac:dyDescent="0.35">
      <c r="B14" s="10" t="s">
        <v>25</v>
      </c>
      <c r="C14" s="9" t="s">
        <v>24</v>
      </c>
      <c r="D14" s="1">
        <f>'Comparación 1-2 (MEA)'!D14</f>
        <v>215.3312213024</v>
      </c>
      <c r="E14" s="1">
        <f>'Comparación 1-2 (membrane)'!D14</f>
        <v>215.2687213024</v>
      </c>
      <c r="F14" s="1">
        <f>'Comparación 1-2 (MEA)'!F14</f>
        <v>215.29834345240002</v>
      </c>
      <c r="G14" s="1">
        <f>'Comparación 1-2 (MEA)'!G14</f>
        <v>1.7602749482399997</v>
      </c>
      <c r="H14" s="1">
        <f>'Comparación 1-2 (membrane)'!G14</f>
        <v>1.4822749482399997</v>
      </c>
      <c r="I14" s="1">
        <f>'Comparación 1-2 (MEA)'!I14</f>
        <v>1.6629071982399999</v>
      </c>
      <c r="K14" s="1">
        <f t="shared" si="1"/>
        <v>215.3312213024</v>
      </c>
      <c r="L14" s="9" t="s">
        <v>131</v>
      </c>
      <c r="M14" s="8">
        <f t="shared" si="2"/>
        <v>1</v>
      </c>
      <c r="N14" s="8">
        <f t="shared" si="0"/>
        <v>0.99970974947514823</v>
      </c>
      <c r="O14" s="8">
        <f t="shared" si="0"/>
        <v>0.9998473149885041</v>
      </c>
      <c r="P14" s="8">
        <f t="shared" si="0"/>
        <v>8.1747316417620699E-3</v>
      </c>
      <c r="Q14" s="8">
        <f t="shared" si="0"/>
        <v>6.8836973072212773E-3</v>
      </c>
      <c r="R14" s="8">
        <f t="shared" si="0"/>
        <v>7.722554993103853E-3</v>
      </c>
      <c r="AA14" s="57" t="s">
        <v>25</v>
      </c>
      <c r="AB14" s="47" t="s">
        <v>24</v>
      </c>
      <c r="AC14" s="51">
        <f>$M$14*'[1]Results Flue gas - MEA (GF)'!AN68</f>
        <v>6.5565723143199415E-4</v>
      </c>
      <c r="AD14" s="8">
        <f>$M$14*'[1]Results Flue gas - MEA (GF)'!AO68</f>
        <v>3.0500918353942028E-5</v>
      </c>
      <c r="AE14" s="8">
        <f>$M$14*'[1]Results Flue gas - MEA (GF)'!AP68</f>
        <v>-4.7490558675195726E-6</v>
      </c>
      <c r="AF14" s="106">
        <f>$M$14*'[1]Results Flue gas - MEA (GF)'!AQ68</f>
        <v>0.99931859090608155</v>
      </c>
      <c r="AG14" s="51">
        <f>$N14*'[1]Results Biogas - MEA (GF)'!AN68</f>
        <v>6.5550589201474844E-4</v>
      </c>
      <c r="AH14" s="8">
        <f>$N14*'[1]Results Biogas - MEA (GF)'!AO68</f>
        <v>3.0493878103353984E-5</v>
      </c>
      <c r="AI14" s="8">
        <f>$N14*'[1]Results Biogas - MEA (GF)'!AP68</f>
        <v>-4.7479596859890383E-6</v>
      </c>
      <c r="AJ14" s="106">
        <f>$N14*'[1]Results Biogas - MEA (GF)'!AQ68</f>
        <v>0.99902849766471613</v>
      </c>
      <c r="AK14" s="50">
        <f>$O14*'[1]Results SimaPro (GF)'!AN68</f>
        <v>6.5565723143199415E-4</v>
      </c>
      <c r="AL14" s="8">
        <f>$O14*'[1]Results SimaPro (GF)'!AO68</f>
        <v>3.0500918353942028E-5</v>
      </c>
      <c r="AM14" s="8">
        <f>$O14*'[1]Results SimaPro (GF)'!AP68</f>
        <v>-4.7490558675195726E-6</v>
      </c>
      <c r="AN14" s="52">
        <f>$O14*'[1]Results SimaPro (GF)'!AQ68</f>
        <v>0.99916590589458565</v>
      </c>
      <c r="AO14" s="51">
        <f>$P14*'[2]Results Flue gas - MEA (GF)'!AN68</f>
        <v>2.0379726431947231E-3</v>
      </c>
      <c r="AP14" s="8">
        <f>$P14*'[2]Results Flue gas - MEA (GF)'!AO68</f>
        <v>9.2168984506561699E-5</v>
      </c>
      <c r="AQ14" s="8">
        <f>$P14*'[2]Results Flue gas - MEA (GF)'!AP68</f>
        <v>2.5720626885880496E-4</v>
      </c>
      <c r="AR14" s="106">
        <f>$P14*'[2]Results Flue gas - MEA (GF)'!AQ68</f>
        <v>5.787383745201981E-3</v>
      </c>
      <c r="AS14" s="51">
        <f>$Q14*'[2]Results Flue gas - MEA (GF)'!AN68</f>
        <v>1.7161158813436262E-3</v>
      </c>
      <c r="AT14" s="8">
        <f>$Q14*'[2]Results Flue gas - MEA (GF)'!AO68</f>
        <v>7.76127484376208E-5</v>
      </c>
      <c r="AU14" s="8">
        <f>$Q14*'[2]Results Flue gas - MEA (GF)'!AP68</f>
        <v>2.1658571534002657E-4</v>
      </c>
      <c r="AV14" s="106">
        <f>$Q14*'[2]Results Flue gas - MEA (GF)'!AQ68</f>
        <v>4.8733829621000046E-3</v>
      </c>
      <c r="AW14" s="50">
        <f>$R14*'[2]Results SimaPro (GF)'!AN68</f>
        <v>2.0555180784416361E-3</v>
      </c>
      <c r="AX14" s="8">
        <f>$R14*'[2]Results SimaPro (GF)'!AO68</f>
        <v>1.3565413237952263E-4</v>
      </c>
      <c r="AY14" s="8">
        <f>$R14*'[2]Results SimaPro (GF)'!AP68</f>
        <v>4.6250195116916837E-4</v>
      </c>
      <c r="AZ14" s="52">
        <f>$R14*'[2]Results SimaPro (GF)'!AQ68</f>
        <v>5.0688808311135265E-3</v>
      </c>
    </row>
    <row r="15" spans="1:56" ht="18" x14ac:dyDescent="0.35">
      <c r="B15" s="10" t="s">
        <v>23</v>
      </c>
      <c r="C15" s="9" t="s">
        <v>22</v>
      </c>
      <c r="D15" s="1">
        <f>'Comparación 1-2 (MEA)'!D15</f>
        <v>3.16167828E-2</v>
      </c>
      <c r="E15" s="1">
        <f>'Comparación 1-2 (membrane)'!D15</f>
        <v>2.8364782799999998E-2</v>
      </c>
      <c r="F15" s="1">
        <f>'Comparación 1-2 (MEA)'!F15</f>
        <v>3.3278562800000001E-2</v>
      </c>
      <c r="G15" s="1">
        <f>'Comparación 1-2 (MEA)'!G15</f>
        <v>0.13629439269999999</v>
      </c>
      <c r="H15" s="1">
        <f>'Comparación 1-2 (membrane)'!G15</f>
        <v>0.12179439269999999</v>
      </c>
      <c r="I15" s="1">
        <f>'Comparación 1-2 (MEA)'!I15</f>
        <v>0.14439479899999996</v>
      </c>
      <c r="K15" s="1">
        <f t="shared" si="1"/>
        <v>0.14439479899999996</v>
      </c>
      <c r="L15" s="9" t="s">
        <v>132</v>
      </c>
      <c r="M15" s="8">
        <f t="shared" si="2"/>
        <v>0.21896067600052554</v>
      </c>
      <c r="N15" s="8">
        <f t="shared" si="0"/>
        <v>0.19643908919461847</v>
      </c>
      <c r="O15" s="8">
        <f t="shared" si="0"/>
        <v>0.23046926226200162</v>
      </c>
      <c r="P15" s="8">
        <f t="shared" si="0"/>
        <v>0.94390098288789492</v>
      </c>
      <c r="Q15" s="8">
        <f t="shared" si="0"/>
        <v>0.84348185352576321</v>
      </c>
      <c r="R15" s="8">
        <f t="shared" si="0"/>
        <v>1</v>
      </c>
      <c r="AA15" s="57" t="s">
        <v>23</v>
      </c>
      <c r="AB15" s="47" t="s">
        <v>22</v>
      </c>
      <c r="AC15" s="51">
        <f>$M$15*'[1]Results Flue gas - MEA (GF)'!AN71</f>
        <v>0.16881974952574302</v>
      </c>
      <c r="AD15" s="8">
        <f>$M$15*'[1]Results Flue gas - MEA (GF)'!AO71</f>
        <v>8.5799489218444627E-4</v>
      </c>
      <c r="AE15" s="8">
        <f>$M$15*'[1]Results Flue gas - MEA (GF)'!AP71</f>
        <v>-9.8286088545336244E-4</v>
      </c>
      <c r="AF15" s="106">
        <f>$M$15*'[1]Results Flue gas - MEA (GF)'!AQ71</f>
        <v>5.0265792468051448E-2</v>
      </c>
      <c r="AG15" s="51">
        <f>$N15*'[1]Results Biogas - MEA (GF)'!AN71</f>
        <v>0.15789790691705363</v>
      </c>
      <c r="AH15" s="8">
        <f>$N15*'[1]Results Biogas - MEA (GF)'!AO71</f>
        <v>8.0248666404275615E-4</v>
      </c>
      <c r="AI15" s="8">
        <f>$N15*'[1]Results Biogas - MEA (GF)'!AP71</f>
        <v>-9.1927441569899409E-4</v>
      </c>
      <c r="AJ15" s="106">
        <f>$N15*'[1]Results Biogas - MEA (GF)'!AQ71</f>
        <v>3.8657970029221077E-2</v>
      </c>
      <c r="AK15" s="50">
        <f>$O15*'[1]Results SimaPro (GF)'!AN71</f>
        <v>0.16881974952574302</v>
      </c>
      <c r="AL15" s="8">
        <f>$O15*'[1]Results SimaPro (GF)'!AO71</f>
        <v>8.5799489218444627E-4</v>
      </c>
      <c r="AM15" s="8">
        <f>$O15*'[1]Results SimaPro (GF)'!AP71</f>
        <v>-9.8286088545336222E-4</v>
      </c>
      <c r="AN15" s="52">
        <f>$O15*'[1]Results SimaPro (GF)'!AQ71</f>
        <v>6.1774378729527513E-2</v>
      </c>
      <c r="AO15" s="51">
        <f>$P15*'[2]Results Flue gas - MEA (GF)'!AN71</f>
        <v>0.60021914431973422</v>
      </c>
      <c r="AP15" s="8">
        <f>$P15*'[2]Results Flue gas - MEA (GF)'!AO71</f>
        <v>2.5928219201302558E-3</v>
      </c>
      <c r="AQ15" s="8">
        <f>$P15*'[2]Results Flue gas - MEA (GF)'!AP71</f>
        <v>2.7690055512317791E-3</v>
      </c>
      <c r="AR15" s="106">
        <f>$P15*'[2]Results Flue gas - MEA (GF)'!AQ71</f>
        <v>0.33832001109679866</v>
      </c>
      <c r="AS15" s="51">
        <f>$Q15*'[2]Results Flue gas - MEA (GF)'!AN71</f>
        <v>0.53636341687397737</v>
      </c>
      <c r="AT15" s="8">
        <f>$Q15*'[2]Results Flue gas - MEA (GF)'!AO71</f>
        <v>2.3169784529331731E-3</v>
      </c>
      <c r="AU15" s="8">
        <f>$Q15*'[2]Results Flue gas - MEA (GF)'!AP71</f>
        <v>2.4744183734508344E-3</v>
      </c>
      <c r="AV15" s="106">
        <f>$Q15*'[2]Results Flue gas - MEA (GF)'!AQ71</f>
        <v>0.30232703982540182</v>
      </c>
      <c r="AW15" s="50">
        <f>$R15*'[2]Results SimaPro (GF)'!AN71</f>
        <v>0.60071272165419209</v>
      </c>
      <c r="AX15" s="8">
        <f>$R15*'[2]Results SimaPro (GF)'!AO71</f>
        <v>3.8160654249049472E-3</v>
      </c>
      <c r="AY15" s="8">
        <f>$R15*'[2]Results SimaPro (GF)'!AP71</f>
        <v>8.544144308133949E-3</v>
      </c>
      <c r="AZ15" s="52">
        <f>$R15*'[2]Results SimaPro (GF)'!AQ71</f>
        <v>0.3869270686127691</v>
      </c>
      <c r="BA15" s="65"/>
      <c r="BB15" s="65"/>
      <c r="BC15" s="65"/>
      <c r="BD15" s="65"/>
    </row>
    <row r="16" spans="1:56" ht="18" x14ac:dyDescent="0.35">
      <c r="B16" s="13" t="s">
        <v>21</v>
      </c>
      <c r="C16" s="12" t="s">
        <v>12</v>
      </c>
      <c r="D16" s="11">
        <f>'Comparación 1-2 (MEA)'!D16</f>
        <v>57.684374665482096</v>
      </c>
      <c r="E16" s="11">
        <f>'Comparación 1-2 (membrane)'!D16</f>
        <v>50.784374665482098</v>
      </c>
      <c r="F16" s="11">
        <f>'Comparación 1-2 (MEA)'!F16</f>
        <v>62.160403655482099</v>
      </c>
      <c r="G16" s="11">
        <f>'Comparación 1-2 (MEA)'!G16</f>
        <v>354.54502739454205</v>
      </c>
      <c r="H16" s="11">
        <f>'Comparación 1-2 (membrane)'!G16</f>
        <v>323.74502739454198</v>
      </c>
      <c r="I16" s="11">
        <f>'Comparación 1-2 (MEA)'!I16</f>
        <v>381.65437635454208</v>
      </c>
      <c r="K16" s="1">
        <f t="shared" si="1"/>
        <v>381.65437635454208</v>
      </c>
      <c r="L16" s="9" t="s">
        <v>132</v>
      </c>
      <c r="M16" s="8">
        <f t="shared" si="2"/>
        <v>0.15114296661934659</v>
      </c>
      <c r="N16" s="8">
        <f t="shared" si="0"/>
        <v>0.13306378181893397</v>
      </c>
      <c r="O16" s="8">
        <f t="shared" si="0"/>
        <v>0.16287093115300086</v>
      </c>
      <c r="P16" s="8">
        <f t="shared" si="0"/>
        <v>0.92896885077293989</v>
      </c>
      <c r="Q16" s="8">
        <f t="shared" si="0"/>
        <v>0.84826756209863408</v>
      </c>
      <c r="R16" s="8">
        <f t="shared" si="0"/>
        <v>1</v>
      </c>
      <c r="AA16" s="58" t="s">
        <v>21</v>
      </c>
      <c r="AB16" s="49" t="s">
        <v>12</v>
      </c>
      <c r="AC16" s="51">
        <f>$M$16*'[1]Results Flue gas - MEA (GF)'!AN74</f>
        <v>5.9995484066482113E-2</v>
      </c>
      <c r="AD16" s="8">
        <f>$M$16*'[1]Results Flue gas - MEA (GF)'!AO74</f>
        <v>2.5124431931293524E-3</v>
      </c>
      <c r="AE16" s="8">
        <f>$M$16*'[1]Results Flue gas - MEA (GF)'!AP74</f>
        <v>-1.122229211914296E-3</v>
      </c>
      <c r="AF16" s="106">
        <f>$M$16*'[1]Results Flue gas - MEA (GF)'!AQ74</f>
        <v>8.975726857164941E-2</v>
      </c>
      <c r="AG16" s="51">
        <f>$N16*'[1]Results Biogas - MEA (GF)'!AN74</f>
        <v>4.7322555463176139E-2</v>
      </c>
      <c r="AH16" s="8">
        <f>$N16*'[1]Results Biogas - MEA (GF)'!AO74</f>
        <v>1.9817363624100959E-3</v>
      </c>
      <c r="AI16" s="8">
        <f>$N16*'[1]Results Biogas - MEA (GF)'!AP74</f>
        <v>-8.8517919222657053E-4</v>
      </c>
      <c r="AJ16" s="106">
        <f>$N16*'[1]Results Biogas - MEA (GF)'!AQ74</f>
        <v>8.4644669185574298E-2</v>
      </c>
      <c r="AK16" s="50">
        <f>$O16*'[1]Results SimaPro (GF)'!AN74</f>
        <v>5.999548406648212E-2</v>
      </c>
      <c r="AL16" s="8">
        <f>$O16*'[1]Results SimaPro (GF)'!AO74</f>
        <v>2.5124431669276514E-3</v>
      </c>
      <c r="AM16" s="8">
        <f>$O16*'[1]Results SimaPro (GF)'!AP74</f>
        <v>-1.1222292119142962E-3</v>
      </c>
      <c r="AN16" s="52">
        <f>$O16*'[1]Results SimaPro (GF)'!AQ74</f>
        <v>0.10148523313150537</v>
      </c>
      <c r="AO16" s="51">
        <f>$P16*'[2]Results Flue gas - MEA (GF)'!AN74</f>
        <v>0.15305266844438967</v>
      </c>
      <c r="AP16" s="8">
        <f>$P16*'[2]Results Flue gas - MEA (GF)'!AO74</f>
        <v>7.5922130323175631E-3</v>
      </c>
      <c r="AQ16" s="8">
        <f>$P16*'[2]Results Flue gas - MEA (GF)'!AP74</f>
        <v>1.7342174700628831E-2</v>
      </c>
      <c r="AR16" s="106">
        <f>$P16*'[2]Results Flue gas - MEA (GF)'!AQ74</f>
        <v>0.75098179459560388</v>
      </c>
      <c r="AS16" s="51">
        <f>$Q16*'[2]Results Flue gas - MEA (GF)'!AN74</f>
        <v>0.13975669240792027</v>
      </c>
      <c r="AT16" s="8">
        <f>$Q16*'[2]Results Flue gas - MEA (GF)'!AO74</f>
        <v>6.9326630645354416E-3</v>
      </c>
      <c r="AU16" s="8">
        <f>$Q16*'[2]Results Flue gas - MEA (GF)'!AP74</f>
        <v>1.5835627042339515E-2</v>
      </c>
      <c r="AV16" s="106">
        <f>$Q16*'[2]Results Flue gas - MEA (GF)'!AQ74</f>
        <v>0.68574257958383888</v>
      </c>
      <c r="AW16" s="50">
        <f>$R16*'[2]Results SimaPro (GF)'!AN74</f>
        <v>0.15449793335990997</v>
      </c>
      <c r="AX16" s="8">
        <f>$R16*'[2]Results SimaPro (GF)'!AO74</f>
        <v>1.1174206256286354E-2</v>
      </c>
      <c r="AY16" s="8">
        <f>$R16*'[2]Results SimaPro (GF)'!AP74</f>
        <v>3.4252945858678892E-2</v>
      </c>
      <c r="AZ16" s="52">
        <f>$R16*'[2]Results SimaPro (GF)'!AQ74</f>
        <v>0.8000749145251248</v>
      </c>
    </row>
    <row r="17" spans="1:52" x14ac:dyDescent="0.25">
      <c r="B17" s="10" t="s">
        <v>20</v>
      </c>
      <c r="C17" s="9" t="s">
        <v>11</v>
      </c>
      <c r="D17" s="1">
        <f>'Comparación 1-2 (MEA)'!D17</f>
        <v>1461.9467503599999</v>
      </c>
      <c r="E17" s="1">
        <f>'Comparación 1-2 (membrane)'!D17</f>
        <v>846.74675035999985</v>
      </c>
      <c r="F17" s="1">
        <f>'Comparación 1-2 (MEA)'!F17</f>
        <v>988.26467586999991</v>
      </c>
      <c r="G17" s="1">
        <f>'Comparación 1-2 (MEA)'!G17</f>
        <v>8172.6106436200007</v>
      </c>
      <c r="H17" s="1">
        <f>'Comparación 1-2 (membrane)'!G17</f>
        <v>5438.6106436200007</v>
      </c>
      <c r="I17" s="1">
        <f>'Comparación 1-2 (MEA)'!I17</f>
        <v>6248.3314473199989</v>
      </c>
      <c r="K17" s="1">
        <f t="shared" si="1"/>
        <v>8172.6106436200007</v>
      </c>
      <c r="L17" s="9" t="s">
        <v>131</v>
      </c>
      <c r="M17" s="8">
        <f t="shared" si="2"/>
        <v>0.17888369018304789</v>
      </c>
      <c r="N17" s="8">
        <f t="shared" si="0"/>
        <v>0.10360786623562178</v>
      </c>
      <c r="O17" s="8">
        <f t="shared" si="0"/>
        <v>0.12092398854722082</v>
      </c>
      <c r="P17" s="8">
        <f t="shared" si="0"/>
        <v>1</v>
      </c>
      <c r="Q17" s="8">
        <f t="shared" si="0"/>
        <v>0.66546797354963749</v>
      </c>
      <c r="R17" s="8">
        <f t="shared" si="0"/>
        <v>0.76454534784399619</v>
      </c>
      <c r="AA17" s="57" t="s">
        <v>20</v>
      </c>
      <c r="AB17" s="47" t="s">
        <v>11</v>
      </c>
      <c r="AC17" s="51">
        <f>$M$17*'[1]Results Flue gas - MEA (GF)'!AN77</f>
        <v>3.8595597177535891E-2</v>
      </c>
      <c r="AD17" s="8">
        <f>$M$17*'[1]Results Flue gas - MEA (GF)'!AO77</f>
        <v>2.3893825916256428E-3</v>
      </c>
      <c r="AE17" s="8">
        <f>$M$17*'[1]Results Flue gas - MEA (GF)'!AP77</f>
        <v>1.2277562748977259E-4</v>
      </c>
      <c r="AF17" s="106">
        <f>$M$17*'[1]Results Flue gas - MEA (GF)'!AQ77</f>
        <v>0.1377759347863966</v>
      </c>
      <c r="AG17" s="51">
        <f>$N17*'[1]Results Biogas - MEA (GF)'!AN77</f>
        <v>2.902508176148923E-2</v>
      </c>
      <c r="AH17" s="8">
        <f>$N17*'[1]Results Biogas - MEA (GF)'!AO77</f>
        <v>1.7968895457790306E-3</v>
      </c>
      <c r="AI17" s="8">
        <f>$N17*'[1]Results Biogas - MEA (GF)'!AP77</f>
        <v>9.2331065893778397E-5</v>
      </c>
      <c r="AJ17" s="106">
        <f>$N17*'[1]Results Biogas - MEA (GF)'!AQ77</f>
        <v>7.2693563862459745E-2</v>
      </c>
      <c r="AK17" s="50">
        <f>$O17*'[1]Results SimaPro (GF)'!AN77</f>
        <v>3.8595597153063904E-2</v>
      </c>
      <c r="AL17" s="8">
        <f>$O17*'[1]Results SimaPro (GF)'!AO77</f>
        <v>2.3893825671536533E-3</v>
      </c>
      <c r="AM17" s="8">
        <f>$O17*'[1]Results SimaPro (GF)'!AP77</f>
        <v>1.2277561525378462E-4</v>
      </c>
      <c r="AN17" s="52">
        <f>$O17*'[1]Results SimaPro (GF)'!AQ77</f>
        <v>7.9816233211749479E-2</v>
      </c>
      <c r="AO17" s="51">
        <f>$P17*'[2]Results Flue gas - MEA (GF)'!AN77</f>
        <v>8.790738452477842E-2</v>
      </c>
      <c r="AP17" s="8">
        <f>$P17*'[2]Results Flue gas - MEA (GF)'!AO77</f>
        <v>7.2203430058259254E-3</v>
      </c>
      <c r="AQ17" s="8">
        <f>$P17*'[2]Results Flue gas - MEA (GF)'!AP77</f>
        <v>2.2751325972583065E-2</v>
      </c>
      <c r="AR17" s="106">
        <f>$P17*'[2]Results Flue gas - MEA (GF)'!AQ77</f>
        <v>0.88212094649681261</v>
      </c>
      <c r="AS17" s="51">
        <f>$Q17*'[2]Results Flue gas - MEA (GF)'!AN77</f>
        <v>5.849954903975306E-2</v>
      </c>
      <c r="AT17" s="8">
        <f>$Q17*'[2]Results Flue gas - MEA (GF)'!AO77</f>
        <v>4.8049070284202772E-3</v>
      </c>
      <c r="AU17" s="8">
        <f>$Q17*'[2]Results Flue gas - MEA (GF)'!AP77</f>
        <v>1.5140278790542088E-2</v>
      </c>
      <c r="AV17" s="106">
        <f>$Q17*'[2]Results Flue gas - MEA (GF)'!AQ77</f>
        <v>0.5870232386909221</v>
      </c>
      <c r="AW17" s="50">
        <f>$R17*'[2]Results SimaPro (GF)'!AN77</f>
        <v>8.9281859449601694E-2</v>
      </c>
      <c r="AX17" s="8">
        <f>$R17*'[2]Results SimaPro (GF)'!AO77</f>
        <v>1.062688857786216E-2</v>
      </c>
      <c r="AY17" s="8">
        <f>$R17*'[2]Results SimaPro (GF)'!AP77</f>
        <v>3.8833799974033925E-2</v>
      </c>
      <c r="AZ17" s="52">
        <f>$R17*'[2]Results SimaPro (GF)'!AQ77</f>
        <v>0.62580279984249843</v>
      </c>
    </row>
    <row r="18" spans="1:52" ht="15.75" thickBot="1" x14ac:dyDescent="0.3">
      <c r="B18" s="10" t="s">
        <v>19</v>
      </c>
      <c r="C18" s="9" t="s">
        <v>18</v>
      </c>
      <c r="D18" s="1">
        <f>'Comparación 1-2 (MEA)'!D18</f>
        <v>2.2935855299999997</v>
      </c>
      <c r="E18" s="1">
        <f>'Comparación 1-2 (membrane)'!D18</f>
        <v>2.1719855299999997</v>
      </c>
      <c r="F18" s="1">
        <f>'Comparación 1-2 (MEA)'!F18</f>
        <v>3.8349841599999999</v>
      </c>
      <c r="G18" s="1">
        <f>'Comparación 1-2 (MEA)'!G18</f>
        <v>11.277268779999998</v>
      </c>
      <c r="H18" s="1">
        <f>'Comparación 1-2 (membrane)'!G18</f>
        <v>10.73626878</v>
      </c>
      <c r="I18" s="1">
        <f>'Comparación 1-2 (MEA)'!I18</f>
        <v>18.099492040000001</v>
      </c>
      <c r="K18" s="1">
        <f t="shared" si="1"/>
        <v>18.099492040000001</v>
      </c>
      <c r="L18" s="9" t="s">
        <v>132</v>
      </c>
      <c r="M18" s="8">
        <f t="shared" si="2"/>
        <v>0.12672098890571956</v>
      </c>
      <c r="N18" s="8">
        <f t="shared" si="0"/>
        <v>0.12000256831517132</v>
      </c>
      <c r="O18" s="8">
        <f t="shared" si="0"/>
        <v>0.21188352421850618</v>
      </c>
      <c r="P18" s="8">
        <f t="shared" si="0"/>
        <v>0.62307100967679963</v>
      </c>
      <c r="Q18" s="8">
        <f t="shared" si="0"/>
        <v>0.59318066806917968</v>
      </c>
      <c r="R18" s="8">
        <f t="shared" si="0"/>
        <v>1</v>
      </c>
      <c r="AA18" s="59" t="s">
        <v>19</v>
      </c>
      <c r="AB18" s="64" t="s">
        <v>18</v>
      </c>
      <c r="AC18" s="53">
        <f>$M$18*'[1]Results Flue gas - MEA (GF)'!AN80</f>
        <v>9.1063172732001138E-2</v>
      </c>
      <c r="AD18" s="54">
        <f>$M$18*'[1]Results Flue gas - MEA (GF)'!AO80</f>
        <v>6.0189700218791326E-4</v>
      </c>
      <c r="AE18" s="54">
        <f>$M$18*'[1]Results Flue gas - MEA (GF)'!AP80</f>
        <v>-1.3038929461580841E-4</v>
      </c>
      <c r="AF18" s="107">
        <f>$M$18*'[1]Results Flue gas - MEA (GF)'!AQ80</f>
        <v>3.5186308466146315E-2</v>
      </c>
      <c r="AG18" s="51">
        <f>$N18*'[1]Results Biogas - MEA (GF)'!AN80</f>
        <v>7.6853048474280566E-2</v>
      </c>
      <c r="AH18" s="54">
        <f>$N18*'[1]Results Biogas - MEA (GF)'!AO80</f>
        <v>5.0797285113058819E-4</v>
      </c>
      <c r="AI18" s="54">
        <f>$N18*'[1]Results Biogas - MEA (GF)'!AP80</f>
        <v>-1.1004245161902302E-4</v>
      </c>
      <c r="AJ18" s="107">
        <f>$N18*'[1]Results Biogas - MEA (GF)'!AQ80</f>
        <v>4.2751589441379183E-2</v>
      </c>
      <c r="AK18" s="94">
        <f>$O18*'[1]Results SimaPro (GF)'!AN80</f>
        <v>9.1063172732001152E-2</v>
      </c>
      <c r="AL18" s="54">
        <f>$O18*'[1]Results SimaPro (GF)'!AO80</f>
        <v>6.0189700218792551E-4</v>
      </c>
      <c r="AM18" s="54">
        <f>$O18*'[1]Results SimaPro (GF)'!AP80</f>
        <v>-1.3038929461580841E-4</v>
      </c>
      <c r="AN18" s="55">
        <f>$O18*'[1]Results SimaPro (GF)'!AQ80</f>
        <v>0.12034884377893292</v>
      </c>
      <c r="AO18" s="53">
        <f>$P18*'[2]Results Flue gas - MEA (GF)'!AN80</f>
        <v>0.30941788850335039</v>
      </c>
      <c r="AP18" s="54">
        <f>$P18*'[2]Results Flue gas - MEA (GF)'!AO80</f>
        <v>1.8188399943626394E-3</v>
      </c>
      <c r="AQ18" s="54">
        <f>$P18*'[2]Results Flue gas - MEA (GF)'!AP80</f>
        <v>4.8827817822007366E-3</v>
      </c>
      <c r="AR18" s="107">
        <f>$P18*'[2]Results Flue gas - MEA (GF)'!AQ80</f>
        <v>0.30695149939688582</v>
      </c>
      <c r="AS18" s="51">
        <f>$Q18*'[2]Results Flue gas - MEA (GF)'!AN80</f>
        <v>0.29457430527891015</v>
      </c>
      <c r="AT18" s="54">
        <f>$Q18*'[2]Results Flue gas - MEA (GF)'!AO80</f>
        <v>1.7315854954102624E-3</v>
      </c>
      <c r="AU18" s="54">
        <f>$Q18*'[2]Results Flue gas - MEA (GF)'!AP80</f>
        <v>4.6485420034295339E-3</v>
      </c>
      <c r="AV18" s="107">
        <f>$Q18*'[2]Results Flue gas - MEA (GF)'!AQ80</f>
        <v>0.29222623529142971</v>
      </c>
      <c r="AW18" s="94">
        <f>$R18*'[2]Results SimaPro (GF)'!AN80</f>
        <v>0.30976412750200044</v>
      </c>
      <c r="AX18" s="54">
        <f>$R18*'[2]Results SimaPro (GF)'!AO80</f>
        <v>2.6769657343377684E-3</v>
      </c>
      <c r="AY18" s="54">
        <f>$R18*'[2]Results SimaPro (GF)'!AP80</f>
        <v>8.9340363609452644E-3</v>
      </c>
      <c r="AZ18" s="55">
        <f>$R18*'[2]Results SimaPro (GF)'!AQ80</f>
        <v>0.67862487040271657</v>
      </c>
    </row>
    <row r="19" spans="1:52" ht="15.75" thickBot="1" x14ac:dyDescent="0.3">
      <c r="A19" s="19"/>
      <c r="AC19" s="165" t="s">
        <v>2</v>
      </c>
      <c r="AD19" s="166"/>
      <c r="AE19" s="166"/>
      <c r="AF19" s="166"/>
      <c r="AG19" s="166"/>
      <c r="AH19" s="166"/>
      <c r="AI19" s="166"/>
      <c r="AJ19" s="166"/>
      <c r="AK19" s="166"/>
      <c r="AL19" s="166"/>
      <c r="AM19" s="166"/>
      <c r="AN19" s="167"/>
      <c r="AO19" s="165" t="s">
        <v>1</v>
      </c>
      <c r="AP19" s="166"/>
      <c r="AQ19" s="166"/>
      <c r="AR19" s="166"/>
      <c r="AS19" s="166"/>
      <c r="AT19" s="166"/>
      <c r="AU19" s="166"/>
      <c r="AV19" s="166"/>
      <c r="AW19" s="166"/>
      <c r="AX19" s="166"/>
      <c r="AY19" s="166"/>
      <c r="AZ19" s="167"/>
    </row>
    <row r="20" spans="1:52" ht="15.75" thickBot="1" x14ac:dyDescent="0.3">
      <c r="D20" s="164" t="s">
        <v>2</v>
      </c>
      <c r="E20" s="164"/>
      <c r="F20" s="164"/>
      <c r="G20" s="164" t="s">
        <v>1</v>
      </c>
      <c r="H20" s="164"/>
      <c r="I20" s="164"/>
      <c r="M20" s="161" t="s">
        <v>2</v>
      </c>
      <c r="N20" s="162"/>
      <c r="O20" s="163"/>
      <c r="P20" s="164" t="s">
        <v>1</v>
      </c>
      <c r="Q20" s="164"/>
      <c r="R20" s="164"/>
      <c r="AC20" s="117" t="s">
        <v>70</v>
      </c>
      <c r="AD20" s="111" t="s">
        <v>109</v>
      </c>
      <c r="AE20" s="111" t="s">
        <v>110</v>
      </c>
      <c r="AF20" s="113" t="s">
        <v>108</v>
      </c>
      <c r="AG20" s="117" t="s">
        <v>70</v>
      </c>
      <c r="AH20" s="111" t="s">
        <v>109</v>
      </c>
      <c r="AI20" s="111" t="s">
        <v>110</v>
      </c>
      <c r="AJ20" s="118" t="s">
        <v>108</v>
      </c>
      <c r="AK20" s="121" t="s">
        <v>70</v>
      </c>
      <c r="AL20" s="111" t="s">
        <v>109</v>
      </c>
      <c r="AM20" s="111" t="s">
        <v>110</v>
      </c>
      <c r="AN20" s="120" t="s">
        <v>108</v>
      </c>
      <c r="AO20" s="119" t="s">
        <v>70</v>
      </c>
      <c r="AP20" s="111" t="s">
        <v>109</v>
      </c>
      <c r="AQ20" s="111" t="s">
        <v>110</v>
      </c>
      <c r="AR20" s="118" t="s">
        <v>108</v>
      </c>
      <c r="AS20" s="117" t="s">
        <v>70</v>
      </c>
      <c r="AT20" s="111" t="s">
        <v>109</v>
      </c>
      <c r="AU20" s="111" t="s">
        <v>110</v>
      </c>
      <c r="AV20" s="118" t="s">
        <v>108</v>
      </c>
      <c r="AW20" s="119" t="s">
        <v>70</v>
      </c>
      <c r="AX20" s="111" t="s">
        <v>109</v>
      </c>
      <c r="AY20" s="111" t="s">
        <v>110</v>
      </c>
      <c r="AZ20" s="120" t="s">
        <v>108</v>
      </c>
    </row>
    <row r="21" spans="1:52" ht="28.5" customHeight="1" x14ac:dyDescent="0.25">
      <c r="B21" s="16" t="s">
        <v>99</v>
      </c>
      <c r="C21" s="16" t="s">
        <v>16</v>
      </c>
      <c r="D21" s="16" t="s">
        <v>133</v>
      </c>
      <c r="E21" s="16" t="s">
        <v>143</v>
      </c>
      <c r="F21" s="16" t="s">
        <v>273</v>
      </c>
      <c r="G21" s="16" t="s">
        <v>133</v>
      </c>
      <c r="H21" s="16" t="s">
        <v>143</v>
      </c>
      <c r="I21" s="16" t="s">
        <v>273</v>
      </c>
      <c r="K21" s="160" t="s">
        <v>15</v>
      </c>
      <c r="L21" s="160"/>
      <c r="M21" s="16" t="s">
        <v>133</v>
      </c>
      <c r="N21" s="16" t="s">
        <v>143</v>
      </c>
      <c r="O21" s="16" t="s">
        <v>96</v>
      </c>
      <c r="P21" s="16" t="s">
        <v>133</v>
      </c>
      <c r="Q21" s="16" t="s">
        <v>143</v>
      </c>
      <c r="R21" s="16" t="s">
        <v>96</v>
      </c>
      <c r="AA21" s="56" t="s">
        <v>99</v>
      </c>
      <c r="AB21" s="63" t="s">
        <v>16</v>
      </c>
      <c r="AC21" s="168" t="s">
        <v>133</v>
      </c>
      <c r="AD21" s="169"/>
      <c r="AE21" s="169"/>
      <c r="AF21" s="170"/>
      <c r="AG21" s="168" t="s">
        <v>143</v>
      </c>
      <c r="AH21" s="169"/>
      <c r="AI21" s="169"/>
      <c r="AJ21" s="170"/>
      <c r="AK21" s="169" t="s">
        <v>96</v>
      </c>
      <c r="AL21" s="169"/>
      <c r="AM21" s="169"/>
      <c r="AN21" s="172"/>
      <c r="AO21" s="168" t="s">
        <v>133</v>
      </c>
      <c r="AP21" s="169"/>
      <c r="AQ21" s="169"/>
      <c r="AR21" s="170"/>
      <c r="AS21" s="168" t="s">
        <v>143</v>
      </c>
      <c r="AT21" s="169"/>
      <c r="AU21" s="169"/>
      <c r="AV21" s="170"/>
      <c r="AW21" s="171" t="s">
        <v>96</v>
      </c>
      <c r="AX21" s="169"/>
      <c r="AY21" s="169"/>
      <c r="AZ21" s="172"/>
    </row>
    <row r="22" spans="1:52" x14ac:dyDescent="0.25">
      <c r="B22" s="10" t="s">
        <v>9</v>
      </c>
      <c r="C22" s="14" t="s">
        <v>14</v>
      </c>
      <c r="D22" s="1">
        <f>'Comparación 1-2 (MEA)'!D22</f>
        <v>5.1748770585699993E-5</v>
      </c>
      <c r="E22" s="1">
        <f>'Comparación 1-2 (membrane)'!D22</f>
        <v>4.3988770585699999E-5</v>
      </c>
      <c r="F22" s="1">
        <f>'Comparación 1-2 (MEA)'!F22</f>
        <v>4.9445970585699998E-5</v>
      </c>
      <c r="G22" s="1">
        <f>'Comparación 1-2 (MEA)'!G22</f>
        <v>2.7806661462790005E-4</v>
      </c>
      <c r="H22" s="1">
        <f>'Comparación 1-2 (membrane)'!G22</f>
        <v>2.4366661462789997E-4</v>
      </c>
      <c r="I22" s="1">
        <f>'Comparación 1-2 (MEA)'!I22</f>
        <v>2.7292673462790001E-4</v>
      </c>
      <c r="K22" s="105">
        <f>MAX(D22:I22)</f>
        <v>2.7806661462790005E-4</v>
      </c>
      <c r="L22" s="9" t="s">
        <v>130</v>
      </c>
      <c r="M22" s="8">
        <f>D22/$K22</f>
        <v>0.18610206282745795</v>
      </c>
      <c r="N22" s="8">
        <f t="shared" ref="N22:R25" si="3">E22/$K22</f>
        <v>0.15819508086062176</v>
      </c>
      <c r="O22" s="8">
        <f t="shared" si="3"/>
        <v>0.17782059400358807</v>
      </c>
      <c r="P22" s="8">
        <f t="shared" si="3"/>
        <v>1</v>
      </c>
      <c r="Q22" s="8">
        <f t="shared" si="3"/>
        <v>0.87628863664185985</v>
      </c>
      <c r="R22" s="8">
        <f t="shared" si="3"/>
        <v>0.98151565225880111</v>
      </c>
      <c r="AA22" s="57" t="s">
        <v>9</v>
      </c>
      <c r="AB22" s="48" t="s">
        <v>14</v>
      </c>
      <c r="AC22" s="51">
        <f>$M$22*'[1]Results Flue gas - MEA (GF)'!AN10</f>
        <v>7.6786710314980897E-2</v>
      </c>
      <c r="AD22" s="8">
        <f>$M$22*'[1]Results Flue gas - MEA (GF)'!AO10</f>
        <v>3.3296338046153364E-3</v>
      </c>
      <c r="AE22" s="8">
        <f>$M$22*'[1]Results Flue gas - MEA (GF)'!AP10</f>
        <v>-5.8044005108625488E-3</v>
      </c>
      <c r="AF22" s="106">
        <f>$M$22*'[1]Results Flue gas - MEA (GF)'!AQ10</f>
        <v>0.11179011921872427</v>
      </c>
      <c r="AG22" s="51">
        <f>$N$22*'[1]Results Biogas - MEA (GF)'!AN10</f>
        <v>6.4156350594703815E-2</v>
      </c>
      <c r="AH22" s="8">
        <f>$N$22*'[1]Results Biogas - MEA (GF)'!AO10</f>
        <v>2.7819547529073251E-3</v>
      </c>
      <c r="AI22" s="8">
        <f>$N$22*'[1]Results Biogas - MEA (GF)'!AP10</f>
        <v>-4.8496563095283872E-3</v>
      </c>
      <c r="AJ22" s="106">
        <f>$N$22*'[1]Results Biogas - MEA (GF)'!AQ10</f>
        <v>9.6106431822539001E-2</v>
      </c>
      <c r="AK22" s="50">
        <f>$O$22*'[1]Results SimaPro (GF)'!AN10</f>
        <v>7.6786710314980897E-2</v>
      </c>
      <c r="AL22" s="8">
        <f>$O$22*'[1]Results SimaPro (GF)'!AO10</f>
        <v>3.329633804615336E-3</v>
      </c>
      <c r="AM22" s="8">
        <f>$O$22*'[1]Results SimaPro (GF)'!AP10</f>
        <v>-5.8044005108625367E-3</v>
      </c>
      <c r="AN22" s="52">
        <f>$O$22*'[1]Results SimaPro (GF)'!AQ10</f>
        <v>0.10350865039485437</v>
      </c>
      <c r="AO22" s="51">
        <f>$P$22*'[2]Results Flue gas - MEA (GF)'!AN10</f>
        <v>0.24371251729944446</v>
      </c>
      <c r="AP22" s="8">
        <f>$P$22*'[2]Results Flue gas - MEA (GF)'!AO10</f>
        <v>1.0061617802424512E-2</v>
      </c>
      <c r="AQ22" s="8">
        <f>$P$22*'[2]Results Flue gas - MEA (GF)'!AP10</f>
        <v>2.7691206333079117E-4</v>
      </c>
      <c r="AR22" s="106">
        <f>$P$22*'[2]Results Flue gas - MEA (GF)'!AQ10</f>
        <v>0.74594895283480023</v>
      </c>
      <c r="AS22" s="51">
        <f>$Q$22*'[2]Results Flue gas - MEA (GF)'!AN10</f>
        <v>0.21356250951688588</v>
      </c>
      <c r="AT22" s="8">
        <f>$Q$22*'[2]Results Flue gas - MEA (GF)'!AO10</f>
        <v>8.8168813464980424E-3</v>
      </c>
      <c r="AU22" s="8">
        <f>$Q$22*'[2]Results Flue gas - MEA (GF)'!AP10</f>
        <v>2.4265489444582334E-4</v>
      </c>
      <c r="AV22" s="106">
        <f>$Q$22*'[2]Results Flue gas - MEA (GF)'!AQ10</f>
        <v>0.65366659088403012</v>
      </c>
      <c r="AW22" s="50">
        <f>$R$22*'[2]Results SimaPro (GF)'!AN10</f>
        <v>0.24562788567515784</v>
      </c>
      <c r="AX22" s="8">
        <f>$R$22*'[2]Results SimaPro (GF)'!AO10</f>
        <v>1.4808681745236836E-2</v>
      </c>
      <c r="AY22" s="8">
        <f>$R$22*'[2]Results SimaPro (GF)'!AP10</f>
        <v>2.2688807890305352E-2</v>
      </c>
      <c r="AZ22" s="52">
        <f>$R$22*'[2]Results SimaPro (GF)'!AQ10</f>
        <v>0.69839027694810107</v>
      </c>
    </row>
    <row r="23" spans="1:52" ht="17.25" x14ac:dyDescent="0.25">
      <c r="B23" s="10" t="s">
        <v>8</v>
      </c>
      <c r="C23" s="14" t="s">
        <v>13</v>
      </c>
      <c r="D23" s="1">
        <f>'Comparación 1-2 (MEA)'!D23</f>
        <v>16.701880075599995</v>
      </c>
      <c r="E23" s="1">
        <f>'Comparación 1-2 (membrane)'!D23</f>
        <v>13.895880075600001</v>
      </c>
      <c r="F23" s="1">
        <f>'Comparación 1-2 (MEA)'!F23</f>
        <v>16.048419245599998</v>
      </c>
      <c r="G23" s="1">
        <f>'Comparación 1-2 (MEA)'!G23</f>
        <v>145.64922561340001</v>
      </c>
      <c r="H23" s="1">
        <f>'Comparación 1-2 (membrane)'!G23</f>
        <v>133.1592256134</v>
      </c>
      <c r="I23" s="1">
        <f>'Comparación 1-2 (MEA)'!I23</f>
        <v>143.4720554834</v>
      </c>
      <c r="K23" s="1">
        <f>MAX(D23:I23)</f>
        <v>145.64922561340001</v>
      </c>
      <c r="L23" s="9" t="s">
        <v>131</v>
      </c>
      <c r="M23" s="8">
        <f t="shared" ref="M23:M25" si="4">D23/$K23</f>
        <v>0.11467194559572989</v>
      </c>
      <c r="N23" s="8">
        <f t="shared" si="3"/>
        <v>9.5406480996226825E-2</v>
      </c>
      <c r="O23" s="8">
        <f t="shared" si="3"/>
        <v>0.11018540728941241</v>
      </c>
      <c r="P23" s="8">
        <f t="shared" si="3"/>
        <v>1</v>
      </c>
      <c r="Q23" s="8">
        <f t="shared" si="3"/>
        <v>0.91424602535716537</v>
      </c>
      <c r="R23" s="8">
        <f t="shared" si="3"/>
        <v>0.98505196220006741</v>
      </c>
      <c r="AA23" s="57" t="s">
        <v>8</v>
      </c>
      <c r="AB23" s="48" t="s">
        <v>13</v>
      </c>
      <c r="AC23" s="51">
        <f>$M$23*'[1]Results Flue gas - MEA (GF)'!AN13</f>
        <v>4.0560689497112459E-2</v>
      </c>
      <c r="AD23" s="8">
        <f>$M$23*'[1]Results Flue gas - MEA (GF)'!AO13</f>
        <v>9.1611341864713299E-4</v>
      </c>
      <c r="AE23" s="8">
        <f>$M$23*'[1]Results Flue gas - MEA (GF)'!AP13</f>
        <v>-6.6534510974486095E-5</v>
      </c>
      <c r="AF23" s="106">
        <f>$M$23*'[1]Results Flue gas - MEA (GF)'!AQ13</f>
        <v>7.3261677190944785E-2</v>
      </c>
      <c r="AG23" s="51">
        <f>$N$23*'[1]Results Biogas - MEA (GF)'!AN13</f>
        <v>3.5941256680854884E-2</v>
      </c>
      <c r="AH23" s="8">
        <f>$N$23*'[1]Results Biogas - MEA (GF)'!AO13</f>
        <v>8.1177780596446971E-4</v>
      </c>
      <c r="AI23" s="8">
        <f>$N$23*'[1]Results Biogas - MEA (GF)'!AP13</f>
        <v>-5.8956935069838992E-5</v>
      </c>
      <c r="AJ23" s="106">
        <f>$N$23*'[1]Results Biogas - MEA (GF)'!AQ13</f>
        <v>5.8712403444477305E-2</v>
      </c>
      <c r="AK23" s="50">
        <f>$O$23*'[1]Results SimaPro (GF)'!AN13</f>
        <v>4.056068956577058E-2</v>
      </c>
      <c r="AL23" s="8">
        <f>$O$23*'[1]Results SimaPro (GF)'!AO13</f>
        <v>9.161134186471331E-4</v>
      </c>
      <c r="AM23" s="8">
        <f>$O$23*'[1]Results SimaPro (GF)'!AP13</f>
        <v>-6.6534510974486082E-5</v>
      </c>
      <c r="AN23" s="52">
        <f>$O$23*'[1]Results SimaPro (GF)'!AQ13</f>
        <v>6.8775138815969181E-2</v>
      </c>
      <c r="AO23" s="51">
        <f>$P$23*'[2]Results Flue gas - MEA (GF)'!AN13</f>
        <v>0.1357969971354267</v>
      </c>
      <c r="AP23" s="8">
        <f>$P$23*'[2]Results Flue gas - MEA (GF)'!AO13</f>
        <v>2.7683524461039584E-3</v>
      </c>
      <c r="AQ23" s="8">
        <f>$P$23*'[2]Results Flue gas - MEA (GF)'!AP13</f>
        <v>8.1256080491725873E-3</v>
      </c>
      <c r="AR23" s="106">
        <f>$P$23*'[2]Results Flue gas - MEA (GF)'!AQ13</f>
        <v>0.85330904236929672</v>
      </c>
      <c r="AS23" s="51">
        <f>$Q$23*'[2]Results Flue gas - MEA (GF)'!AN13</f>
        <v>0.12415186488650223</v>
      </c>
      <c r="AT23" s="8">
        <f>$Q$23*'[2]Results Flue gas - MEA (GF)'!AO13</f>
        <v>2.5309552206383302E-3</v>
      </c>
      <c r="AU23" s="8">
        <f>$Q$23*'[2]Results Flue gas - MEA (GF)'!AP13</f>
        <v>7.4288048625662283E-3</v>
      </c>
      <c r="AV23" s="106">
        <f>$Q$23*'[2]Results Flue gas - MEA (GF)'!AQ13</f>
        <v>0.78013440038745852</v>
      </c>
      <c r="AW23" s="50">
        <f>$R$23*'[2]Results SimaPro (GF)'!AN13</f>
        <v>0.13632398538185747</v>
      </c>
      <c r="AX23" s="8">
        <f>$R$23*'[2]Results SimaPro (GF)'!AO13</f>
        <v>4.0744564723961081E-3</v>
      </c>
      <c r="AY23" s="8">
        <f>$R$23*'[2]Results SimaPro (GF)'!AP13</f>
        <v>1.4291790987788738E-2</v>
      </c>
      <c r="AZ23" s="52">
        <f>$R$23*'[2]Results SimaPro (GF)'!AQ13</f>
        <v>0.8303617293580251</v>
      </c>
    </row>
    <row r="24" spans="1:52" ht="18" x14ac:dyDescent="0.35">
      <c r="B24" s="13" t="s">
        <v>10</v>
      </c>
      <c r="C24" s="12" t="s">
        <v>12</v>
      </c>
      <c r="D24" s="11">
        <f>'Comparación 1-2 (MEA)'!D24</f>
        <v>57.684374665482096</v>
      </c>
      <c r="E24" s="11">
        <f>'Comparación 1-2 (membrane)'!D24</f>
        <v>50.784374665482098</v>
      </c>
      <c r="F24" s="11">
        <f>'Comparación 1-2 (MEA)'!F24</f>
        <v>62.160403655482099</v>
      </c>
      <c r="G24" s="11">
        <f>'Comparación 1-2 (MEA)'!G24</f>
        <v>354.54502739454205</v>
      </c>
      <c r="H24" s="11">
        <f>'Comparación 1-2 (membrane)'!G24</f>
        <v>323.74502739454198</v>
      </c>
      <c r="I24" s="11">
        <f>'Comparación 1-2 (MEA)'!I24</f>
        <v>381.65437635454208</v>
      </c>
      <c r="K24" s="1">
        <f>MAX(D24:I24)</f>
        <v>381.65437635454208</v>
      </c>
      <c r="L24" s="9" t="s">
        <v>132</v>
      </c>
      <c r="M24" s="8">
        <f t="shared" si="4"/>
        <v>0.15114296661934659</v>
      </c>
      <c r="N24" s="8">
        <f t="shared" si="3"/>
        <v>0.13306378181893397</v>
      </c>
      <c r="O24" s="8">
        <f t="shared" si="3"/>
        <v>0.16287093115300086</v>
      </c>
      <c r="P24" s="8">
        <f t="shared" si="3"/>
        <v>0.92896885077293989</v>
      </c>
      <c r="Q24" s="8">
        <f t="shared" si="3"/>
        <v>0.84826756209863408</v>
      </c>
      <c r="R24" s="8">
        <f t="shared" si="3"/>
        <v>1</v>
      </c>
      <c r="AA24" s="58" t="s">
        <v>10</v>
      </c>
      <c r="AB24" s="49" t="s">
        <v>12</v>
      </c>
      <c r="AC24" s="51">
        <f>$M$24*'[1]Results Flue gas - MEA (GF)'!AN7</f>
        <v>5.9995484066482113E-2</v>
      </c>
      <c r="AD24" s="8">
        <f>$M$24*'[1]Results Flue gas - MEA (GF)'!AO7</f>
        <v>2.5124431931293524E-3</v>
      </c>
      <c r="AE24" s="8">
        <f>$M$24*'[1]Results Flue gas - MEA (GF)'!AP7</f>
        <v>-1.122229211914296E-3</v>
      </c>
      <c r="AF24" s="106">
        <f>$M$24*'[1]Results Flue gas - MEA (GF)'!AQ7</f>
        <v>8.975726857164941E-2</v>
      </c>
      <c r="AG24" s="51">
        <f>$N$24*'[1]Results Biogas - MEA (GF)'!AN7</f>
        <v>4.7322555463176139E-2</v>
      </c>
      <c r="AH24" s="8">
        <f>$N$24*'[1]Results Biogas - MEA (GF)'!AO7</f>
        <v>1.9817363624100959E-3</v>
      </c>
      <c r="AI24" s="8">
        <f>$N$24*'[1]Results Biogas - MEA (GF)'!AP7</f>
        <v>-8.8517919222657053E-4</v>
      </c>
      <c r="AJ24" s="106">
        <f>$N$24*'[1]Results Biogas - MEA (GF)'!AQ7</f>
        <v>8.4644669185574298E-2</v>
      </c>
      <c r="AK24" s="50">
        <f>$O$24*'[1]Results SimaPro (GF)'!AN7</f>
        <v>5.999548406648212E-2</v>
      </c>
      <c r="AL24" s="8">
        <f>$O$24*'[1]Results SimaPro (GF)'!AO7</f>
        <v>2.5124431669276514E-3</v>
      </c>
      <c r="AM24" s="8">
        <f>$O$24*'[1]Results SimaPro (GF)'!AP7</f>
        <v>-1.1222292119142962E-3</v>
      </c>
      <c r="AN24" s="52">
        <f>$O$24*'[1]Results SimaPro (GF)'!AQ7</f>
        <v>0.10148523313150537</v>
      </c>
      <c r="AO24" s="51">
        <f>$P$24*'[2]Results Flue gas - MEA (GF)'!AN7</f>
        <v>0.15305266844438967</v>
      </c>
      <c r="AP24" s="8">
        <f>$P$24*'[2]Results Flue gas - MEA (GF)'!AO7</f>
        <v>7.5922130323175631E-3</v>
      </c>
      <c r="AQ24" s="8">
        <f>$P$24*'[2]Results Flue gas - MEA (GF)'!AP7</f>
        <v>1.7342174700628831E-2</v>
      </c>
      <c r="AR24" s="106">
        <f>$P$24*'[2]Results Flue gas - MEA (GF)'!AQ7</f>
        <v>0.75098179459560388</v>
      </c>
      <c r="AS24" s="51">
        <f>$Q$24*'[2]Results Flue gas - MEA (GF)'!AN7</f>
        <v>0.13975669240792027</v>
      </c>
      <c r="AT24" s="8">
        <f>$Q$24*'[2]Results Flue gas - MEA (GF)'!AO7</f>
        <v>6.9326630645354416E-3</v>
      </c>
      <c r="AU24" s="8">
        <f>$Q$24*'[2]Results Flue gas - MEA (GF)'!AP7</f>
        <v>1.5835627042339515E-2</v>
      </c>
      <c r="AV24" s="106">
        <f>$Q$24*'[2]Results Flue gas - MEA (GF)'!AQ7</f>
        <v>0.68574257958383888</v>
      </c>
      <c r="AW24" s="50">
        <f>$R$24*'[2]Results SimaPro (GF)'!AN7</f>
        <v>0.15449793335990997</v>
      </c>
      <c r="AX24" s="8">
        <f>$R$24*'[2]Results SimaPro (GF)'!AO7</f>
        <v>1.1174206256286354E-2</v>
      </c>
      <c r="AY24" s="8">
        <f>$R$24*'[2]Results SimaPro (GF)'!AP7</f>
        <v>3.4252945858678892E-2</v>
      </c>
      <c r="AZ24" s="52">
        <f>$R$24*'[2]Results SimaPro (GF)'!AQ7</f>
        <v>0.8000749145251248</v>
      </c>
    </row>
    <row r="25" spans="1:52" ht="15.75" thickBot="1" x14ac:dyDescent="0.3">
      <c r="B25" s="10" t="s">
        <v>7</v>
      </c>
      <c r="C25" s="9" t="s">
        <v>11</v>
      </c>
      <c r="D25" s="1">
        <f>'Comparación 1-2 (MEA)'!D25</f>
        <v>1464.8883368100001</v>
      </c>
      <c r="E25" s="1">
        <f>'Comparación 1-2 (membrane)'!D25</f>
        <v>849.68833681000001</v>
      </c>
      <c r="F25" s="1">
        <f>'Comparación 1-2 (MEA)'!F25</f>
        <v>992.92266051999991</v>
      </c>
      <c r="G25" s="1">
        <f>'Comparación 1-2 (MEA)'!G25</f>
        <v>8179.5989115100001</v>
      </c>
      <c r="H25" s="1">
        <f>'Comparación 1-2 (membrane)'!G25</f>
        <v>5445.5989115099992</v>
      </c>
      <c r="I25" s="1">
        <f>'Comparación 1-2 (MEA)'!I25</f>
        <v>6262.9209431099989</v>
      </c>
      <c r="K25" s="1">
        <f>MAX(D25:I25)</f>
        <v>8179.5989115100001</v>
      </c>
      <c r="L25" s="9" t="s">
        <v>131</v>
      </c>
      <c r="M25" s="8">
        <f t="shared" si="4"/>
        <v>0.17909048507851266</v>
      </c>
      <c r="N25" s="8">
        <f t="shared" si="3"/>
        <v>0.10387897328490679</v>
      </c>
      <c r="O25" s="8">
        <f t="shared" si="3"/>
        <v>0.12139014042886619</v>
      </c>
      <c r="P25" s="8">
        <f t="shared" si="3"/>
        <v>1</v>
      </c>
      <c r="Q25" s="8">
        <f t="shared" si="3"/>
        <v>0.6657537821135916</v>
      </c>
      <c r="R25" s="8">
        <f t="shared" si="3"/>
        <v>0.7656758003497055</v>
      </c>
      <c r="AA25" s="59" t="s">
        <v>7</v>
      </c>
      <c r="AB25" s="64" t="s">
        <v>11</v>
      </c>
      <c r="AC25" s="53">
        <f>$M$25*'[1]Results Flue gas - MEA (GF)'!AN16</f>
        <v>3.8764123945469374E-2</v>
      </c>
      <c r="AD25" s="54">
        <f>$M$25*'[1]Results Flue gas - MEA (GF)'!AO16</f>
        <v>2.3886730647032645E-3</v>
      </c>
      <c r="AE25" s="54">
        <f>$M$25*'[1]Results Flue gas - MEA (GF)'!AP16</f>
        <v>1.2238221101421823E-4</v>
      </c>
      <c r="AF25" s="107">
        <f>$M$25*'[1]Results Flue gas - MEA (GF)'!AQ16</f>
        <v>0.13781530585732579</v>
      </c>
      <c r="AG25" s="53">
        <f>$N$25*'[1]Results Biogas - MEA (GF)'!AN16</f>
        <v>2.9151043452766669E-2</v>
      </c>
      <c r="AH25" s="54">
        <f>$N$25*'[1]Results Biogas - MEA (GF)'!AO16</f>
        <v>1.7963081637436609E-3</v>
      </c>
      <c r="AI25" s="54">
        <f>$N$25*'[1]Results Biogas - MEA (GF)'!AP16</f>
        <v>9.2032755754762661E-5</v>
      </c>
      <c r="AJ25" s="107">
        <f>$N$25*'[1]Results Biogas - MEA (GF)'!AQ16</f>
        <v>7.2839588912641695E-2</v>
      </c>
      <c r="AK25" s="94">
        <f>$O$25*'[1]Results SimaPro (GF)'!AN16</f>
        <v>3.876412393324382E-2</v>
      </c>
      <c r="AL25" s="54">
        <f>$O$25*'[1]Results SimaPro (GF)'!AO16</f>
        <v>2.3886730402521822E-3</v>
      </c>
      <c r="AM25" s="54">
        <f>$O$25*'[1]Results SimaPro (GF)'!AP16</f>
        <v>1.2238221101420433E-4</v>
      </c>
      <c r="AN25" s="55">
        <f>$O$25*'[1]Results SimaPro (GF)'!AQ16</f>
        <v>8.0114961244355978E-2</v>
      </c>
      <c r="AO25" s="53">
        <f>$P$25*'[2]Results Flue gas - MEA (GF)'!AN16</f>
        <v>8.8516948207713386E-2</v>
      </c>
      <c r="AP25" s="54">
        <f>$P$25*'[2]Results Flue gas - MEA (GF)'!AO16</f>
        <v>7.21819894089406E-3</v>
      </c>
      <c r="AQ25" s="54">
        <f>$P$25*'[2]Results Flue gas - MEA (GF)'!AP16</f>
        <v>2.2742692681206121E-2</v>
      </c>
      <c r="AR25" s="107">
        <f>$P$25*'[2]Results Flue gas - MEA (GF)'!AQ16</f>
        <v>0.88152216017018648</v>
      </c>
      <c r="AS25" s="53">
        <f>$Q$25*'[2]Results Flue gas - MEA (GF)'!AN16</f>
        <v>5.8930493050438092E-2</v>
      </c>
      <c r="AT25" s="54">
        <f>$Q$25*'[2]Results Flue gas - MEA (GF)'!AO16</f>
        <v>4.8055432449485413E-3</v>
      </c>
      <c r="AU25" s="54">
        <f>$Q$25*'[2]Results Flue gas - MEA (GF)'!AP16</f>
        <v>1.5141033667960074E-2</v>
      </c>
      <c r="AV25" s="107">
        <f>$Q$25*'[2]Results Flue gas - MEA (GF)'!AQ16</f>
        <v>0.58687671215024495</v>
      </c>
      <c r="AW25" s="94">
        <f>$R$25*'[2]Results SimaPro (GF)'!AN16</f>
        <v>8.9891015105319397E-2</v>
      </c>
      <c r="AX25" s="54">
        <f>$R$25*'[2]Results SimaPro (GF)'!AO16</f>
        <v>1.0623732940953923E-2</v>
      </c>
      <c r="AY25" s="54">
        <f>$R$25*'[2]Results SimaPro (GF)'!AP16</f>
        <v>3.8820391077266279E-2</v>
      </c>
      <c r="AZ25" s="55">
        <f>$R$25*'[2]Results SimaPro (GF)'!AQ16</f>
        <v>0.62634066122616583</v>
      </c>
    </row>
    <row r="28" spans="1:52" ht="31.5" customHeight="1" x14ac:dyDescent="0.25">
      <c r="B28" s="6" t="s">
        <v>127</v>
      </c>
      <c r="C28" s="5" t="s">
        <v>10</v>
      </c>
      <c r="D28" s="5" t="s">
        <v>9</v>
      </c>
      <c r="E28" s="5" t="s">
        <v>8</v>
      </c>
      <c r="F28" s="4" t="s">
        <v>7</v>
      </c>
      <c r="G28" s="3" t="s">
        <v>6</v>
      </c>
      <c r="H28" s="3" t="s">
        <v>5</v>
      </c>
      <c r="I28" s="3" t="s">
        <v>4</v>
      </c>
      <c r="J28" s="3" t="s">
        <v>3</v>
      </c>
      <c r="P28" s="42" t="s">
        <v>10</v>
      </c>
    </row>
    <row r="29" spans="1:52" x14ac:dyDescent="0.25">
      <c r="B29" s="2" t="s">
        <v>2</v>
      </c>
      <c r="C29" s="1">
        <f>F16</f>
        <v>62.160403655482099</v>
      </c>
      <c r="D29" s="1">
        <f>F22</f>
        <v>4.9445970585699998E-5</v>
      </c>
      <c r="E29" s="1">
        <f>F23</f>
        <v>16.048419245599998</v>
      </c>
      <c r="F29" s="1">
        <f>F25</f>
        <v>992.92266051999991</v>
      </c>
      <c r="G29" s="1">
        <f>C29*H29</f>
        <v>1400.5264908729757</v>
      </c>
      <c r="H29" s="1">
        <f>'[1]Scenario 1'!N20</f>
        <v>22.530846141785943</v>
      </c>
      <c r="I29" s="1">
        <f>'[1]Scenario 1'!N157</f>
        <v>0.23713812582161542</v>
      </c>
      <c r="J29" s="1">
        <f>'[1]Scenario 1'!C161</f>
        <v>65.488963502830316</v>
      </c>
      <c r="P29" s="1">
        <f>G29/37.77</f>
        <v>37.080394251336394</v>
      </c>
    </row>
    <row r="30" spans="1:52" x14ac:dyDescent="0.25">
      <c r="B30" s="2" t="s">
        <v>1</v>
      </c>
      <c r="C30" s="1">
        <f>I16</f>
        <v>381.65437635454208</v>
      </c>
      <c r="D30" s="1">
        <f>I22</f>
        <v>2.7292673462790001E-4</v>
      </c>
      <c r="E30" s="1">
        <f>I23</f>
        <v>143.4720554834</v>
      </c>
      <c r="F30" s="1">
        <f>I25</f>
        <v>6262.9209431099989</v>
      </c>
      <c r="G30" s="1">
        <f>C30*H30</f>
        <v>1933.3723433015302</v>
      </c>
      <c r="H30" s="1">
        <f>'[2]Scenario 2'!$N$20</f>
        <v>5.0657675192108957</v>
      </c>
      <c r="I30" s="1">
        <f>'[2]Scenario 2'!$N$157</f>
        <v>0.82820767099518766</v>
      </c>
      <c r="J30" s="1">
        <f>'[2]Scenario 2'!$C$161</f>
        <v>342.56130727919367</v>
      </c>
      <c r="P30" s="1">
        <f>G30/37.77</f>
        <v>51.188041919553349</v>
      </c>
    </row>
    <row r="31" spans="1:52" ht="18" x14ac:dyDescent="0.35">
      <c r="B31" s="2" t="s">
        <v>0</v>
      </c>
      <c r="C31" s="1">
        <f>C30/C29</f>
        <v>6.1398310485534129</v>
      </c>
      <c r="D31" s="1">
        <f>D30/D29</f>
        <v>5.5196961733183505</v>
      </c>
      <c r="E31" s="1">
        <f>E30/E29</f>
        <v>8.9399493674578441</v>
      </c>
      <c r="F31" s="1">
        <f>F30/F29</f>
        <v>6.3075616985416243</v>
      </c>
      <c r="G31" s="1">
        <f>G29/G30</f>
        <v>0.72439563735631063</v>
      </c>
      <c r="H31" s="1">
        <f>H29/H30</f>
        <v>4.4476668256769143</v>
      </c>
      <c r="I31" s="1">
        <f>I30/I29</f>
        <v>3.4925116664631055</v>
      </c>
      <c r="J31" s="1">
        <f>J30/J29</f>
        <v>5.2308249964039941</v>
      </c>
      <c r="P31" s="1">
        <f>P30/P29</f>
        <v>1.3804611022362177</v>
      </c>
      <c r="T31" s="74" t="s">
        <v>119</v>
      </c>
      <c r="U31" s="164" t="s">
        <v>126</v>
      </c>
      <c r="V31" s="164"/>
      <c r="W31" s="164"/>
      <c r="X31" s="164"/>
    </row>
    <row r="32" spans="1:52" ht="18" x14ac:dyDescent="0.35">
      <c r="T32" s="74" t="s">
        <v>120</v>
      </c>
      <c r="U32" s="164" t="s">
        <v>139</v>
      </c>
      <c r="V32" s="164"/>
      <c r="W32" s="164"/>
      <c r="X32" s="164"/>
    </row>
    <row r="33" spans="1:58" ht="18" x14ac:dyDescent="0.35">
      <c r="T33" s="74" t="s">
        <v>127</v>
      </c>
      <c r="U33" s="164" t="s">
        <v>121</v>
      </c>
      <c r="V33" s="164"/>
      <c r="W33" s="164"/>
      <c r="X33" s="164"/>
    </row>
    <row r="34" spans="1:58" ht="31.5" customHeight="1" x14ac:dyDescent="0.25">
      <c r="B34" s="6" t="s">
        <v>119</v>
      </c>
      <c r="C34" s="5" t="s">
        <v>10</v>
      </c>
      <c r="D34" s="5" t="s">
        <v>9</v>
      </c>
      <c r="E34" s="5" t="s">
        <v>8</v>
      </c>
      <c r="F34" s="4" t="s">
        <v>7</v>
      </c>
      <c r="G34" s="3" t="s">
        <v>6</v>
      </c>
      <c r="H34" s="3" t="s">
        <v>5</v>
      </c>
      <c r="I34" s="3" t="s">
        <v>4</v>
      </c>
      <c r="J34" s="3" t="s">
        <v>3</v>
      </c>
      <c r="P34" s="42" t="s">
        <v>10</v>
      </c>
    </row>
    <row r="35" spans="1:58" x14ac:dyDescent="0.25">
      <c r="B35" s="2" t="s">
        <v>2</v>
      </c>
      <c r="C35" s="1">
        <f>D16</f>
        <v>57.684374665482096</v>
      </c>
      <c r="D35" s="1">
        <f>D22</f>
        <v>5.1748770585699993E-5</v>
      </c>
      <c r="E35" s="1">
        <f>D23</f>
        <v>16.701880075599995</v>
      </c>
      <c r="F35" s="1">
        <f>D25</f>
        <v>1464.8883368100001</v>
      </c>
      <c r="G35" s="1">
        <f>C35*H35</f>
        <v>1299.677770373112</v>
      </c>
      <c r="H35" s="1">
        <f t="shared" ref="H35:J37" si="5">H29</f>
        <v>22.530846141785943</v>
      </c>
      <c r="I35" s="1">
        <f t="shared" si="5"/>
        <v>0.23713812582161542</v>
      </c>
      <c r="J35" s="1">
        <f t="shared" si="5"/>
        <v>65.488963502830316</v>
      </c>
      <c r="P35" s="1">
        <f>G35/37.77</f>
        <v>34.41031957567148</v>
      </c>
    </row>
    <row r="36" spans="1:58" x14ac:dyDescent="0.25">
      <c r="B36" s="2" t="s">
        <v>1</v>
      </c>
      <c r="C36" s="1">
        <f>G16</f>
        <v>354.54502739454205</v>
      </c>
      <c r="D36" s="1">
        <f>G22</f>
        <v>2.7806661462790005E-4</v>
      </c>
      <c r="E36" s="1">
        <f>G23</f>
        <v>145.64922561340001</v>
      </c>
      <c r="F36" s="1">
        <f>G25</f>
        <v>8179.5989115100001</v>
      </c>
      <c r="G36" s="1">
        <f>C36*H36</f>
        <v>1796.0426838730084</v>
      </c>
      <c r="H36" s="1">
        <f t="shared" si="5"/>
        <v>5.0657675192108957</v>
      </c>
      <c r="I36" s="1">
        <f t="shared" si="5"/>
        <v>0.82820767099518766</v>
      </c>
      <c r="J36" s="1">
        <f t="shared" si="5"/>
        <v>342.56130727919367</v>
      </c>
      <c r="P36" s="1">
        <f>G36/37.77</f>
        <v>47.552096475324547</v>
      </c>
    </row>
    <row r="37" spans="1:58" x14ac:dyDescent="0.25">
      <c r="B37" s="2" t="s">
        <v>0</v>
      </c>
      <c r="C37" s="1">
        <f>C36/C35</f>
        <v>6.1462922923337011</v>
      </c>
      <c r="D37" s="1">
        <f>D36/D35</f>
        <v>5.3733955701884764</v>
      </c>
      <c r="E37" s="1">
        <f>E36/E35</f>
        <v>8.7205287640749471</v>
      </c>
      <c r="F37" s="1">
        <f>F36/F35</f>
        <v>5.5837695652094714</v>
      </c>
      <c r="G37" s="1">
        <f>G35/G36</f>
        <v>0.72363412186311238</v>
      </c>
      <c r="H37" s="1">
        <f t="shared" si="5"/>
        <v>4.4476668256769143</v>
      </c>
      <c r="I37" s="1">
        <f t="shared" si="5"/>
        <v>3.4925116664631055</v>
      </c>
      <c r="J37" s="1">
        <f t="shared" si="5"/>
        <v>5.2308249964039941</v>
      </c>
      <c r="P37" s="1">
        <f>P36/P35</f>
        <v>1.3819138288080435</v>
      </c>
    </row>
    <row r="39" spans="1:58" s="18" customFormat="1" x14ac:dyDescent="0.25"/>
    <row r="40" spans="1:58" ht="15.75" thickBot="1" x14ac:dyDescent="0.3"/>
    <row r="41" spans="1:58" ht="15.75" thickBot="1" x14ac:dyDescent="0.3">
      <c r="A41" s="17" t="s">
        <v>94</v>
      </c>
      <c r="D41" s="45" t="s">
        <v>95</v>
      </c>
      <c r="E41" s="45" t="s">
        <v>145</v>
      </c>
      <c r="F41" s="45" t="s">
        <v>96</v>
      </c>
      <c r="G41" s="45" t="s">
        <v>95</v>
      </c>
      <c r="H41" s="45" t="s">
        <v>145</v>
      </c>
      <c r="I41" s="45" t="s">
        <v>96</v>
      </c>
      <c r="M41" s="45" t="s">
        <v>95</v>
      </c>
      <c r="N41" s="45" t="s">
        <v>145</v>
      </c>
      <c r="O41" s="45" t="s">
        <v>96</v>
      </c>
      <c r="P41" s="45" t="s">
        <v>95</v>
      </c>
      <c r="Q41" s="45" t="s">
        <v>145</v>
      </c>
      <c r="R41" s="45" t="s">
        <v>96</v>
      </c>
      <c r="AC41" s="165" t="s">
        <v>2</v>
      </c>
      <c r="AD41" s="166"/>
      <c r="AE41" s="166"/>
      <c r="AF41" s="166"/>
      <c r="AG41" s="166"/>
      <c r="AH41" s="166"/>
      <c r="AI41" s="166"/>
      <c r="AJ41" s="166"/>
      <c r="AK41" s="166"/>
      <c r="AL41" s="166"/>
      <c r="AM41" s="166"/>
      <c r="AN41" s="166"/>
      <c r="AO41" s="166"/>
      <c r="AP41" s="166"/>
      <c r="AQ41" s="167"/>
      <c r="AR41" s="165" t="s">
        <v>1</v>
      </c>
      <c r="AS41" s="166"/>
      <c r="AT41" s="166"/>
      <c r="AU41" s="166"/>
      <c r="AV41" s="166"/>
      <c r="AW41" s="166"/>
      <c r="AX41" s="166"/>
      <c r="AY41" s="166"/>
      <c r="AZ41" s="166"/>
      <c r="BA41" s="166"/>
      <c r="BB41" s="166"/>
      <c r="BC41" s="166"/>
      <c r="BD41" s="166"/>
      <c r="BE41" s="166"/>
      <c r="BF41" s="167"/>
    </row>
    <row r="42" spans="1:58" ht="15.75" thickBot="1" x14ac:dyDescent="0.3">
      <c r="D42" s="164" t="s">
        <v>2</v>
      </c>
      <c r="E42" s="164"/>
      <c r="F42" s="164"/>
      <c r="G42" s="164" t="s">
        <v>1</v>
      </c>
      <c r="H42" s="164"/>
      <c r="I42" s="164"/>
      <c r="M42" s="161" t="s">
        <v>2</v>
      </c>
      <c r="N42" s="162"/>
      <c r="O42" s="163"/>
      <c r="P42" s="164" t="s">
        <v>1</v>
      </c>
      <c r="Q42" s="164"/>
      <c r="R42" s="164"/>
      <c r="AC42" s="110" t="s">
        <v>113</v>
      </c>
      <c r="AD42" s="111" t="s">
        <v>70</v>
      </c>
      <c r="AE42" s="111" t="s">
        <v>109</v>
      </c>
      <c r="AF42" s="111" t="s">
        <v>110</v>
      </c>
      <c r="AG42" s="118" t="s">
        <v>108</v>
      </c>
      <c r="AH42" s="112" t="s">
        <v>113</v>
      </c>
      <c r="AI42" s="111" t="s">
        <v>70</v>
      </c>
      <c r="AJ42" s="111" t="s">
        <v>109</v>
      </c>
      <c r="AK42" s="111" t="s">
        <v>110</v>
      </c>
      <c r="AL42" s="118" t="s">
        <v>108</v>
      </c>
      <c r="AM42" s="112" t="s">
        <v>113</v>
      </c>
      <c r="AN42" s="111" t="s">
        <v>70</v>
      </c>
      <c r="AO42" s="111" t="s">
        <v>109</v>
      </c>
      <c r="AP42" s="111" t="s">
        <v>110</v>
      </c>
      <c r="AQ42" s="113" t="s">
        <v>108</v>
      </c>
      <c r="AR42" s="110" t="s">
        <v>113</v>
      </c>
      <c r="AS42" s="111" t="s">
        <v>70</v>
      </c>
      <c r="AT42" s="111" t="s">
        <v>109</v>
      </c>
      <c r="AU42" s="111" t="s">
        <v>110</v>
      </c>
      <c r="AV42" s="118" t="s">
        <v>108</v>
      </c>
      <c r="AW42" s="112" t="s">
        <v>113</v>
      </c>
      <c r="AX42" s="111" t="s">
        <v>70</v>
      </c>
      <c r="AY42" s="111" t="s">
        <v>109</v>
      </c>
      <c r="AZ42" s="111" t="s">
        <v>110</v>
      </c>
      <c r="BA42" s="118" t="s">
        <v>108</v>
      </c>
      <c r="BB42" s="112" t="s">
        <v>113</v>
      </c>
      <c r="BC42" s="111" t="s">
        <v>70</v>
      </c>
      <c r="BD42" s="111" t="s">
        <v>109</v>
      </c>
      <c r="BE42" s="111" t="s">
        <v>110</v>
      </c>
      <c r="BF42" s="120" t="s">
        <v>108</v>
      </c>
    </row>
    <row r="43" spans="1:58" ht="30.6" customHeight="1" x14ac:dyDescent="0.25">
      <c r="B43" s="16" t="s">
        <v>100</v>
      </c>
      <c r="C43" s="16" t="s">
        <v>16</v>
      </c>
      <c r="D43" s="16" t="s">
        <v>133</v>
      </c>
      <c r="E43" s="16" t="s">
        <v>143</v>
      </c>
      <c r="F43" s="16" t="s">
        <v>273</v>
      </c>
      <c r="G43" s="16" t="s">
        <v>133</v>
      </c>
      <c r="H43" s="16" t="s">
        <v>143</v>
      </c>
      <c r="I43" s="16" t="s">
        <v>273</v>
      </c>
      <c r="K43" s="160" t="s">
        <v>15</v>
      </c>
      <c r="L43" s="160"/>
      <c r="M43" s="16" t="s">
        <v>133</v>
      </c>
      <c r="N43" s="16" t="s">
        <v>143</v>
      </c>
      <c r="O43" s="16" t="s">
        <v>273</v>
      </c>
      <c r="P43" s="16" t="s">
        <v>133</v>
      </c>
      <c r="Q43" s="16" t="s">
        <v>143</v>
      </c>
      <c r="R43" s="16" t="s">
        <v>273</v>
      </c>
      <c r="AA43" s="56" t="s">
        <v>99</v>
      </c>
      <c r="AB43" s="63" t="s">
        <v>16</v>
      </c>
      <c r="AC43" s="173" t="s">
        <v>133</v>
      </c>
      <c r="AD43" s="160"/>
      <c r="AE43" s="160"/>
      <c r="AF43" s="160"/>
      <c r="AG43" s="174"/>
      <c r="AH43" s="175" t="s">
        <v>143</v>
      </c>
      <c r="AI43" s="160"/>
      <c r="AJ43" s="160"/>
      <c r="AK43" s="160"/>
      <c r="AL43" s="174"/>
      <c r="AM43" s="175" t="s">
        <v>96</v>
      </c>
      <c r="AN43" s="160"/>
      <c r="AO43" s="160"/>
      <c r="AP43" s="160"/>
      <c r="AQ43" s="176"/>
      <c r="AR43" s="173" t="s">
        <v>133</v>
      </c>
      <c r="AS43" s="160"/>
      <c r="AT43" s="160"/>
      <c r="AU43" s="160"/>
      <c r="AV43" s="174"/>
      <c r="AW43" s="175" t="s">
        <v>143</v>
      </c>
      <c r="AX43" s="160"/>
      <c r="AY43" s="160"/>
      <c r="AZ43" s="160"/>
      <c r="BA43" s="174"/>
      <c r="BB43" s="169" t="s">
        <v>96</v>
      </c>
      <c r="BC43" s="169"/>
      <c r="BD43" s="169"/>
      <c r="BE43" s="169"/>
      <c r="BF43" s="172"/>
    </row>
    <row r="44" spans="1:58" ht="18" x14ac:dyDescent="0.35">
      <c r="B44" s="10" t="s">
        <v>43</v>
      </c>
      <c r="C44" s="9" t="s">
        <v>41</v>
      </c>
      <c r="D44" s="1">
        <f>'Comparación 1-2 (MEA)'!D44</f>
        <v>3.3820000591000001</v>
      </c>
      <c r="E44" s="1">
        <f>'Comparación 1-2 (membrane)'!D44</f>
        <v>2.9320000590999999</v>
      </c>
      <c r="F44" s="1">
        <f>'Comparación 1-2 (MEA)'!F44</f>
        <v>3.4220000591000002</v>
      </c>
      <c r="G44" s="1">
        <f>'Comparación 1-2 (MEA)'!G44</f>
        <v>4.5340000764999999</v>
      </c>
      <c r="H44" s="1">
        <f>'Comparación 1-2 (membrane)'!G44</f>
        <v>3.9640000765000001</v>
      </c>
      <c r="I44" s="1">
        <f>'Comparación 1-2 (MEA)'!I44</f>
        <v>4.6240000765000007</v>
      </c>
      <c r="K44" s="15">
        <f t="shared" ref="K44:K58" si="6">MAX(D44:I44)</f>
        <v>4.6240000765000007</v>
      </c>
      <c r="L44" s="9" t="s">
        <v>130</v>
      </c>
      <c r="M44" s="8">
        <f>D44/$K44</f>
        <v>0.73140138476379624</v>
      </c>
      <c r="N44" s="8">
        <f t="shared" ref="N44:R58" si="7">E44/$K44</f>
        <v>0.63408304727349618</v>
      </c>
      <c r="O44" s="8">
        <f t="shared" si="7"/>
        <v>0.74005190365182294</v>
      </c>
      <c r="P44" s="8">
        <f t="shared" si="7"/>
        <v>0.98053633250193983</v>
      </c>
      <c r="Q44" s="8">
        <f t="shared" si="7"/>
        <v>0.85726643834755989</v>
      </c>
      <c r="R44" s="8">
        <f t="shared" si="7"/>
        <v>1</v>
      </c>
      <c r="AA44" s="57" t="s">
        <v>43</v>
      </c>
      <c r="AB44" s="47" t="s">
        <v>41</v>
      </c>
      <c r="AC44" s="8">
        <f>$M44*'[1]Results Flue gas - MEA (GF)'!AF38</f>
        <v>0.10932858310961961</v>
      </c>
      <c r="AD44" s="8">
        <f>$M44*'[1]Results Flue gas - MEA (GF)'!AG38</f>
        <v>0.1831509995064465</v>
      </c>
      <c r="AE44" s="8">
        <f>$M44*'[1]Results Flue gas - MEA (GF)'!AH38</f>
        <v>9.5588936344121779E-3</v>
      </c>
      <c r="AF44" s="8">
        <f>$M44*'[1]Results Flue gas - MEA (GF)'!AI38</f>
        <v>-9.3541005750162696E-3</v>
      </c>
      <c r="AG44" s="106">
        <f>$M44*'[1]Results Flue gas - MEA (GF)'!AJ38</f>
        <v>0.43871700908833422</v>
      </c>
      <c r="AH44" s="50">
        <f>$N44*'[1]Results Biogas - MEA (GF)'!AF38</f>
        <v>7.2856018278838433E-2</v>
      </c>
      <c r="AI44" s="8">
        <f>$N44*'[1]Results Biogas - MEA (GF)'!AG38</f>
        <v>0.12226747134588295</v>
      </c>
      <c r="AJ44" s="8">
        <f>$N44*'[1]Results Biogas - MEA (GF)'!AH38</f>
        <v>6.3813015309408137E-3</v>
      </c>
      <c r="AK44" s="8">
        <f>$N44*'[1]Results Biogas - MEA (GF)'!AI38</f>
        <v>-6.2445863091347576E-3</v>
      </c>
      <c r="AL44" s="106">
        <f>$N44*'[1]Results Biogas - MEA (GF)'!AJ38</f>
        <v>0.43882284242696873</v>
      </c>
      <c r="AM44" s="50">
        <f>$O44*'[1]Results SimaPro (GF)'!AF38</f>
        <v>0.10843086358973279</v>
      </c>
      <c r="AN44" s="8">
        <f>$O44*'[1]Results SimaPro (GF)'!AG38</f>
        <v>0.1831509995064465</v>
      </c>
      <c r="AO44" s="8">
        <f>$O44*'[1]Results SimaPro (GF)'!AH38</f>
        <v>9.5588936344121311E-3</v>
      </c>
      <c r="AP44" s="8">
        <f>$O44*'[1]Results SimaPro (GF)'!AI38</f>
        <v>-9.3541005750162227E-3</v>
      </c>
      <c r="AQ44" s="66">
        <f>$O44*'[1]Results SimaPro (GF)'!AJ38</f>
        <v>0.44826524749624774</v>
      </c>
      <c r="AR44" s="51">
        <f>$P44*'[2]Results Flue gas - MEA (GF)'!AF38</f>
        <v>3.0606059573933357E-2</v>
      </c>
      <c r="AS44" s="8">
        <f>$P44*'[2]Results Flue gas - MEA (GF)'!AG38</f>
        <v>0.16893165542058258</v>
      </c>
      <c r="AT44" s="8">
        <f>$P44*'[2]Results Flue gas - MEA (GF)'!AH38</f>
        <v>8.2921800679661845E-3</v>
      </c>
      <c r="AU44" s="8">
        <f>$P44*'[2]Results Flue gas - MEA (GF)'!AI38</f>
        <v>1.126482609833415E-2</v>
      </c>
      <c r="AV44" s="106">
        <f>$P44*'[2]Results Flue gas - MEA (GF)'!AJ38</f>
        <v>0.76144161134112354</v>
      </c>
      <c r="AW44" s="50">
        <f>$Q44*'[2]Results Flue gas - MEA (GF)'!AF38</f>
        <v>2.6758363574199511E-2</v>
      </c>
      <c r="AX44" s="8">
        <f>$Q44*'[2]Results Flue gas - MEA (GF)'!AG38</f>
        <v>0.14769410756768014</v>
      </c>
      <c r="AY44" s="8">
        <f>$Q44*'[2]Results Flue gas - MEA (GF)'!AH38</f>
        <v>7.2497136897147416E-3</v>
      </c>
      <c r="AZ44" s="8">
        <f>$Q44*'[2]Results Flue gas - MEA (GF)'!AI38</f>
        <v>9.8486481610353307E-3</v>
      </c>
      <c r="BA44" s="106">
        <f>$Q44*'[2]Results Flue gas - MEA (GF)'!AJ38</f>
        <v>0.66571560535493013</v>
      </c>
      <c r="BB44" s="50">
        <f>$R44*'[2]Results SimaPro (GF)'!AF38</f>
        <v>3.021572298205364E-2</v>
      </c>
      <c r="BC44" s="8">
        <f>$R44*'[2]Results SimaPro (GF)'!AG38</f>
        <v>0.17051016752454812</v>
      </c>
      <c r="BD44" s="8">
        <f>$R44*'[2]Results SimaPro (GF)'!AH38</f>
        <v>1.2204415828697355E-2</v>
      </c>
      <c r="BE44" s="8">
        <f>$R44*'[2]Results SimaPro (GF)'!AI38</f>
        <v>2.9734692498787765E-2</v>
      </c>
      <c r="BF44" s="52">
        <f>$R44*'[2]Results SimaPro (GF)'!AJ38</f>
        <v>0.75733500116591312</v>
      </c>
    </row>
    <row r="45" spans="1:58" ht="18" x14ac:dyDescent="0.35">
      <c r="B45" s="10" t="s">
        <v>42</v>
      </c>
      <c r="C45" s="9" t="s">
        <v>41</v>
      </c>
      <c r="D45" s="1">
        <f>'Comparación 1-2 (MEA)'!D45</f>
        <v>6.1200012600000004</v>
      </c>
      <c r="E45" s="1">
        <f>'Comparación 1-2 (membrane)'!D45</f>
        <v>5.8400012600000002</v>
      </c>
      <c r="F45" s="1">
        <f>'Comparación 1-2 (MEA)'!F45</f>
        <v>6.3800012600000002</v>
      </c>
      <c r="G45" s="1">
        <f>'Comparación 1-2 (MEA)'!G45</f>
        <v>7.846001639999999</v>
      </c>
      <c r="H45" s="1">
        <f>'Comparación 1-2 (membrane)'!G45</f>
        <v>7.4860016399999996</v>
      </c>
      <c r="I45" s="1">
        <f>'Comparación 1-2 (MEA)'!I45</f>
        <v>7.9860016399999996</v>
      </c>
      <c r="K45" s="1">
        <f t="shared" si="6"/>
        <v>7.9860016399999996</v>
      </c>
      <c r="L45" s="9" t="s">
        <v>132</v>
      </c>
      <c r="M45" s="8">
        <f t="shared" ref="M45:M58" si="8">D45/$K45</f>
        <v>0.7663410973203858</v>
      </c>
      <c r="N45" s="8">
        <f t="shared" si="7"/>
        <v>0.73127974714515587</v>
      </c>
      <c r="O45" s="8">
        <f t="shared" si="7"/>
        <v>0.7988980653402421</v>
      </c>
      <c r="P45" s="8">
        <f t="shared" si="7"/>
        <v>0.98246932491238503</v>
      </c>
      <c r="Q45" s="8">
        <f t="shared" si="7"/>
        <v>0.93739044611566091</v>
      </c>
      <c r="R45" s="8">
        <f t="shared" si="7"/>
        <v>1</v>
      </c>
      <c r="AA45" s="57" t="s">
        <v>42</v>
      </c>
      <c r="AB45" s="47" t="s">
        <v>41</v>
      </c>
      <c r="AC45" s="8">
        <f>$M45*'[1]Results Flue gas - MEA (GF)'!AF41</f>
        <v>0.14195894952673996</v>
      </c>
      <c r="AD45" s="8">
        <f>$M45*'[1]Results Flue gas - MEA (GF)'!AG41</f>
        <v>0.43321827923896455</v>
      </c>
      <c r="AE45" s="8">
        <f>$M45*'[1]Results Flue gas - MEA (GF)'!AH41</f>
        <v>2.0887215205068407E-3</v>
      </c>
      <c r="AF45" s="8">
        <f>$M45*'[1]Results Flue gas - MEA (GF)'!AI41</f>
        <v>-2.3019214571720929E-3</v>
      </c>
      <c r="AG45" s="106">
        <f>$M45*'[1]Results Flue gas - MEA (GF)'!AJ41</f>
        <v>0.19137706849134659</v>
      </c>
      <c r="AH45" s="50">
        <f>$N45*'[1]Results Biogas - MEA (GF)'!AF41</f>
        <v>0.13473861932892045</v>
      </c>
      <c r="AI45" s="8">
        <f>$N45*'[1]Results Biogas - MEA (GF)'!AG41</f>
        <v>0.41339783917145545</v>
      </c>
      <c r="AJ45" s="8">
        <f>$N45*'[1]Results Biogas - MEA (GF)'!AH41</f>
        <v>1.993159117674604E-3</v>
      </c>
      <c r="AK45" s="8">
        <f>$N45*'[1]Results Biogas - MEA (GF)'!AI41</f>
        <v>-2.1966048108797379E-3</v>
      </c>
      <c r="AL45" s="106">
        <f>$N45*'[1]Results Biogas - MEA (GF)'!AJ41</f>
        <v>0.18334673433798515</v>
      </c>
      <c r="AM45" s="50">
        <f>$O45*'[1]Results SimaPro (GF)'!AF41</f>
        <v>0.14141996682488639</v>
      </c>
      <c r="AN45" s="8">
        <f>$O45*'[1]Results SimaPro (GF)'!AG41</f>
        <v>0.43321827923896461</v>
      </c>
      <c r="AO45" s="8">
        <f>$O45*'[1]Results SimaPro (GF)'!AH41</f>
        <v>2.0887215205067848E-3</v>
      </c>
      <c r="AP45" s="8">
        <f>$O45*'[1]Results SimaPro (GF)'!AI41</f>
        <v>-2.3019214571720651E-3</v>
      </c>
      <c r="AQ45" s="66">
        <f>$O45*'[1]Results SimaPro (GF)'!AJ41</f>
        <v>0.2244730192130564</v>
      </c>
      <c r="AR45" s="51">
        <f>$P45*'[2]Results Flue gas - MEA (GF)'!AF41</f>
        <v>4.1982582825928483E-2</v>
      </c>
      <c r="AS45" s="8">
        <f>$P45*'[2]Results Flue gas - MEA (GF)'!AG41</f>
        <v>0.42917012418130618</v>
      </c>
      <c r="AT45" s="8">
        <f>$P45*'[2]Results Flue gas - MEA (GF)'!AH41</f>
        <v>1.8119293070194553E-3</v>
      </c>
      <c r="AU45" s="8">
        <f>$P45*'[2]Results Flue gas - MEA (GF)'!AI41</f>
        <v>2.0720412573848219E-3</v>
      </c>
      <c r="AV45" s="106">
        <f>$P45*'[2]Results Flue gas - MEA (GF)'!AJ41</f>
        <v>0.50743264734074611</v>
      </c>
      <c r="AW45" s="50">
        <f>$Q45*'[2]Results Flue gas - MEA (GF)'!AF41</f>
        <v>4.0056285775430515E-2</v>
      </c>
      <c r="AX45" s="8">
        <f>$Q45*'[2]Results Flue gas - MEA (GF)'!AG41</f>
        <v>0.4094784070756658</v>
      </c>
      <c r="AY45" s="8">
        <f>$Q45*'[2]Results Flue gas - MEA (GF)'!AH41</f>
        <v>1.7287921142865969E-3</v>
      </c>
      <c r="AZ45" s="8">
        <f>$Q45*'[2]Results Flue gas - MEA (GF)'!AI41</f>
        <v>1.9769692848203941E-3</v>
      </c>
      <c r="BA45" s="106">
        <f>$Q45*'[2]Results Flue gas - MEA (GF)'!AJ41</f>
        <v>0.4841499918654576</v>
      </c>
      <c r="BB45" s="50">
        <f>$R45*'[2]Results SimaPro (GF)'!AF41</f>
        <v>4.1767963276045345E-2</v>
      </c>
      <c r="BC45" s="8">
        <f>$R45*'[2]Results SimaPro (GF)'!AG41</f>
        <v>0.42951504426232284</v>
      </c>
      <c r="BD45" s="8">
        <f>$R45*'[2]Results SimaPro (GF)'!AH41</f>
        <v>2.6667948711413527E-3</v>
      </c>
      <c r="BE45" s="8">
        <f>$R45*'[2]Results SimaPro (GF)'!AI41</f>
        <v>6.1079030233733705E-3</v>
      </c>
      <c r="BF45" s="52">
        <f>$R45*'[2]Results SimaPro (GF)'!AJ41</f>
        <v>0.51994229456711716</v>
      </c>
    </row>
    <row r="46" spans="1:58" x14ac:dyDescent="0.25">
      <c r="B46" s="10" t="s">
        <v>40</v>
      </c>
      <c r="C46" s="9" t="s">
        <v>39</v>
      </c>
      <c r="D46" s="1">
        <f>'Comparación 1-2 (MEA)'!D46</f>
        <v>0.23070001699999998</v>
      </c>
      <c r="E46" s="1">
        <f>'Comparación 1-2 (membrane)'!D46</f>
        <v>0.20070001700000001</v>
      </c>
      <c r="F46" s="1">
        <f>'Comparación 1-2 (MEA)'!F46</f>
        <v>0.21970001699999997</v>
      </c>
      <c r="G46" s="1">
        <f>'Comparación 1-2 (MEA)'!G46</f>
        <v>0.30740002199999999</v>
      </c>
      <c r="H46" s="1">
        <f>'Comparación 1-2 (membrane)'!G46</f>
        <v>0.26840002200000002</v>
      </c>
      <c r="I46" s="1">
        <f>'Comparación 1-2 (MEA)'!I46</f>
        <v>0.30040002199999999</v>
      </c>
      <c r="K46" s="1">
        <f t="shared" si="6"/>
        <v>0.30740002199999999</v>
      </c>
      <c r="L46" s="9" t="s">
        <v>131</v>
      </c>
      <c r="M46" s="8">
        <f t="shared" si="8"/>
        <v>0.75048796515700955</v>
      </c>
      <c r="N46" s="8">
        <f t="shared" si="7"/>
        <v>0.65289525906409995</v>
      </c>
      <c r="O46" s="8">
        <f t="shared" si="7"/>
        <v>0.71470397292294263</v>
      </c>
      <c r="P46" s="8">
        <f t="shared" si="7"/>
        <v>1</v>
      </c>
      <c r="Q46" s="8">
        <f t="shared" si="7"/>
        <v>0.87312948207921737</v>
      </c>
      <c r="R46" s="8">
        <f t="shared" si="7"/>
        <v>0.97722836857832107</v>
      </c>
      <c r="AA46" s="57" t="s">
        <v>40</v>
      </c>
      <c r="AB46" s="47" t="s">
        <v>39</v>
      </c>
      <c r="AC46" s="8">
        <f>$M46*'[1]Results Flue gas - MEA (GF)'!AF44</f>
        <v>0.12808640875131372</v>
      </c>
      <c r="AD46" s="8">
        <f>$M46*'[1]Results Flue gas - MEA (GF)'!AG44</f>
        <v>0.2444321714878854</v>
      </c>
      <c r="AE46" s="8">
        <f>$M46*'[1]Results Flue gas - MEA (GF)'!AH44</f>
        <v>1.2134394241239592E-2</v>
      </c>
      <c r="AF46" s="8">
        <f>$M46*'[1]Results Flue gas - MEA (GF)'!AI44</f>
        <v>-2.2049077401531742E-2</v>
      </c>
      <c r="AG46" s="106">
        <f>$M46*'[1]Results Flue gas - MEA (GF)'!AJ44</f>
        <v>0.38788406807810261</v>
      </c>
      <c r="AH46" s="50">
        <f>$N46*'[1]Results Biogas - MEA (GF)'!AF44</f>
        <v>0.11291168279204815</v>
      </c>
      <c r="AI46" s="8">
        <f>$N46*'[1]Results Biogas - MEA (GF)'!AG44</f>
        <v>0.2117286895709013</v>
      </c>
      <c r="AJ46" s="8">
        <f>$N46*'[1]Results Biogas - MEA (GF)'!AH44</f>
        <v>1.0510888872750876E-2</v>
      </c>
      <c r="AK46" s="8">
        <f>$N46*'[1]Results Biogas - MEA (GF)'!AI44</f>
        <v>-1.9099049998437149E-2</v>
      </c>
      <c r="AL46" s="106">
        <f>$N46*'[1]Results Biogas - MEA (GF)'!AJ44</f>
        <v>0.33684304782683672</v>
      </c>
      <c r="AM46" s="50">
        <f>$O46*'[1]Results SimaPro (GF)'!AF44</f>
        <v>0.127717755225184</v>
      </c>
      <c r="AN46" s="8">
        <f>$O46*'[1]Results SimaPro (GF)'!AG44</f>
        <v>0.24443217148788554</v>
      </c>
      <c r="AO46" s="8">
        <f>$O46*'[1]Results SimaPro (GF)'!AH44</f>
        <v>1.2134394241239547E-2</v>
      </c>
      <c r="AP46" s="8">
        <f>$O46*'[1]Results SimaPro (GF)'!AI44</f>
        <v>-2.2049077401531739E-2</v>
      </c>
      <c r="AQ46" s="66">
        <f>$O46*'[1]Results SimaPro (GF)'!AJ44</f>
        <v>0.35246872937016527</v>
      </c>
      <c r="AR46" s="51">
        <f>$P46*'[2]Results Flue gas - MEA (GF)'!AF44</f>
        <v>3.6832868734463432E-2</v>
      </c>
      <c r="AS46" s="8">
        <f>$P46*'[2]Results Flue gas - MEA (GF)'!AG44</f>
        <v>0.21918254874983609</v>
      </c>
      <c r="AT46" s="8">
        <f>$P46*'[2]Results Flue gas - MEA (GF)'!AH44</f>
        <v>1.0526348906427362E-2</v>
      </c>
      <c r="AU46" s="8">
        <f>$P46*'[2]Results Flue gas - MEA (GF)'!AI44</f>
        <v>-1.061182295593751E-3</v>
      </c>
      <c r="AV46" s="106">
        <f>$P46*'[2]Results Flue gas - MEA (GF)'!AJ44</f>
        <v>0.73451941590486691</v>
      </c>
      <c r="AW46" s="50">
        <f>$Q46*'[2]Results Flue gas - MEA (GF)'!AF44</f>
        <v>3.2159863601613853E-2</v>
      </c>
      <c r="AX46" s="8">
        <f>$Q46*'[2]Results Flue gas - MEA (GF)'!AG44</f>
        <v>0.19137474527074719</v>
      </c>
      <c r="AY46" s="8">
        <f>$Q46*'[2]Results Flue gas - MEA (GF)'!AH44</f>
        <v>9.1908655688540588E-3</v>
      </c>
      <c r="AZ46" s="8">
        <f>$Q46*'[2]Results Flue gas - MEA (GF)'!AI44</f>
        <v>-9.2654954814340679E-4</v>
      </c>
      <c r="BA46" s="106">
        <f>$Q46*'[2]Results Flue gas - MEA (GF)'!AJ44</f>
        <v>0.64133055718614573</v>
      </c>
      <c r="BB46" s="50">
        <f>$R46*'[2]Results SimaPro (GF)'!AF44</f>
        <v>3.7077825442612615E-2</v>
      </c>
      <c r="BC46" s="8">
        <f>$R46*'[2]Results SimaPro (GF)'!AG44</f>
        <v>0.22118638365578391</v>
      </c>
      <c r="BD46" s="8">
        <f>$R46*'[2]Results SimaPro (GF)'!AH44</f>
        <v>1.5492660504108139E-2</v>
      </c>
      <c r="BE46" s="8">
        <f>$R46*'[2]Results SimaPro (GF)'!AI44</f>
        <v>2.2385044049924967E-2</v>
      </c>
      <c r="BF46" s="52">
        <f>$R46*'[2]Results SimaPro (GF)'!AJ44</f>
        <v>0.68108645492589137</v>
      </c>
    </row>
    <row r="47" spans="1:58" x14ac:dyDescent="0.25">
      <c r="B47" s="10" t="s">
        <v>38</v>
      </c>
      <c r="C47" s="9" t="s">
        <v>37</v>
      </c>
      <c r="D47" s="1">
        <f>'Comparación 1-2 (MEA)'!D47</f>
        <v>4841.0115999999998</v>
      </c>
      <c r="E47" s="1">
        <f>'Comparación 1-2 (membrane)'!D47</f>
        <v>3941.0115999999998</v>
      </c>
      <c r="F47" s="1">
        <f>'Comparación 1-2 (MEA)'!F47</f>
        <v>4301.0115999999998</v>
      </c>
      <c r="G47" s="1">
        <f>'Comparación 1-2 (MEA)'!G47</f>
        <v>6602.0150000000003</v>
      </c>
      <c r="H47" s="1">
        <f>'Comparación 1-2 (membrane)'!G47</f>
        <v>5452.0150000000003</v>
      </c>
      <c r="I47" s="1">
        <f>'Comparación 1-2 (MEA)'!I47</f>
        <v>6222.0150000000003</v>
      </c>
      <c r="K47" s="1">
        <f t="shared" si="6"/>
        <v>6602.0150000000003</v>
      </c>
      <c r="L47" s="9" t="s">
        <v>131</v>
      </c>
      <c r="M47" s="8">
        <f t="shared" si="8"/>
        <v>0.73326273872446512</v>
      </c>
      <c r="N47" s="8">
        <f t="shared" si="7"/>
        <v>0.59694072188566671</v>
      </c>
      <c r="O47" s="8">
        <f t="shared" si="7"/>
        <v>0.65146952862118601</v>
      </c>
      <c r="P47" s="8">
        <f t="shared" si="7"/>
        <v>1</v>
      </c>
      <c r="Q47" s="8">
        <f t="shared" si="7"/>
        <v>0.82581075626153533</v>
      </c>
      <c r="R47" s="8">
        <f t="shared" si="7"/>
        <v>0.94244181511250735</v>
      </c>
      <c r="AA47" s="57" t="s">
        <v>38</v>
      </c>
      <c r="AB47" s="47" t="s">
        <v>37</v>
      </c>
      <c r="AC47" s="8">
        <f>$M47*'[1]Results Flue gas - MEA (GF)'!AF47</f>
        <v>8.0490455658239882E-2</v>
      </c>
      <c r="AD47" s="8">
        <f>$M47*'[1]Results Flue gas - MEA (GF)'!AG47</f>
        <v>8.6787590037878684E-2</v>
      </c>
      <c r="AE47" s="8">
        <f>$M47*'[1]Results Flue gas - MEA (GF)'!AH47</f>
        <v>2.017693670082616E-2</v>
      </c>
      <c r="AF47" s="8">
        <f>$M47*'[1]Results Flue gas - MEA (GF)'!AI47</f>
        <v>1.2556067791620202E-2</v>
      </c>
      <c r="AG47" s="106">
        <f>$M47*'[1]Results Flue gas - MEA (GF)'!AJ47</f>
        <v>0.5332516885359001</v>
      </c>
      <c r="AH47" s="50">
        <f>$N47*'[1]Results Biogas - MEA (GF)'!AF47</f>
        <v>7.9548158247624706E-2</v>
      </c>
      <c r="AI47" s="8">
        <f>$N47*'[1]Results Biogas - MEA (GF)'!AG47</f>
        <v>8.5915574592981367E-2</v>
      </c>
      <c r="AJ47" s="8">
        <f>$N47*'[1]Results Biogas - MEA (GF)'!AH47</f>
        <v>1.9974204945904177E-2</v>
      </c>
      <c r="AK47" s="8">
        <f>$N47*'[1]Results Biogas - MEA (GF)'!AI47</f>
        <v>1.2429908221609203E-2</v>
      </c>
      <c r="AL47" s="106">
        <f>$N47*'[1]Results Biogas - MEA (GF)'!AJ47</f>
        <v>0.39907287587754725</v>
      </c>
      <c r="AM47" s="50">
        <f>$O47*'[1]Results SimaPro (GF)'!AF47</f>
        <v>8.0880867020693345E-2</v>
      </c>
      <c r="AN47" s="8">
        <f>$O47*'[1]Results SimaPro (GF)'!AG47</f>
        <v>8.6787589807969856E-2</v>
      </c>
      <c r="AO47" s="8">
        <f>$O47*'[1]Results SimaPro (GF)'!AH47</f>
        <v>2.017693656288105E-2</v>
      </c>
      <c r="AP47" s="8">
        <f>$O47*'[1]Results SimaPro (GF)'!AI47</f>
        <v>1.2556067791620064E-2</v>
      </c>
      <c r="AQ47" s="66">
        <f>$O47*'[1]Results SimaPro (GF)'!AJ47</f>
        <v>0.45106806743802169</v>
      </c>
      <c r="AR47" s="51">
        <f>$P47*'[2]Results Flue gas - MEA (GF)'!AF47</f>
        <v>-0.33343509478095712</v>
      </c>
      <c r="AS47" s="8">
        <f>$P47*'[2]Results Flue gas - MEA (GF)'!AG47</f>
        <v>5.7191553887884425E-2</v>
      </c>
      <c r="AT47" s="8">
        <f>$P47*'[2]Results Flue gas - MEA (GF)'!AH47</f>
        <v>1.7503150394073557E-2</v>
      </c>
      <c r="AU47" s="8">
        <f>$P47*'[2]Results Flue gas - MEA (GF)'!AI47</f>
        <v>7.2543705686569357E-2</v>
      </c>
      <c r="AV47" s="106">
        <f>$P47*'[2]Results Flue gas - MEA (GF)'!AJ47</f>
        <v>1.1861966848124297</v>
      </c>
      <c r="AW47" s="50">
        <f>$Q47*'[2]Results Flue gas - MEA (GF)'!AF47</f>
        <v>-0.27535428778519894</v>
      </c>
      <c r="AX47" s="8">
        <f>$Q47*'[2]Results Flue gas - MEA (GF)'!AG47</f>
        <v>4.7229400367926187E-2</v>
      </c>
      <c r="AY47" s="8">
        <f>$Q47*'[2]Results Flue gas - MEA (GF)'!AH47</f>
        <v>1.4454289863889275E-2</v>
      </c>
      <c r="AZ47" s="8">
        <f>$Q47*'[2]Results Flue gas - MEA (GF)'!AI47</f>
        <v>5.9907372455040082E-2</v>
      </c>
      <c r="BA47" s="106">
        <f>$Q47*'[2]Results Flue gas - MEA (GF)'!AJ47</f>
        <v>0.97957398135987861</v>
      </c>
      <c r="BB47" s="50">
        <f>$R47*'[2]Results SimaPro (GF)'!AF47</f>
        <v>-0.33422926177930745</v>
      </c>
      <c r="BC47" s="8">
        <f>$R47*'[2]Results SimaPro (GF)'!AG47</f>
        <v>6.0523479025595024E-2</v>
      </c>
      <c r="BD47" s="8">
        <f>$R47*'[2]Results SimaPro (GF)'!AH47</f>
        <v>2.5761107153879016E-2</v>
      </c>
      <c r="BE47" s="8">
        <f>$R47*'[2]Results SimaPro (GF)'!AI47</f>
        <v>0.11152993701611943</v>
      </c>
      <c r="BF47" s="52">
        <f>$R47*'[2]Results SimaPro (GF)'!AJ47</f>
        <v>1.0788565536962214</v>
      </c>
    </row>
    <row r="48" spans="1:58" x14ac:dyDescent="0.25">
      <c r="B48" s="10" t="s">
        <v>36</v>
      </c>
      <c r="C48" s="9" t="s">
        <v>35</v>
      </c>
      <c r="D48" s="1">
        <f>'Comparación 1-2 (MEA)'!D48</f>
        <v>5.0700000000041998E-5</v>
      </c>
      <c r="E48" s="1">
        <f>'Comparación 1-2 (membrane)'!D48</f>
        <v>2.9200000000041998E-5</v>
      </c>
      <c r="F48" s="1">
        <f>'Comparación 1-2 (MEA)'!F48</f>
        <v>3.1300000000042001E-5</v>
      </c>
      <c r="G48" s="1">
        <f>'Comparación 1-2 (MEA)'!G48</f>
        <v>7.3850000000054406E-5</v>
      </c>
      <c r="H48" s="1">
        <f>'Comparación 1-2 (membrane)'!G48</f>
        <v>4.6350000000054402E-5</v>
      </c>
      <c r="I48" s="1">
        <f>'Comparación 1-2 (MEA)'!I48</f>
        <v>4.9950000000054401E-5</v>
      </c>
      <c r="K48" s="1">
        <f t="shared" si="6"/>
        <v>7.3850000000054406E-5</v>
      </c>
      <c r="L48" s="9" t="s">
        <v>131</v>
      </c>
      <c r="M48" s="8">
        <f t="shared" si="8"/>
        <v>0.68652674339884423</v>
      </c>
      <c r="N48" s="8">
        <f t="shared" si="7"/>
        <v>0.39539607312146902</v>
      </c>
      <c r="O48" s="8">
        <f t="shared" si="7"/>
        <v>0.42383209207879408</v>
      </c>
      <c r="P48" s="8">
        <f t="shared" si="7"/>
        <v>1</v>
      </c>
      <c r="Q48" s="8">
        <f t="shared" si="7"/>
        <v>0.62762356127312469</v>
      </c>
      <c r="R48" s="8">
        <f t="shared" si="7"/>
        <v>0.67637102234282465</v>
      </c>
      <c r="AA48" s="57" t="s">
        <v>36</v>
      </c>
      <c r="AB48" s="47" t="s">
        <v>35</v>
      </c>
      <c r="AC48" s="8">
        <f>$M48*'[1]Results Flue gas - MEA (GF)'!AF50</f>
        <v>0.15796319238229756</v>
      </c>
      <c r="AD48" s="8">
        <f>$M48*'[1]Results Flue gas - MEA (GF)'!AG50</f>
        <v>6.5061540578113974E-2</v>
      </c>
      <c r="AE48" s="8">
        <f>$M48*'[1]Results Flue gas - MEA (GF)'!AH50</f>
        <v>5.3500232766578388E-3</v>
      </c>
      <c r="AF48" s="8">
        <f>$M48*'[1]Results Flue gas - MEA (GF)'!AI50</f>
        <v>2.4844003595440043E-3</v>
      </c>
      <c r="AG48" s="106">
        <f>$M48*'[1]Results Flue gas - MEA (GF)'!AJ50</f>
        <v>0.45566758680223085</v>
      </c>
      <c r="AH48" s="50">
        <f>$N48*'[1]Results Biogas - MEA (GF)'!AF50</f>
        <v>0.13948495585842727</v>
      </c>
      <c r="AI48" s="8">
        <f>$N48*'[1]Results Biogas - MEA (GF)'!AG50</f>
        <v>5.7222800749435448E-2</v>
      </c>
      <c r="AJ48" s="8">
        <f>$N48*'[1]Results Biogas - MEA (GF)'!AH50</f>
        <v>4.7054421589889945E-3</v>
      </c>
      <c r="AK48" s="8">
        <f>$N48*'[1]Results Biogas - MEA (GF)'!AI50</f>
        <v>2.1850750150209683E-3</v>
      </c>
      <c r="AL48" s="106">
        <f>$N48*'[1]Results Biogas - MEA (GF)'!AJ50</f>
        <v>0.19179779933959631</v>
      </c>
      <c r="AM48" s="50">
        <f>$O48*'[1]Results SimaPro (GF)'!AF50</f>
        <v>0.15811643839557801</v>
      </c>
      <c r="AN48" s="8">
        <f>$O48*'[1]Results SimaPro (GF)'!AG50</f>
        <v>6.5061540578113988E-2</v>
      </c>
      <c r="AO48" s="8">
        <f>$O48*'[1]Results SimaPro (GF)'!AH50</f>
        <v>5.3500232766577937E-3</v>
      </c>
      <c r="AP48" s="8">
        <f>$O48*'[1]Results SimaPro (GF)'!AI50</f>
        <v>2.4844003595439353E-3</v>
      </c>
      <c r="AQ48" s="66">
        <f>$O48*'[1]Results SimaPro (GF)'!AJ50</f>
        <v>0.19281968946890032</v>
      </c>
      <c r="AR48" s="51">
        <f>$P48*'[2]Results Flue gas - MEA (GF)'!AF50</f>
        <v>4.6327184613016353E-2</v>
      </c>
      <c r="AS48" s="8">
        <f>$P48*'[2]Results Flue gas - MEA (GF)'!AG50</f>
        <v>5.7150466168097568E-2</v>
      </c>
      <c r="AT48" s="8">
        <f>$P48*'[2]Results Flue gas - MEA (GF)'!AH50</f>
        <v>4.6410180993193724E-3</v>
      </c>
      <c r="AU48" s="8">
        <f>$P48*'[2]Results Flue gas - MEA (GF)'!AI50</f>
        <v>1.7959650858343886E-2</v>
      </c>
      <c r="AV48" s="106">
        <f>$P48*'[2]Results Flue gas - MEA (GF)'!AJ50</f>
        <v>0.87392168026122286</v>
      </c>
      <c r="AW48" s="50">
        <f>$Q48*'[2]Results Flue gas - MEA (GF)'!AF50</f>
        <v>2.9076032590578827E-2</v>
      </c>
      <c r="AX48" s="8">
        <f>$Q48*'[2]Results Flue gas - MEA (GF)'!AG50</f>
        <v>3.5868979104840625E-2</v>
      </c>
      <c r="AY48" s="8">
        <f>$Q48*'[2]Results Flue gas - MEA (GF)'!AH50</f>
        <v>2.912812307427853E-3</v>
      </c>
      <c r="AZ48" s="8">
        <f>$Q48*'[2]Results Flue gas - MEA (GF)'!AI50</f>
        <v>1.1271900030935721E-2</v>
      </c>
      <c r="BA48" s="106">
        <f>$Q48*'[2]Results Flue gas - MEA (GF)'!AJ50</f>
        <v>0.54849383723934164</v>
      </c>
      <c r="BB48" s="50">
        <f>$R48*'[2]Results SimaPro (GF)'!AF50</f>
        <v>4.5912377090034387E-2</v>
      </c>
      <c r="BC48" s="8">
        <f>$R48*'[2]Results SimaPro (GF)'!AG50</f>
        <v>5.8033851494230848E-2</v>
      </c>
      <c r="BD48" s="8">
        <f>$R48*'[2]Results SimaPro (GF)'!AH50</f>
        <v>6.8306006168731195E-3</v>
      </c>
      <c r="BE48" s="8">
        <f>$R48*'[2]Results SimaPro (GF)'!AI50</f>
        <v>2.8296887642914634E-2</v>
      </c>
      <c r="BF48" s="52">
        <f>$R48*'[2]Results SimaPro (GF)'!AJ50</f>
        <v>0.53729730549877164</v>
      </c>
    </row>
    <row r="49" spans="1:58" ht="18" x14ac:dyDescent="0.35">
      <c r="B49" s="10" t="s">
        <v>34</v>
      </c>
      <c r="C49" s="9" t="s">
        <v>33</v>
      </c>
      <c r="D49" s="1">
        <f>'Comparación 1-2 (MEA)'!D49</f>
        <v>9.4100298999999998E-2</v>
      </c>
      <c r="E49" s="1">
        <f>'Comparación 1-2 (membrane)'!D49</f>
        <v>6.8300299000000009E-2</v>
      </c>
      <c r="F49" s="1">
        <f>'Comparación 1-2 (MEA)'!F49</f>
        <v>7.4400299000000003E-2</v>
      </c>
      <c r="G49" s="1">
        <f>'Comparación 1-2 (MEA)'!G49</f>
        <v>0.136330387</v>
      </c>
      <c r="H49" s="1">
        <f>'Comparación 1-2 (membrane)'!G49</f>
        <v>0.10343038700000001</v>
      </c>
      <c r="I49" s="1">
        <f>'Comparación 1-2 (MEA)'!I49</f>
        <v>0.112330387</v>
      </c>
      <c r="K49" s="1">
        <f t="shared" si="6"/>
        <v>0.136330387</v>
      </c>
      <c r="L49" s="9" t="s">
        <v>131</v>
      </c>
      <c r="M49" s="8">
        <f t="shared" si="8"/>
        <v>0.69023715893948134</v>
      </c>
      <c r="N49" s="8">
        <f t="shared" si="7"/>
        <v>0.5009910153046071</v>
      </c>
      <c r="O49" s="8">
        <f t="shared" si="7"/>
        <v>0.54573525856711613</v>
      </c>
      <c r="P49" s="8">
        <f t="shared" si="7"/>
        <v>1</v>
      </c>
      <c r="Q49" s="8">
        <f t="shared" si="7"/>
        <v>0.75867449125630382</v>
      </c>
      <c r="R49" s="8">
        <f t="shared" si="7"/>
        <v>0.82395707568848908</v>
      </c>
      <c r="AA49" s="57" t="s">
        <v>34</v>
      </c>
      <c r="AB49" s="47" t="s">
        <v>33</v>
      </c>
      <c r="AC49" s="8">
        <f>$M49*'[1]Results Flue gas - MEA (GF)'!AF53</f>
        <v>0.21264328064176832</v>
      </c>
      <c r="AD49" s="8">
        <f>$M49*'[1]Results Flue gas - MEA (GF)'!AG53</f>
        <v>0.12624317640879501</v>
      </c>
      <c r="AE49" s="8">
        <f>$M49*'[1]Results Flue gas - MEA (GF)'!AH53</f>
        <v>2.4979558999372324E-3</v>
      </c>
      <c r="AF49" s="8">
        <f>$M49*'[1]Results Flue gas - MEA (GF)'!AI53</f>
        <v>-9.6929952152136729E-4</v>
      </c>
      <c r="AG49" s="106">
        <f>$M49*'[1]Results Flue gas - MEA (GF)'!AJ53</f>
        <v>0.34982204551050211</v>
      </c>
      <c r="AH49" s="50">
        <f>$N49*'[1]Results Biogas - MEA (GF)'!AF53</f>
        <v>0.1724964785100743</v>
      </c>
      <c r="AI49" s="8">
        <f>$N49*'[1]Results Biogas - MEA (GF)'!AG53</f>
        <v>0.10228251616794908</v>
      </c>
      <c r="AJ49" s="8">
        <f>$N49*'[1]Results Biogas - MEA (GF)'!AH53</f>
        <v>2.0238497001597473E-3</v>
      </c>
      <c r="AK49" s="8">
        <f>$N49*'[1]Results Biogas - MEA (GF)'!AI53</f>
        <v>-7.8532873460468173E-4</v>
      </c>
      <c r="AL49" s="106">
        <f>$N49*'[1]Results Biogas - MEA (GF)'!AJ53</f>
        <v>0.22497349966102867</v>
      </c>
      <c r="AM49" s="50">
        <f>$O49*'[1]Results SimaPro (GF)'!AF53</f>
        <v>0.2123378775247573</v>
      </c>
      <c r="AN49" s="8">
        <f>$O49*'[1]Results SimaPro (GF)'!AG53</f>
        <v>0.12624317640879498</v>
      </c>
      <c r="AO49" s="8">
        <f>$O49*'[1]Results SimaPro (GF)'!AH53</f>
        <v>2.4979558999372324E-3</v>
      </c>
      <c r="AP49" s="8">
        <f>$O49*'[1]Results SimaPro (GF)'!AI53</f>
        <v>-9.6929952152136729E-4</v>
      </c>
      <c r="AQ49" s="66">
        <f>$O49*'[1]Results SimaPro (GF)'!AJ53</f>
        <v>0.20562554825514803</v>
      </c>
      <c r="AR49" s="51">
        <f>$P49*'[2]Results Flue gas - MEA (GF)'!AF53</f>
        <v>6.0910554567824522E-2</v>
      </c>
      <c r="AS49" s="8">
        <f>$P49*'[2]Results Flue gas - MEA (GF)'!AG53</f>
        <v>9.0271280082641514E-2</v>
      </c>
      <c r="AT49" s="8">
        <f>$P49*'[2]Results Flue gas - MEA (GF)'!AH53</f>
        <v>2.166930973146278E-3</v>
      </c>
      <c r="AU49" s="8">
        <f>$P49*'[2]Results Flue gas - MEA (GF)'!AI53</f>
        <v>5.1710634848421934E-3</v>
      </c>
      <c r="AV49" s="106">
        <f>$P49*'[2]Results Flue gas - MEA (GF)'!AJ53</f>
        <v>0.84148017089154548</v>
      </c>
      <c r="AW49" s="50">
        <f>$Q49*'[2]Results Flue gas - MEA (GF)'!AF53</f>
        <v>4.62112839988836E-2</v>
      </c>
      <c r="AX49" s="8">
        <f>$Q49*'[2]Results Flue gas - MEA (GF)'!AG53</f>
        <v>6.8486517491753357E-2</v>
      </c>
      <c r="AY49" s="8">
        <f>$Q49*'[2]Results Flue gas - MEA (GF)'!AH53</f>
        <v>1.6439952536392798E-3</v>
      </c>
      <c r="AZ49" s="8">
        <f>$Q49*'[2]Results Flue gas - MEA (GF)'!AI53</f>
        <v>3.9231539586167003E-3</v>
      </c>
      <c r="BA49" s="106">
        <f>$Q49*'[2]Results Flue gas - MEA (GF)'!AJ53</f>
        <v>0.63840954055341081</v>
      </c>
      <c r="BB49" s="50">
        <f>$R49*'[2]Results SimaPro (GF)'!AF53</f>
        <v>6.1768756421620753E-2</v>
      </c>
      <c r="BC49" s="8">
        <f>$R49*'[2]Results SimaPro (GF)'!AG53</f>
        <v>9.0683776190777748E-2</v>
      </c>
      <c r="BD49" s="8">
        <f>$R49*'[2]Results SimaPro (GF)'!AH53</f>
        <v>3.189317886757229E-3</v>
      </c>
      <c r="BE49" s="8">
        <f>$R49*'[2]Results SimaPro (GF)'!AI53</f>
        <v>9.99764509664125E-3</v>
      </c>
      <c r="BF49" s="52">
        <f>$R49*'[2]Results SimaPro (GF)'!AJ53</f>
        <v>0.65831758009269215</v>
      </c>
    </row>
    <row r="50" spans="1:58" x14ac:dyDescent="0.25">
      <c r="B50" s="10" t="s">
        <v>32</v>
      </c>
      <c r="C50" s="9" t="s">
        <v>31</v>
      </c>
      <c r="D50" s="1">
        <f>'Comparación 1-2 (MEA)'!D50</f>
        <v>19480.539000000001</v>
      </c>
      <c r="E50" s="1">
        <f>'Comparación 1-2 (membrane)'!D50</f>
        <v>15220.539000000001</v>
      </c>
      <c r="F50" s="1">
        <f>'Comparación 1-2 (MEA)'!F50</f>
        <v>17180.539000000001</v>
      </c>
      <c r="G50" s="1">
        <f>'Comparación 1-2 (MEA)'!G50</f>
        <v>28700.698</v>
      </c>
      <c r="H50" s="1">
        <f>'Comparación 1-2 (membrane)'!G50</f>
        <v>23300.698</v>
      </c>
      <c r="I50" s="1">
        <f>'Comparación 1-2 (MEA)'!I50</f>
        <v>26200.698</v>
      </c>
      <c r="K50" s="1">
        <f t="shared" si="6"/>
        <v>28700.698</v>
      </c>
      <c r="L50" s="9" t="s">
        <v>130</v>
      </c>
      <c r="M50" s="8">
        <f t="shared" si="8"/>
        <v>0.67874791755935693</v>
      </c>
      <c r="N50" s="8">
        <f t="shared" si="7"/>
        <v>0.5303194716727796</v>
      </c>
      <c r="O50" s="8">
        <f t="shared" si="7"/>
        <v>0.59861049372388087</v>
      </c>
      <c r="P50" s="8">
        <f t="shared" si="7"/>
        <v>1</v>
      </c>
      <c r="Q50" s="8">
        <f t="shared" si="7"/>
        <v>0.81185126577757794</v>
      </c>
      <c r="R50" s="8">
        <f t="shared" si="7"/>
        <v>0.91289410452665642</v>
      </c>
      <c r="AA50" s="57" t="s">
        <v>32</v>
      </c>
      <c r="AB50" s="47" t="s">
        <v>31</v>
      </c>
      <c r="AC50" s="8">
        <f>$M50*'[1]Results Flue gas - MEA (GF)'!AF56</f>
        <v>0.19390036226254775</v>
      </c>
      <c r="AD50" s="8">
        <f>$M50*'[1]Results Flue gas - MEA (GF)'!AG56</f>
        <v>0.13813637083769936</v>
      </c>
      <c r="AE50" s="8">
        <f>$M50*'[1]Results Flue gas - MEA (GF)'!AH56</f>
        <v>5.3918731161426208E-3</v>
      </c>
      <c r="AF50" s="8">
        <f>$M50*'[1]Results Flue gas - MEA (GF)'!AI56</f>
        <v>-2.2138019661699216E-8</v>
      </c>
      <c r="AG50" s="106">
        <f>$M50*'[1]Results Flue gas - MEA (GF)'!AJ56</f>
        <v>0.34131933348098686</v>
      </c>
      <c r="AH50" s="50">
        <f>$N50*'[1]Results Biogas - MEA (GF)'!AF56</f>
        <v>0.12318817472885017</v>
      </c>
      <c r="AI50" s="8">
        <f>$N50*'[1]Results Biogas - MEA (GF)'!AG56</f>
        <v>8.8413051514671936E-2</v>
      </c>
      <c r="AJ50" s="8">
        <f>$N50*'[1]Results Biogas - MEA (GF)'!AH56</f>
        <v>3.4510241776816038E-3</v>
      </c>
      <c r="AK50" s="8">
        <f>$N50*'[1]Results Biogas - MEA (GF)'!AI56</f>
        <v>-1.4169257884119815E-8</v>
      </c>
      <c r="AL50" s="106">
        <f>$N50*'[1]Results Biogas - MEA (GF)'!AJ56</f>
        <v>0.31526723542083379</v>
      </c>
      <c r="AM50" s="50">
        <f>$O50*'[1]Results SimaPro (GF)'!AF56</f>
        <v>0.19388807641191855</v>
      </c>
      <c r="AN50" s="8">
        <f>$O50*'[1]Results SimaPro (GF)'!AG56</f>
        <v>0.13813637083769928</v>
      </c>
      <c r="AO50" s="8">
        <f>$O50*'[1]Results SimaPro (GF)'!AH56</f>
        <v>5.3918730421024259E-3</v>
      </c>
      <c r="AP50" s="8">
        <f>$O50*'[1]Results SimaPro (GF)'!AI56</f>
        <v>-2.2148596827838256E-8</v>
      </c>
      <c r="AQ50" s="66">
        <f>$O50*'[1]Results SimaPro (GF)'!AJ56</f>
        <v>0.2611941955807574</v>
      </c>
      <c r="AR50" s="51">
        <f>$P50*'[2]Results Flue gas - MEA (GF)'!AF56</f>
        <v>5.5883035731046887E-2</v>
      </c>
      <c r="AS50" s="8">
        <f>$P50*'[2]Results Flue gas - MEA (GF)'!AG56</f>
        <v>0.13002469893678145</v>
      </c>
      <c r="AT50" s="8">
        <f>$P50*'[2]Results Flue gas - MEA (GF)'!AH56</f>
        <v>4.6773584915920114E-3</v>
      </c>
      <c r="AU50" s="8">
        <f>$P50*'[2]Results Flue gas - MEA (GF)'!AI56</f>
        <v>1.4320056676475174E-2</v>
      </c>
      <c r="AV50" s="106">
        <f>$P50*'[2]Results Flue gas - MEA (GF)'!AJ56</f>
        <v>0.79509485016410442</v>
      </c>
      <c r="AW50" s="50">
        <f>$Q50*'[2]Results Flue gas - MEA (GF)'!AF56</f>
        <v>4.5368713293744034E-2</v>
      </c>
      <c r="AX50" s="8">
        <f>$Q50*'[2]Results Flue gas - MEA (GF)'!AG56</f>
        <v>0.10556071641417451</v>
      </c>
      <c r="AY50" s="8">
        <f>$Q50*'[2]Results Flue gas - MEA (GF)'!AH56</f>
        <v>3.7973194118944772E-3</v>
      </c>
      <c r="AZ50" s="8">
        <f>$Q50*'[2]Results Flue gas - MEA (GF)'!AI56</f>
        <v>1.1625756138803026E-2</v>
      </c>
      <c r="BA50" s="106">
        <f>$Q50*'[2]Results Flue gas - MEA (GF)'!AJ56</f>
        <v>0.64549876051896182</v>
      </c>
      <c r="BB50" s="50">
        <f>$R50*'[2]Results SimaPro (GF)'!AF56</f>
        <v>5.6029407959740533E-2</v>
      </c>
      <c r="BC50" s="8">
        <f>$R50*'[2]Results SimaPro (GF)'!AG56</f>
        <v>0.13091508766472318</v>
      </c>
      <c r="BD50" s="8">
        <f>$R50*'[2]Results SimaPro (GF)'!AH56</f>
        <v>6.8841283030715988E-3</v>
      </c>
      <c r="BE50" s="8">
        <f>$R50*'[2]Results SimaPro (GF)'!AI56</f>
        <v>2.4738328626761504E-2</v>
      </c>
      <c r="BF50" s="52">
        <f>$R50*'[2]Results SimaPro (GF)'!AJ56</f>
        <v>0.69432715197235961</v>
      </c>
    </row>
    <row r="51" spans="1:58" x14ac:dyDescent="0.25">
      <c r="B51" s="10" t="s">
        <v>30</v>
      </c>
      <c r="C51" s="9" t="s">
        <v>29</v>
      </c>
      <c r="D51" s="1">
        <f>'Comparación 1-2 (MEA)'!D51</f>
        <v>8920.0001140000004</v>
      </c>
      <c r="E51" s="1">
        <f>'Comparación 1-2 (membrane)'!D51</f>
        <v>7970.0001140000004</v>
      </c>
      <c r="F51" s="1">
        <f>'Comparación 1-2 (MEA)'!F51</f>
        <v>8660.0001140000004</v>
      </c>
      <c r="G51" s="1">
        <f>'Comparación 1-2 (MEA)'!G51</f>
        <v>14690.000147000001</v>
      </c>
      <c r="H51" s="1">
        <f>'Comparación 1-2 (membrane)'!G51</f>
        <v>13490.000147000001</v>
      </c>
      <c r="I51" s="1">
        <f>'Comparación 1-2 (MEA)'!I51</f>
        <v>14390.000147000001</v>
      </c>
      <c r="K51" s="1">
        <f t="shared" si="6"/>
        <v>14690.000147000001</v>
      </c>
      <c r="L51" s="9" t="s">
        <v>131</v>
      </c>
      <c r="M51" s="8">
        <f t="shared" si="8"/>
        <v>0.60721579474059073</v>
      </c>
      <c r="N51" s="8">
        <f t="shared" si="7"/>
        <v>0.54254595195682409</v>
      </c>
      <c r="O51" s="8">
        <f t="shared" si="7"/>
        <v>0.58951667987345457</v>
      </c>
      <c r="P51" s="8">
        <f t="shared" si="7"/>
        <v>1</v>
      </c>
      <c r="Q51" s="8">
        <f t="shared" si="7"/>
        <v>0.91831177753629467</v>
      </c>
      <c r="R51" s="8">
        <f t="shared" si="7"/>
        <v>0.97957794438407364</v>
      </c>
      <c r="AA51" s="57" t="s">
        <v>30</v>
      </c>
      <c r="AB51" s="47" t="s">
        <v>29</v>
      </c>
      <c r="AC51" s="8">
        <f>$M51*'[1]Results Flue gas - MEA (GF)'!AF59</f>
        <v>0.28087860133240317</v>
      </c>
      <c r="AD51" s="8">
        <f>$M51*'[1]Results Flue gas - MEA (GF)'!AG59</f>
        <v>8.509795840582815E-2</v>
      </c>
      <c r="AE51" s="8">
        <f>$M51*'[1]Results Flue gas - MEA (GF)'!AH59</f>
        <v>2.5179026554026755E-3</v>
      </c>
      <c r="AF51" s="8">
        <f>$M51*'[1]Results Flue gas - MEA (GF)'!AI59</f>
        <v>-7.6363844592871607E-5</v>
      </c>
      <c r="AG51" s="106">
        <f>$M51*'[1]Results Flue gas - MEA (GF)'!AJ59</f>
        <v>0.23879769619154959</v>
      </c>
      <c r="AH51" s="50">
        <f>$N51*'[1]Results Biogas - MEA (GF)'!AF59</f>
        <v>0.26304419939518575</v>
      </c>
      <c r="AI51" s="8">
        <f>$N51*'[1]Results Biogas - MEA (GF)'!AG59</f>
        <v>7.9698088027031253E-2</v>
      </c>
      <c r="AJ51" s="8">
        <f>$N51*'[1]Results Biogas - MEA (GF)'!AH59</f>
        <v>2.3581297510897395E-3</v>
      </c>
      <c r="AK51" s="8">
        <f>$N51*'[1]Results Biogas - MEA (GF)'!AI59</f>
        <v>-7.1518195294693017E-5</v>
      </c>
      <c r="AL51" s="106">
        <f>$N51*'[1]Results Biogas - MEA (GF)'!AJ59</f>
        <v>0.19751705297881206</v>
      </c>
      <c r="AM51" s="50">
        <f>$O51*'[1]Results SimaPro (GF)'!AF59</f>
        <v>0.28099541216696267</v>
      </c>
      <c r="AN51" s="8">
        <f>$O51*'[1]Results SimaPro (GF)'!AG59</f>
        <v>8.5097958633145634E-2</v>
      </c>
      <c r="AO51" s="8">
        <f>$O51*'[1]Results SimaPro (GF)'!AH59</f>
        <v>2.5179026140722399E-3</v>
      </c>
      <c r="AP51" s="8">
        <f>$O51*'[1]Results SimaPro (GF)'!AI59</f>
        <v>-7.6363844592902561E-5</v>
      </c>
      <c r="AQ51" s="66">
        <f>$O51*'[1]Results SimaPro (GF)'!AJ59</f>
        <v>0.2209817703038669</v>
      </c>
      <c r="AR51" s="51">
        <f>$P51*'[2]Results Flue gas - MEA (GF)'!AF59</f>
        <v>8.0280119833476105E-2</v>
      </c>
      <c r="AS51" s="8">
        <f>$P51*'[2]Results Flue gas - MEA (GF)'!AG59</f>
        <v>8.1185413236713827E-2</v>
      </c>
      <c r="AT51" s="8">
        <f>$P51*'[2]Results Flue gas - MEA (GF)'!AH59</f>
        <v>2.1842378490672175E-3</v>
      </c>
      <c r="AU51" s="8">
        <f>$P51*'[2]Results Flue gas - MEA (GF)'!AI59</f>
        <v>6.5719209249380127E-3</v>
      </c>
      <c r="AV51" s="106">
        <f>$P51*'[2]Results Flue gas - MEA (GF)'!AJ59</f>
        <v>0.82977830815580489</v>
      </c>
      <c r="AW51" s="50">
        <f>$Q51*'[2]Results Flue gas - MEA (GF)'!AF59</f>
        <v>7.3722179545106181E-2</v>
      </c>
      <c r="AX51" s="8">
        <f>$Q51*'[2]Results Flue gas - MEA (GF)'!AG59</f>
        <v>7.4553521139425302E-2</v>
      </c>
      <c r="AY51" s="8">
        <f>$Q51*'[2]Results Flue gas - MEA (GF)'!AH59</f>
        <v>2.0058113417389693E-3</v>
      </c>
      <c r="AZ51" s="8">
        <f>$Q51*'[2]Results Flue gas - MEA (GF)'!AI59</f>
        <v>6.0350723864077962E-3</v>
      </c>
      <c r="BA51" s="106">
        <f>$Q51*'[2]Results Flue gas - MEA (GF)'!AJ59</f>
        <v>0.76199519312361641</v>
      </c>
      <c r="BB51" s="50">
        <f>$R51*'[2]Results SimaPro (GF)'!AF59</f>
        <v>7.9031608316894833E-2</v>
      </c>
      <c r="BC51" s="8">
        <f>$R51*'[2]Results SimaPro (GF)'!AG59</f>
        <v>8.1601207915985075E-2</v>
      </c>
      <c r="BD51" s="8">
        <f>$R51*'[2]Results SimaPro (GF)'!AH59</f>
        <v>3.2147575660314981E-3</v>
      </c>
      <c r="BE51" s="8">
        <f>$R51*'[2]Results SimaPro (GF)'!AI59</f>
        <v>1.1437056582630034E-2</v>
      </c>
      <c r="BF51" s="52">
        <f>$R51*'[2]Results SimaPro (GF)'!AJ59</f>
        <v>0.80429331400253223</v>
      </c>
    </row>
    <row r="52" spans="1:58" ht="18" x14ac:dyDescent="0.35">
      <c r="B52" s="10" t="s">
        <v>28</v>
      </c>
      <c r="C52" s="9" t="s">
        <v>24</v>
      </c>
      <c r="D52" s="1">
        <f>'Comparación 1-2 (MEA)'!D52</f>
        <v>3.6170007329999998</v>
      </c>
      <c r="E52" s="1">
        <f>'Comparación 1-2 (membrane)'!D52</f>
        <v>3.1070007329999996</v>
      </c>
      <c r="F52" s="1">
        <f>'Comparación 1-2 (MEA)'!F52</f>
        <v>3.3470007329999998</v>
      </c>
      <c r="G52" s="1">
        <f>'Comparación 1-2 (MEA)'!G52</f>
        <v>4.7600009500000002</v>
      </c>
      <c r="H52" s="1">
        <f>'Comparación 1-2 (membrane)'!G52</f>
        <v>4.1100009499999999</v>
      </c>
      <c r="I52" s="1">
        <f>'Comparación 1-2 (MEA)'!I52</f>
        <v>4.5300009500000007</v>
      </c>
      <c r="K52" s="1">
        <f t="shared" si="6"/>
        <v>4.7600009500000002</v>
      </c>
      <c r="L52" s="9" t="s">
        <v>131</v>
      </c>
      <c r="M52" s="8">
        <f t="shared" si="8"/>
        <v>0.75987395191591289</v>
      </c>
      <c r="N52" s="8">
        <f t="shared" si="7"/>
        <v>0.65273111615660484</v>
      </c>
      <c r="O52" s="8">
        <f t="shared" si="7"/>
        <v>0.70315127416098511</v>
      </c>
      <c r="P52" s="8">
        <f t="shared" si="7"/>
        <v>1</v>
      </c>
      <c r="Q52" s="8">
        <f t="shared" si="7"/>
        <v>0.86344540540480352</v>
      </c>
      <c r="R52" s="8">
        <f t="shared" si="7"/>
        <v>0.95168068191246902</v>
      </c>
      <c r="AA52" s="57" t="s">
        <v>28</v>
      </c>
      <c r="AB52" s="47" t="s">
        <v>24</v>
      </c>
      <c r="AC52" s="8">
        <f>$M52*'[1]Results Flue gas - MEA (GF)'!AF62</f>
        <v>0.11626991232640348</v>
      </c>
      <c r="AD52" s="8">
        <f>$M52*'[1]Results Flue gas - MEA (GF)'!AG62</f>
        <v>0.24629100396788176</v>
      </c>
      <c r="AE52" s="8">
        <f>$M52*'[1]Results Flue gas - MEA (GF)'!AH62</f>
        <v>1.2217082199906555E-2</v>
      </c>
      <c r="AF52" s="8">
        <f>$M52*'[1]Results Flue gas - MEA (GF)'!AI62</f>
        <v>-2.1794375050688624E-3</v>
      </c>
      <c r="AG52" s="106">
        <f>$M52*'[1]Results Flue gas - MEA (GF)'!AJ62</f>
        <v>0.38727539092678992</v>
      </c>
      <c r="AH52" s="50">
        <f>$N52*'[1]Results Biogas - MEA (GF)'!AF62</f>
        <v>0.10077607962046431</v>
      </c>
      <c r="AI52" s="8">
        <f>$N52*'[1]Results Biogas - MEA (GF)'!AG62</f>
        <v>0.2133331958422866</v>
      </c>
      <c r="AJ52" s="8">
        <f>$N52*'[1]Results Biogas - MEA (GF)'!AH62</f>
        <v>1.0582234623209629E-2</v>
      </c>
      <c r="AK52" s="8">
        <f>$N52*'[1]Results Biogas - MEA (GF)'!AI62</f>
        <v>-1.88779273544036E-3</v>
      </c>
      <c r="AL52" s="106">
        <f>$N52*'[1]Results Biogas - MEA (GF)'!AJ62</f>
        <v>0.32992739880608463</v>
      </c>
      <c r="AM52" s="50">
        <f>$O52*'[1]Results SimaPro (GF)'!AF62</f>
        <v>0.11637547360531546</v>
      </c>
      <c r="AN52" s="8">
        <f>$O52*'[1]Results SimaPro (GF)'!AG62</f>
        <v>0.24629100396788184</v>
      </c>
      <c r="AO52" s="8">
        <f>$O52*'[1]Results SimaPro (GF)'!AH62</f>
        <v>1.2217082199906509E-2</v>
      </c>
      <c r="AP52" s="8">
        <f>$O52*'[1]Results SimaPro (GF)'!AI62</f>
        <v>-2.1794375050688155E-3</v>
      </c>
      <c r="AQ52" s="66">
        <f>$O52*'[1]Results SimaPro (GF)'!AJ62</f>
        <v>0.3304471518929501</v>
      </c>
      <c r="AR52" s="51">
        <f>$P52*'[2]Results Flue gas - MEA (GF)'!AF62</f>
        <v>3.2995976480749846E-2</v>
      </c>
      <c r="AS52" s="8">
        <f>$P52*'[2]Results Flue gas - MEA (GF)'!AG62</f>
        <v>0.2157284549570388</v>
      </c>
      <c r="AT52" s="8">
        <f>$P52*'[2]Results Flue gas - MEA (GF)'!AH62</f>
        <v>1.059811462632659E-2</v>
      </c>
      <c r="AU52" s="8">
        <f>$P52*'[2]Results Flue gas - MEA (GF)'!AI62</f>
        <v>2.9156535167253445E-2</v>
      </c>
      <c r="AV52" s="106">
        <f>$P52*'[2]Results Flue gas - MEA (GF)'!AJ62</f>
        <v>0.71152091876863133</v>
      </c>
      <c r="AW52" s="50">
        <f>$Q52*'[2]Results Flue gas - MEA (GF)'!AF62</f>
        <v>2.8490224289148412E-2</v>
      </c>
      <c r="AX52" s="8">
        <f>$Q52*'[2]Results Flue gas - MEA (GF)'!AG62</f>
        <v>0.18626974324773227</v>
      </c>
      <c r="AY52" s="8">
        <f>$Q52*'[2]Results Flue gas - MEA (GF)'!AH62</f>
        <v>9.1508933800551404E-3</v>
      </c>
      <c r="AZ52" s="8">
        <f>$Q52*'[2]Results Flue gas - MEA (GF)'!AI62</f>
        <v>2.5175076327688561E-2</v>
      </c>
      <c r="BA52" s="106">
        <f>$Q52*'[2]Results Flue gas - MEA (GF)'!AJ62</f>
        <v>0.61435946816017917</v>
      </c>
      <c r="BB52" s="50">
        <f>$R52*'[2]Results SimaPro (GF)'!AF62</f>
        <v>3.4410800495412522E-2</v>
      </c>
      <c r="BC52" s="8">
        <f>$R52*'[2]Results SimaPro (GF)'!AG62</f>
        <v>0.2177459277107511</v>
      </c>
      <c r="BD52" s="8">
        <f>$R52*'[2]Results SimaPro (GF)'!AH62</f>
        <v>1.5598286341201742E-2</v>
      </c>
      <c r="BE52" s="8">
        <f>$R52*'[2]Results SimaPro (GF)'!AI62</f>
        <v>5.2762600385656999E-2</v>
      </c>
      <c r="BF52" s="52">
        <f>$R52*'[2]Results SimaPro (GF)'!AJ62</f>
        <v>0.63116306697944669</v>
      </c>
    </row>
    <row r="53" spans="1:58" x14ac:dyDescent="0.25">
      <c r="B53" s="10" t="s">
        <v>27</v>
      </c>
      <c r="C53" s="9" t="s">
        <v>26</v>
      </c>
      <c r="D53" s="1">
        <f>'Comparación 1-2 (MEA)'!D53</f>
        <v>10.48</v>
      </c>
      <c r="E53" s="1">
        <f>'Comparación 1-2 (membrane)'!D53</f>
        <v>10.24</v>
      </c>
      <c r="F53" s="1">
        <f>'Comparación 1-2 (MEA)'!F53</f>
        <v>10.91</v>
      </c>
      <c r="G53" s="1">
        <f>'Comparación 1-2 (MEA)'!G53</f>
        <v>13.762</v>
      </c>
      <c r="H53" s="1">
        <f>'Comparación 1-2 (membrane)'!G53</f>
        <v>13.362</v>
      </c>
      <c r="I53" s="1">
        <f>'Comparación 1-2 (MEA)'!I53</f>
        <v>14.362</v>
      </c>
      <c r="K53" s="1">
        <f t="shared" si="6"/>
        <v>14.362</v>
      </c>
      <c r="L53" s="9" t="s">
        <v>132</v>
      </c>
      <c r="M53" s="8">
        <f t="shared" si="8"/>
        <v>0.72970338392981482</v>
      </c>
      <c r="N53" s="8">
        <f t="shared" si="7"/>
        <v>0.71299261941233816</v>
      </c>
      <c r="O53" s="8">
        <f t="shared" si="7"/>
        <v>0.75964350369029388</v>
      </c>
      <c r="P53" s="8">
        <f t="shared" si="7"/>
        <v>0.95822308870630835</v>
      </c>
      <c r="Q53" s="8">
        <f t="shared" si="7"/>
        <v>0.93037181451051387</v>
      </c>
      <c r="R53" s="8">
        <f t="shared" si="7"/>
        <v>1</v>
      </c>
      <c r="AA53" s="57" t="s">
        <v>27</v>
      </c>
      <c r="AB53" s="47" t="s">
        <v>26</v>
      </c>
      <c r="AC53" s="8">
        <f>$M53*'[1]Results Flue gas - MEA (GF)'!AF65</f>
        <v>0.1605716335066244</v>
      </c>
      <c r="AD53" s="8">
        <f>$M53*'[1]Results Flue gas - MEA (GF)'!AG65</f>
        <v>0.42335627615956689</v>
      </c>
      <c r="AE53" s="8">
        <f>$M53*'[1]Results Flue gas - MEA (GF)'!AH65</f>
        <v>2.8258255656287705E-3</v>
      </c>
      <c r="AF53" s="8">
        <f>$M53*'[1]Results Flue gas - MEA (GF)'!AI65</f>
        <v>-6.2319174923253402E-4</v>
      </c>
      <c r="AG53" s="106">
        <f>$M53*'[1]Results Flue gas - MEA (GF)'!AJ65</f>
        <v>0.14357284044722729</v>
      </c>
      <c r="AH53" s="50">
        <f>$N53*'[1]Results Biogas - MEA (GF)'!AF65</f>
        <v>0.15784672913910855</v>
      </c>
      <c r="AI53" s="8">
        <f>$N53*'[1]Results Biogas - MEA (GF)'!AG65</f>
        <v>0.41604301994951687</v>
      </c>
      <c r="AJ53" s="8">
        <f>$N53*'[1]Results Biogas - MEA (GF)'!AH65</f>
        <v>2.7770109205411337E-3</v>
      </c>
      <c r="AK53" s="8">
        <f>$N53*'[1]Results Biogas - MEA (GF)'!AI65</f>
        <v>-6.1242644070452486E-4</v>
      </c>
      <c r="AL53" s="106">
        <f>$N53*'[1]Results Biogas - MEA (GF)'!AJ65</f>
        <v>0.13693828584387616</v>
      </c>
      <c r="AM53" s="50">
        <f>$O53*'[1]Results SimaPro (GF)'!AF65</f>
        <v>0.16067855776330878</v>
      </c>
      <c r="AN53" s="8">
        <f>$O53*'[1]Results SimaPro (GF)'!AG65</f>
        <v>0.42335627615956695</v>
      </c>
      <c r="AO53" s="8">
        <f>$O53*'[1]Results SimaPro (GF)'!AH65</f>
        <v>2.8258255656287705E-3</v>
      </c>
      <c r="AP53" s="8">
        <f>$O53*'[1]Results SimaPro (GF)'!AI65</f>
        <v>-6.2319174923253402E-4</v>
      </c>
      <c r="AQ53" s="66">
        <f>$O53*'[1]Results SimaPro (GF)'!AJ65</f>
        <v>0.17340603595102191</v>
      </c>
      <c r="AR53" s="51">
        <f>$P53*'[2]Results Flue gas - MEA (GF)'!AF65</f>
        <v>4.9431251750417363E-2</v>
      </c>
      <c r="AS53" s="8">
        <f>$P53*'[2]Results Flue gas - MEA (GF)'!AG65</f>
        <v>0.41825788561915872</v>
      </c>
      <c r="AT53" s="8">
        <f>$P53*'[2]Results Flue gas - MEA (GF)'!AH65</f>
        <v>2.4513557118977717E-3</v>
      </c>
      <c r="AU53" s="8">
        <f>$P53*'[2]Results Flue gas - MEA (GF)'!AI65</f>
        <v>6.5641518167658961E-3</v>
      </c>
      <c r="AV53" s="106">
        <f>$P53*'[2]Results Flue gas - MEA (GF)'!AJ65</f>
        <v>0.48151844380806852</v>
      </c>
      <c r="AW53" s="50">
        <f>$Q53*'[2]Results Flue gas - MEA (GF)'!AF65</f>
        <v>4.7994505587056882E-2</v>
      </c>
      <c r="AX53" s="8">
        <f>$Q53*'[2]Results Flue gas - MEA (GF)'!AG65</f>
        <v>0.40610099314367087</v>
      </c>
      <c r="AY53" s="8">
        <f>$Q53*'[2]Results Flue gas - MEA (GF)'!AH65</f>
        <v>2.3801057275380051E-3</v>
      </c>
      <c r="AZ53" s="8">
        <f>$Q53*'[2]Results Flue gas - MEA (GF)'!AI65</f>
        <v>6.3733611811964755E-3</v>
      </c>
      <c r="BA53" s="106">
        <f>$Q53*'[2]Results Flue gas - MEA (GF)'!AJ65</f>
        <v>0.46752284887105156</v>
      </c>
      <c r="BB53" s="50">
        <f>$R53*'[2]Results SimaPro (GF)'!AF65</f>
        <v>4.7320224942902125E-2</v>
      </c>
      <c r="BC53" s="8">
        <f>$R53*'[2]Results SimaPro (GF)'!AG65</f>
        <v>0.41872452812976724</v>
      </c>
      <c r="BD53" s="8">
        <f>$R53*'[2]Results SimaPro (GF)'!AH65</f>
        <v>3.607901771050654E-3</v>
      </c>
      <c r="BE53" s="8">
        <f>$R53*'[2]Results SimaPro (GF)'!AI65</f>
        <v>1.2024261599737589E-2</v>
      </c>
      <c r="BF53" s="52">
        <f>$R53*'[2]Results SimaPro (GF)'!AJ65</f>
        <v>0.51832308355654244</v>
      </c>
    </row>
    <row r="54" spans="1:58" ht="18" x14ac:dyDescent="0.35">
      <c r="B54" s="10" t="s">
        <v>25</v>
      </c>
      <c r="C54" s="9" t="s">
        <v>24</v>
      </c>
      <c r="D54" s="1">
        <f>'Comparación 1-2 (MEA)'!D54</f>
        <v>1.2250026200000002</v>
      </c>
      <c r="E54" s="1">
        <f>'Comparación 1-2 (membrane)'!D54</f>
        <v>1.0360026199999999</v>
      </c>
      <c r="F54" s="1">
        <f>'Comparación 1-2 (MEA)'!F54</f>
        <v>1.12600262</v>
      </c>
      <c r="G54" s="1">
        <f>'Comparación 1-2 (MEA)'!G54</f>
        <v>1.57460339</v>
      </c>
      <c r="H54" s="1">
        <f>'Comparación 1-2 (membrane)'!G54</f>
        <v>1.3346033900000001</v>
      </c>
      <c r="I54" s="1">
        <f>'Comparación 1-2 (MEA)'!I54</f>
        <v>1.49460339</v>
      </c>
      <c r="K54" s="1">
        <f t="shared" si="6"/>
        <v>1.57460339</v>
      </c>
      <c r="L54" s="9" t="s">
        <v>131</v>
      </c>
      <c r="M54" s="8">
        <f t="shared" si="8"/>
        <v>0.77797534781123523</v>
      </c>
      <c r="N54" s="8">
        <f t="shared" si="7"/>
        <v>0.65794512229520852</v>
      </c>
      <c r="O54" s="8">
        <f t="shared" si="7"/>
        <v>0.71510237254093545</v>
      </c>
      <c r="P54" s="8">
        <f t="shared" si="7"/>
        <v>1</v>
      </c>
      <c r="Q54" s="8">
        <f t="shared" si="7"/>
        <v>0.84758066601139481</v>
      </c>
      <c r="R54" s="8">
        <f t="shared" si="7"/>
        <v>0.94919355533713157</v>
      </c>
      <c r="AA54" s="57" t="s">
        <v>25</v>
      </c>
      <c r="AB54" s="47" t="s">
        <v>24</v>
      </c>
      <c r="AC54" s="8">
        <f>$M54*'[1]Results Flue gas - MEA (GF)'!AF68</f>
        <v>-414.36512104933632</v>
      </c>
      <c r="AD54" s="8">
        <f>$M54*'[1]Results Flue gas - MEA (GF)'!AG68</f>
        <v>0.27219157323184251</v>
      </c>
      <c r="AE54" s="8">
        <f>$M54*'[1]Results Flue gas - MEA (GF)'!AH68</f>
        <v>1.2662245688418231E-2</v>
      </c>
      <c r="AF54" s="8">
        <f>$M54*'[1]Results Flue gas - MEA (GF)'!AI68</f>
        <v>-1.9715377577867953E-3</v>
      </c>
      <c r="AG54" s="106">
        <f>$M54*'[1]Results Flue gas - MEA (GF)'!AJ68</f>
        <v>414.86021411598512</v>
      </c>
      <c r="AH54" s="50">
        <f>$N54*'[1]Results Biogas - MEA (GF)'!AF68</f>
        <v>-362.2642647963097</v>
      </c>
      <c r="AI54" s="8">
        <f>$N54*'[1]Results Biogas - MEA (GF)'!AG68</f>
        <v>0.2379667169091875</v>
      </c>
      <c r="AJ54" s="8">
        <f>$N54*'[1]Results Biogas - MEA (GF)'!AH68</f>
        <v>1.1070118737973922E-2</v>
      </c>
      <c r="AK54" s="8">
        <f>$N54*'[1]Results Biogas - MEA (GF)'!AI68</f>
        <v>-1.7236403093320125E-3</v>
      </c>
      <c r="AL54" s="106">
        <f>$N54*'[1]Results Biogas - MEA (GF)'!AJ68</f>
        <v>362.67489672326707</v>
      </c>
      <c r="AM54" s="50">
        <f>$O54*'[1]Results SimaPro (GF)'!AF68</f>
        <v>-414.36460789616086</v>
      </c>
      <c r="AN54" s="8">
        <f>$O54*'[1]Results SimaPro (GF)'!AG68</f>
        <v>0.27219157323184251</v>
      </c>
      <c r="AO54" s="8">
        <f>$O54*'[1]Results SimaPro (GF)'!AH68</f>
        <v>1.2662245688418231E-2</v>
      </c>
      <c r="AP54" s="8">
        <f>$O54*'[1]Results SimaPro (GF)'!AI68</f>
        <v>-1.9715377577867953E-3</v>
      </c>
      <c r="AQ54" s="66">
        <f>$O54*'[1]Results SimaPro (GF)'!AJ68</f>
        <v>414.7968279875393</v>
      </c>
      <c r="AR54" s="51">
        <f>$P54*'[2]Results Flue gas - MEA (GF)'!AF68</f>
        <v>2.5772949763840602E-2</v>
      </c>
      <c r="AS54" s="8">
        <f>$P54*'[2]Results Flue gas - MEA (GF)'!AG68</f>
        <v>0.24287623908026162</v>
      </c>
      <c r="AT54" s="8">
        <f>$P54*'[2]Results Flue gas - MEA (GF)'!AH68</f>
        <v>1.098427714010373E-2</v>
      </c>
      <c r="AU54" s="8">
        <f>$P54*'[2]Results Flue gas - MEA (GF)'!AI68</f>
        <v>3.0652664282267584E-2</v>
      </c>
      <c r="AV54" s="106">
        <f>$P54*'[2]Results Flue gas - MEA (GF)'!AJ68</f>
        <v>0.68971386973352644</v>
      </c>
      <c r="AW54" s="50">
        <f>$Q54*'[2]Results Flue gas - MEA (GF)'!AF68</f>
        <v>2.1844653925914236E-2</v>
      </c>
      <c r="AX54" s="8">
        <f>$Q54*'[2]Results Flue gas - MEA (GF)'!AG68</f>
        <v>0.20585720447799091</v>
      </c>
      <c r="AY54" s="8">
        <f>$Q54*'[2]Results Flue gas - MEA (GF)'!AH68</f>
        <v>9.3100609340628585E-3</v>
      </c>
      <c r="AZ54" s="8">
        <f>$Q54*'[2]Results Flue gas - MEA (GF)'!AI68</f>
        <v>2.5980605607388053E-2</v>
      </c>
      <c r="BA54" s="106">
        <f>$Q54*'[2]Results Flue gas - MEA (GF)'!AJ68</f>
        <v>0.58458814106603874</v>
      </c>
      <c r="BB54" s="50">
        <f>$R54*'[2]Results SimaPro (GF)'!AF68</f>
        <v>2.8854845649972871E-2</v>
      </c>
      <c r="BC54" s="8">
        <f>$R54*'[2]Results SimaPro (GF)'!AG68</f>
        <v>0.2449672236378935</v>
      </c>
      <c r="BD54" s="8">
        <f>$R54*'[2]Results SimaPro (GF)'!AH68</f>
        <v>1.6166637760351134E-2</v>
      </c>
      <c r="BE54" s="8">
        <f>$R54*'[2]Results SimaPro (GF)'!AI68</f>
        <v>5.5118862778825606E-2</v>
      </c>
      <c r="BF54" s="52">
        <f>$R54*'[2]Results SimaPro (GF)'!AJ68</f>
        <v>0.60408598551008852</v>
      </c>
    </row>
    <row r="55" spans="1:58" ht="18" x14ac:dyDescent="0.35">
      <c r="B55" s="10" t="s">
        <v>23</v>
      </c>
      <c r="C55" s="9" t="s">
        <v>22</v>
      </c>
      <c r="D55" s="1">
        <f>'Comparación 1-2 (MEA)'!D55</f>
        <v>0.10374</v>
      </c>
      <c r="E55" s="1">
        <f>'Comparación 1-2 (membrane)'!D55</f>
        <v>9.3839999999999993E-2</v>
      </c>
      <c r="F55" s="1">
        <f>'Comparación 1-2 (MEA)'!F55</f>
        <v>0.10874</v>
      </c>
      <c r="G55" s="1">
        <f>'Comparación 1-2 (MEA)'!G55</f>
        <v>0.12121999999999999</v>
      </c>
      <c r="H55" s="1">
        <f>'Comparación 1-2 (membrane)'!G55</f>
        <v>0.10822</v>
      </c>
      <c r="I55" s="1">
        <f>'Comparación 1-2 (MEA)'!I55</f>
        <v>0.12822</v>
      </c>
      <c r="K55" s="1">
        <f t="shared" si="6"/>
        <v>0.12822</v>
      </c>
      <c r="L55" s="9" t="s">
        <v>132</v>
      </c>
      <c r="M55" s="8">
        <f t="shared" si="8"/>
        <v>0.8090781469349555</v>
      </c>
      <c r="N55" s="8">
        <f t="shared" si="7"/>
        <v>0.73186710341600369</v>
      </c>
      <c r="O55" s="8">
        <f t="shared" si="7"/>
        <v>0.84807362345967874</v>
      </c>
      <c r="P55" s="8">
        <f t="shared" si="7"/>
        <v>0.94540633286538756</v>
      </c>
      <c r="Q55" s="8">
        <f t="shared" si="7"/>
        <v>0.84401809390110749</v>
      </c>
      <c r="R55" s="8">
        <f t="shared" si="7"/>
        <v>1</v>
      </c>
      <c r="AA55" s="57" t="s">
        <v>23</v>
      </c>
      <c r="AB55" s="47" t="s">
        <v>22</v>
      </c>
      <c r="AC55" s="8">
        <f>$M55*'[1]Results Flue gas - MEA (GF)'!AF71</f>
        <v>6.0522825762532546E-2</v>
      </c>
      <c r="AD55" s="8">
        <f>$M55*'[1]Results Flue gas - MEA (GF)'!AG71</f>
        <v>0.57713980489440608</v>
      </c>
      <c r="AE55" s="8">
        <f>$M55*'[1]Results Flue gas - MEA (GF)'!AH71</f>
        <v>2.9332054221548188E-3</v>
      </c>
      <c r="AF55" s="8">
        <f>$M55*'[1]Results Flue gas - MEA (GF)'!AI71</f>
        <v>-3.3600816329987355E-3</v>
      </c>
      <c r="AG55" s="106">
        <f>$M55*'[1]Results Flue gas - MEA (GF)'!AJ71</f>
        <v>0.17184239248886088</v>
      </c>
      <c r="AH55" s="50">
        <f>$N55*'[1]Results Biogas - MEA (GF)'!AF71</f>
        <v>5.7003519706520088E-2</v>
      </c>
      <c r="AI55" s="8">
        <f>$N55*'[1]Results Biogas - MEA (GF)'!AG71</f>
        <v>0.54245592238873253</v>
      </c>
      <c r="AJ55" s="8">
        <f>$N55*'[1]Results Biogas - MEA (GF)'!AH71</f>
        <v>2.7569310578426298E-3</v>
      </c>
      <c r="AK55" s="8">
        <f>$N55*'[1]Results Biogas - MEA (GF)'!AI71</f>
        <v>-3.1581536502464074E-3</v>
      </c>
      <c r="AL55" s="106">
        <f>$N55*'[1]Results Biogas - MEA (GF)'!AJ71</f>
        <v>0.13280888391315479</v>
      </c>
      <c r="AM55" s="50">
        <f>$O55*'[1]Results SimaPro (GF)'!AF71</f>
        <v>6.0174189716197063E-2</v>
      </c>
      <c r="AN55" s="8">
        <f>$O55*'[1]Results SimaPro (GF)'!AG71</f>
        <v>0.57713980489440619</v>
      </c>
      <c r="AO55" s="8">
        <f>$O55*'[1]Results SimaPro (GF)'!AH71</f>
        <v>2.9332054221548193E-3</v>
      </c>
      <c r="AP55" s="8">
        <f>$O55*'[1]Results SimaPro (GF)'!AI71</f>
        <v>-3.3600816329987359E-3</v>
      </c>
      <c r="AQ55" s="66">
        <f>$O55*'[1]Results SimaPro (GF)'!AJ71</f>
        <v>0.21118650505991945</v>
      </c>
      <c r="AR55" s="51">
        <f>$P55*'[2]Results Flue gas - MEA (GF)'!AF71</f>
        <v>1.9060666544417099E-2</v>
      </c>
      <c r="AS55" s="8">
        <f>$P55*'[2]Results Flue gas - MEA (GF)'!AG71</f>
        <v>0.58905585783196823</v>
      </c>
      <c r="AT55" s="8">
        <f>$P55*'[2]Results Flue gas - MEA (GF)'!AH71</f>
        <v>2.5445988433088749E-3</v>
      </c>
      <c r="AU55" s="8">
        <f>$P55*'[2]Results Flue gas - MEA (GF)'!AI71</f>
        <v>2.7175056906439377E-3</v>
      </c>
      <c r="AV55" s="106">
        <f>$P55*'[2]Results Flue gas - MEA (GF)'!AJ71</f>
        <v>0.33202770395504932</v>
      </c>
      <c r="AW55" s="50">
        <f>$Q55*'[2]Results Flue gas - MEA (GF)'!AF71</f>
        <v>1.7016542925563594E-2</v>
      </c>
      <c r="AX55" s="8">
        <f>$Q55*'[2]Results Flue gas - MEA (GF)'!AG71</f>
        <v>0.5258837232682364</v>
      </c>
      <c r="AY55" s="8">
        <f>$Q55*'[2]Results Flue gas - MEA (GF)'!AH71</f>
        <v>2.2717083552457225E-3</v>
      </c>
      <c r="AZ55" s="8">
        <f>$Q55*'[2]Results Flue gas - MEA (GF)'!AI71</f>
        <v>2.4260721485026148E-3</v>
      </c>
      <c r="BA55" s="106">
        <f>$Q55*'[2]Results Flue gas - MEA (GF)'!AJ71</f>
        <v>0.29642004720355919</v>
      </c>
      <c r="BB55" s="50">
        <f>$R55*'[2]Results SimaPro (GF)'!AF71</f>
        <v>1.8598684486177058E-2</v>
      </c>
      <c r="BC55" s="8">
        <f>$R55*'[2]Results SimaPro (GF)'!AG71</f>
        <v>0.58954025527731291</v>
      </c>
      <c r="BD55" s="8">
        <f>$R55*'[2]Results SimaPro (GF)'!AH71</f>
        <v>3.7450916280885368E-3</v>
      </c>
      <c r="BE55" s="8">
        <f>$R55*'[2]Results SimaPro (GF)'!AI71</f>
        <v>8.3852344639425928E-3</v>
      </c>
      <c r="BF55" s="52">
        <f>$R55*'[2]Results SimaPro (GF)'!AJ71</f>
        <v>0.37973073414447883</v>
      </c>
    </row>
    <row r="56" spans="1:58" ht="18" x14ac:dyDescent="0.35">
      <c r="B56" s="13" t="s">
        <v>21</v>
      </c>
      <c r="C56" s="12" t="s">
        <v>12</v>
      </c>
      <c r="D56" s="11">
        <f>'Comparación 1-2 (MEA)'!D56</f>
        <v>237.90000001830001</v>
      </c>
      <c r="E56" s="11">
        <f>'Comparación 1-2 (membrane)'!D56</f>
        <v>216.90000001830001</v>
      </c>
      <c r="F56" s="11">
        <f>'Comparación 1-2 (MEA)'!F56</f>
        <v>251.90000001830001</v>
      </c>
      <c r="G56" s="11">
        <f>'Comparación 1-2 (MEA)'!G56</f>
        <v>327.10000002370003</v>
      </c>
      <c r="H56" s="11">
        <f>'Comparación 1-2 (membrane)'!G56</f>
        <v>300.10000002370003</v>
      </c>
      <c r="I56" s="11">
        <f>'Comparación 1-2 (MEA)'!I56</f>
        <v>350.10000002370003</v>
      </c>
      <c r="K56" s="1">
        <f t="shared" si="6"/>
        <v>350.10000002370003</v>
      </c>
      <c r="L56" s="9" t="s">
        <v>132</v>
      </c>
      <c r="M56" s="8">
        <f t="shared" si="8"/>
        <v>0.67952013710995529</v>
      </c>
      <c r="N56" s="8">
        <f t="shared" si="7"/>
        <v>0.61953727507459855</v>
      </c>
      <c r="O56" s="8">
        <f t="shared" si="7"/>
        <v>0.71950871180019316</v>
      </c>
      <c r="P56" s="8">
        <f t="shared" si="7"/>
        <v>0.93430448443746639</v>
      </c>
      <c r="Q56" s="8">
        <f t="shared" si="7"/>
        <v>0.85718366182057915</v>
      </c>
      <c r="R56" s="8">
        <f t="shared" si="7"/>
        <v>1</v>
      </c>
      <c r="AA56" s="58" t="s">
        <v>21</v>
      </c>
      <c r="AB56" s="49" t="s">
        <v>12</v>
      </c>
      <c r="AC56" s="8">
        <f>$M56*'[1]Results Flue gas - MEA (GF)'!AF74</f>
        <v>0.17933811620612919</v>
      </c>
      <c r="AD56" s="8">
        <f>$M56*'[1]Results Flue gas - MEA (GF)'!AG74</f>
        <v>0.19854488195307896</v>
      </c>
      <c r="AE56" s="8">
        <f>$M56*'[1]Results Flue gas - MEA (GF)'!AH74</f>
        <v>8.3145047490727469E-3</v>
      </c>
      <c r="AF56" s="8">
        <f>$M56*'[1]Results Flue gas - MEA (GF)'!AI74</f>
        <v>-3.7138272966831718E-3</v>
      </c>
      <c r="AG56" s="106">
        <f>$M56*'[1]Results Flue gas - MEA (GF)'!AJ74</f>
        <v>0.29703646149835755</v>
      </c>
      <c r="AH56" s="50">
        <f>$N56*'[1]Results Biogas - MEA (GF)'!AF74</f>
        <v>0.15001242813410204</v>
      </c>
      <c r="AI56" s="8">
        <f>$N56*'[1]Results Biogas - MEA (GF)'!AG74</f>
        <v>0.16698094182318907</v>
      </c>
      <c r="AJ56" s="8">
        <f>$N56*'[1]Results Biogas - MEA (GF)'!AH74</f>
        <v>6.9926951535403967E-3</v>
      </c>
      <c r="AK56" s="8">
        <f>$N56*'[1]Results Biogas - MEA (GF)'!AI74</f>
        <v>-3.1234165981441826E-3</v>
      </c>
      <c r="AL56" s="106">
        <f>$N56*'[1]Results Biogas - MEA (GF)'!AJ74</f>
        <v>0.29867462656191124</v>
      </c>
      <c r="AM56" s="50">
        <f>$O56*'[1]Results SimaPro (GF)'!AF74</f>
        <v>0.18051498081325484</v>
      </c>
      <c r="AN56" s="8">
        <f>$O56*'[1]Results SimaPro (GF)'!AG74</f>
        <v>0.19854488195307896</v>
      </c>
      <c r="AO56" s="8">
        <f>$O56*'[1]Results SimaPro (GF)'!AH74</f>
        <v>8.3145046623626668E-3</v>
      </c>
      <c r="AP56" s="8">
        <f>$O56*'[1]Results SimaPro (GF)'!AI74</f>
        <v>-3.7138272966831722E-3</v>
      </c>
      <c r="AQ56" s="66">
        <f>$O56*'[1]Results SimaPro (GF)'!AJ74</f>
        <v>0.33584817166817987</v>
      </c>
      <c r="AR56" s="51">
        <f>$P56*'[2]Results Flue gas - MEA (GF)'!AF74</f>
        <v>5.1773126401568427E-2</v>
      </c>
      <c r="AS56" s="8">
        <f>$P56*'[2]Results Flue gas - MEA (GF)'!AG74</f>
        <v>0.14540183906151255</v>
      </c>
      <c r="AT56" s="8">
        <f>$P56*'[2]Results Flue gas - MEA (GF)'!AH74</f>
        <v>7.2126918704907604E-3</v>
      </c>
      <c r="AU56" s="8">
        <f>$P56*'[2]Results Flue gas - MEA (GF)'!AI74</f>
        <v>1.6475270378664801E-2</v>
      </c>
      <c r="AV56" s="106">
        <f>$P56*'[2]Results Flue gas - MEA (GF)'!AJ74</f>
        <v>0.71344155672522991</v>
      </c>
      <c r="AW56" s="50">
        <f>$Q56*'[2]Results Flue gas - MEA (GF)'!AF74</f>
        <v>4.7499587995145122E-2</v>
      </c>
      <c r="AX56" s="8">
        <f>$Q56*'[2]Results Flue gas - MEA (GF)'!AG74</f>
        <v>0.13339985295825241</v>
      </c>
      <c r="AY56" s="8">
        <f>$Q56*'[2]Results Flue gas - MEA (GF)'!AH74</f>
        <v>6.6173305727556938E-3</v>
      </c>
      <c r="AZ56" s="8">
        <f>$Q56*'[2]Results Flue gas - MEA (GF)'!AI74</f>
        <v>1.511534283298544E-2</v>
      </c>
      <c r="BA56" s="106">
        <f>$Q56*'[2]Results Flue gas - MEA (GF)'!AJ74</f>
        <v>0.65455154746144051</v>
      </c>
      <c r="BB56" s="50">
        <f>$R56*'[2]Results SimaPro (GF)'!AF74</f>
        <v>4.9988212950740039E-2</v>
      </c>
      <c r="BC56" s="8">
        <f>$R56*'[2]Results SimaPro (GF)'!AG74</f>
        <v>0.14677485776666555</v>
      </c>
      <c r="BD56" s="8">
        <f>$R56*'[2]Results SimaPro (GF)'!AH74</f>
        <v>1.0615627654391595E-2</v>
      </c>
      <c r="BE56" s="8">
        <f>$R56*'[2]Results SimaPro (GF)'!AI74</f>
        <v>3.2540702306905214E-2</v>
      </c>
      <c r="BF56" s="52">
        <f>$R56*'[2]Results SimaPro (GF)'!AJ74</f>
        <v>0.76008059932129757</v>
      </c>
    </row>
    <row r="57" spans="1:58" x14ac:dyDescent="0.25">
      <c r="B57" s="10" t="s">
        <v>20</v>
      </c>
      <c r="C57" s="9" t="s">
        <v>11</v>
      </c>
      <c r="D57" s="1">
        <f>'Comparación 1-2 (MEA)'!D57</f>
        <v>5471.57</v>
      </c>
      <c r="E57" s="1">
        <f>'Comparación 1-2 (membrane)'!D57</f>
        <v>3601.57</v>
      </c>
      <c r="F57" s="1">
        <f>'Comparación 1-2 (MEA)'!F57</f>
        <v>4031.57</v>
      </c>
      <c r="G57" s="1">
        <f>'Comparación 1-2 (MEA)'!G57</f>
        <v>7418.03</v>
      </c>
      <c r="H57" s="1">
        <f>'Comparación 1-2 (membrane)'!G57</f>
        <v>5038.03</v>
      </c>
      <c r="I57" s="1">
        <f>'Comparación 1-2 (MEA)'!I57</f>
        <v>5738.03</v>
      </c>
      <c r="K57" s="1">
        <f t="shared" si="6"/>
        <v>7418.03</v>
      </c>
      <c r="L57" s="9" t="s">
        <v>131</v>
      </c>
      <c r="M57" s="8">
        <f t="shared" si="8"/>
        <v>0.7376041887131759</v>
      </c>
      <c r="N57" s="8">
        <f t="shared" si="7"/>
        <v>0.48551569621584173</v>
      </c>
      <c r="O57" s="8">
        <f t="shared" si="7"/>
        <v>0.5434825688221806</v>
      </c>
      <c r="P57" s="8">
        <f t="shared" si="7"/>
        <v>1</v>
      </c>
      <c r="Q57" s="8">
        <f t="shared" si="7"/>
        <v>0.67916010045793829</v>
      </c>
      <c r="R57" s="8">
        <f t="shared" si="7"/>
        <v>0.7735247767938388</v>
      </c>
      <c r="AA57" s="57" t="s">
        <v>20</v>
      </c>
      <c r="AB57" s="47" t="s">
        <v>11</v>
      </c>
      <c r="AC57" s="8">
        <f>$M57*'[1]Results Flue gas - MEA (GF)'!AF77</f>
        <v>0.13932352382625038</v>
      </c>
      <c r="AD57" s="8">
        <f>$M57*'[1]Results Flue gas - MEA (GF)'!AG77</f>
        <v>0.12908387297609741</v>
      </c>
      <c r="AE57" s="8">
        <f>$M57*'[1]Results Flue gas - MEA (GF)'!AH77</f>
        <v>7.9913456845855588E-3</v>
      </c>
      <c r="AF57" s="8">
        <f>$M57*'[1]Results Flue gas - MEA (GF)'!AI77</f>
        <v>4.1062594343466656E-4</v>
      </c>
      <c r="AG57" s="106">
        <f>$M57*'[1]Results Flue gas - MEA (GF)'!AJ77</f>
        <v>0.46079482028280783</v>
      </c>
      <c r="AH57" s="50">
        <f>$N57*'[1]Results Biogas - MEA (GF)'!AF77</f>
        <v>0.11272083400188349</v>
      </c>
      <c r="AI57" s="8">
        <f>$N57*'[1]Results Biogas - MEA (GF)'!AG77</f>
        <v>0.10443609881334519</v>
      </c>
      <c r="AJ57" s="8">
        <f>$N57*'[1]Results Biogas - MEA (GF)'!AH77</f>
        <v>6.4654472191232742E-3</v>
      </c>
      <c r="AK57" s="8">
        <f>$N57*'[1]Results Biogas - MEA (GF)'!AI77</f>
        <v>3.3221943698425322E-4</v>
      </c>
      <c r="AL57" s="106">
        <f>$N57*'[1]Results Biogas - MEA (GF)'!AJ77</f>
        <v>0.26156109674450556</v>
      </c>
      <c r="AM57" s="50">
        <f>$O57*'[1]Results SimaPro (GF)'!AF77</f>
        <v>0.13904947492312472</v>
      </c>
      <c r="AN57" s="8">
        <f>$O57*'[1]Results SimaPro (GF)'!AG77</f>
        <v>0.12908387289425027</v>
      </c>
      <c r="AO57" s="8">
        <f>$O57*'[1]Results SimaPro (GF)'!AH77</f>
        <v>7.9913456027383874E-3</v>
      </c>
      <c r="AP57" s="8">
        <f>$O57*'[1]Results SimaPro (GF)'!AI77</f>
        <v>4.1062590251112602E-4</v>
      </c>
      <c r="AQ57" s="66">
        <f>$O57*'[1]Results SimaPro (GF)'!AJ77</f>
        <v>0.26694724949955606</v>
      </c>
      <c r="AR57" s="51">
        <f>$P57*'[2]Results Flue gas - MEA (GF)'!AF77</f>
        <v>3.98853833948715E-2</v>
      </c>
      <c r="AS57" s="8">
        <f>$P57*'[2]Results Flue gas - MEA (GF)'!AG77</f>
        <v>8.4401164789767169E-2</v>
      </c>
      <c r="AT57" s="8">
        <f>$P57*'[2]Results Flue gas - MEA (GF)'!AH77</f>
        <v>6.9323568567960956E-3</v>
      </c>
      <c r="AU57" s="8">
        <f>$P57*'[2]Results Flue gas - MEA (GF)'!AI77</f>
        <v>2.1843880613424873E-2</v>
      </c>
      <c r="AV57" s="106">
        <f>$P57*'[2]Results Flue gas - MEA (GF)'!AJ77</f>
        <v>0.84693721434514035</v>
      </c>
      <c r="AW57" s="50">
        <f>$Q57*'[2]Results Flue gas - MEA (GF)'!AF77</f>
        <v>2.7088560993264312E-2</v>
      </c>
      <c r="AX57" s="8">
        <f>$Q57*'[2]Results Flue gas - MEA (GF)'!AG77</f>
        <v>5.7321903557385277E-2</v>
      </c>
      <c r="AY57" s="8">
        <f>$Q57*'[2]Results Flue gas - MEA (GF)'!AH77</f>
        <v>4.7081801792719135E-3</v>
      </c>
      <c r="AZ57" s="8">
        <f>$Q57*'[2]Results Flue gas - MEA (GF)'!AI77</f>
        <v>1.4835492151804847E-2</v>
      </c>
      <c r="BA57" s="106">
        <f>$Q57*'[2]Results Flue gas - MEA (GF)'!AJ77</f>
        <v>0.5752059635762119</v>
      </c>
      <c r="BB57" s="50">
        <f>$R57*'[2]Results SimaPro (GF)'!AF77</f>
        <v>3.9473613271365796E-2</v>
      </c>
      <c r="BC57" s="8">
        <f>$R57*'[2]Results SimaPro (GF)'!AG77</f>
        <v>8.5720818255247327E-2</v>
      </c>
      <c r="BD57" s="8">
        <f>$R57*'[2]Results SimaPro (GF)'!AH77</f>
        <v>1.0203031052639488E-2</v>
      </c>
      <c r="BE57" s="8">
        <f>$R57*'[2]Results SimaPro (GF)'!AI77</f>
        <v>3.7284898973389886E-2</v>
      </c>
      <c r="BF57" s="52">
        <f>$R57*'[2]Results SimaPro (GF)'!AJ77</f>
        <v>0.6008424152411963</v>
      </c>
    </row>
    <row r="58" spans="1:58" ht="15.75" thickBot="1" x14ac:dyDescent="0.3">
      <c r="B58" s="10" t="s">
        <v>19</v>
      </c>
      <c r="C58" s="9" t="s">
        <v>18</v>
      </c>
      <c r="D58" s="1">
        <f>'Comparación 1-2 (MEA)'!D58</f>
        <v>8.3330000000000002</v>
      </c>
      <c r="E58" s="1">
        <f>'Comparación 1-2 (membrane)'!D58</f>
        <v>7.9630000000000001</v>
      </c>
      <c r="F58" s="1">
        <f>'Comparación 1-2 (MEA)'!F58</f>
        <v>12.972999999999999</v>
      </c>
      <c r="G58" s="1">
        <f>'Comparación 1-2 (MEA)'!G58</f>
        <v>10.286999999999999</v>
      </c>
      <c r="H58" s="1">
        <f>'Comparación 1-2 (membrane)'!G58</f>
        <v>9.8469999999999978</v>
      </c>
      <c r="I58" s="1">
        <f>'Comparación 1-2 (MEA)'!I58</f>
        <v>16.286999999999999</v>
      </c>
      <c r="K58" s="1">
        <f t="shared" si="6"/>
        <v>16.286999999999999</v>
      </c>
      <c r="L58" s="9" t="s">
        <v>132</v>
      </c>
      <c r="M58" s="8">
        <f t="shared" si="8"/>
        <v>0.51163504635598944</v>
      </c>
      <c r="N58" s="8">
        <f t="shared" si="7"/>
        <v>0.48891754159759321</v>
      </c>
      <c r="O58" s="8">
        <f t="shared" si="7"/>
        <v>0.79652483575858046</v>
      </c>
      <c r="P58" s="8">
        <f t="shared" si="7"/>
        <v>0.63160803094492535</v>
      </c>
      <c r="Q58" s="8">
        <f t="shared" si="7"/>
        <v>0.60459261988088653</v>
      </c>
      <c r="R58" s="8">
        <f t="shared" si="7"/>
        <v>1</v>
      </c>
      <c r="AA58" s="59" t="s">
        <v>19</v>
      </c>
      <c r="AB58" s="64" t="s">
        <v>18</v>
      </c>
      <c r="AC58" s="61">
        <f>$M58*'[1]Results Flue gas - MEA (GF)'!AF80</f>
        <v>8.4135318701298839E-2</v>
      </c>
      <c r="AD58" s="61">
        <f>$M58*'[1]Results Flue gas - MEA (GF)'!AG80</f>
        <v>0.30720626376476651</v>
      </c>
      <c r="AE58" s="61">
        <f>$M58*'[1]Results Flue gas - MEA (GF)'!AH80</f>
        <v>2.0305302754774577E-3</v>
      </c>
      <c r="AF58" s="61">
        <f>$M58*'[1]Results Flue gas - MEA (GF)'!AI80</f>
        <v>-4.3987494430630967E-4</v>
      </c>
      <c r="AG58" s="124">
        <f>$M58*'[1]Results Flue gas - MEA (GF)'!AJ80</f>
        <v>0.11870280855875294</v>
      </c>
      <c r="AH58" s="50">
        <f>$N58*'[1]Results Biogas - MEA (GF)'!AF80</f>
        <v>7.2957474250218438E-2</v>
      </c>
      <c r="AI58" s="8">
        <f>$N58*'[1]Results Biogas - MEA (GF)'!AG80</f>
        <v>0.26639262532493041</v>
      </c>
      <c r="AJ58" s="8">
        <f>$N58*'[1]Results Biogas - MEA (GF)'!AH80</f>
        <v>1.760765826377763E-3</v>
      </c>
      <c r="AK58" s="8">
        <f>$N58*'[1]Results Biogas - MEA (GF)'!AI80</f>
        <v>-3.8143571616150977E-4</v>
      </c>
      <c r="AL58" s="106">
        <f>$N58*'[1]Results Biogas - MEA (GF)'!AJ80</f>
        <v>0.14818811191222808</v>
      </c>
      <c r="AM58" s="76">
        <f>$O58*'[1]Results SimaPro (GF)'!AF80</f>
        <v>8.1724946015618596E-2</v>
      </c>
      <c r="AN58" s="61">
        <f>$O58*'[1]Results SimaPro (GF)'!AG80</f>
        <v>0.30720626376476662</v>
      </c>
      <c r="AO58" s="61">
        <f>$O58*'[1]Results SimaPro (GF)'!AH80</f>
        <v>2.030530275477485E-3</v>
      </c>
      <c r="AP58" s="61">
        <f>$O58*'[1]Results SimaPro (GF)'!AI80</f>
        <v>-4.3987494430633699E-4</v>
      </c>
      <c r="AQ58" s="109">
        <f>$O58*'[1]Results SimaPro (GF)'!AJ80</f>
        <v>0.40600297064702412</v>
      </c>
      <c r="AR58" s="114">
        <f>$P58*'[2]Results Flue gas - MEA (GF)'!AF80</f>
        <v>2.8196378057014165E-2</v>
      </c>
      <c r="AS58" s="61">
        <f>$P58*'[2]Results Flue gas - MEA (GF)'!AG80</f>
        <v>0.29965502588820925</v>
      </c>
      <c r="AT58" s="61">
        <f>$P58*'[2]Results Flue gas - MEA (GF)'!AH80</f>
        <v>1.7614513117955931E-3</v>
      </c>
      <c r="AU58" s="61">
        <f>$P58*'[2]Results Flue gas - MEA (GF)'!AI80</f>
        <v>4.7287185250635628E-3</v>
      </c>
      <c r="AV58" s="124">
        <f>$P58*'[2]Results Flue gas - MEA (GF)'!AJ80</f>
        <v>0.29726645716284272</v>
      </c>
      <c r="AW58" s="50">
        <f>$Q58*'[2]Results Flue gas - MEA (GF)'!AF80</f>
        <v>2.6990350415808155E-2</v>
      </c>
      <c r="AX58" s="8">
        <f>$Q58*'[2]Results Flue gas - MEA (GF)'!AG80</f>
        <v>0.28683805190251743</v>
      </c>
      <c r="AY58" s="8">
        <f>$Q58*'[2]Results Flue gas - MEA (GF)'!AH80</f>
        <v>1.6861097567076118E-3</v>
      </c>
      <c r="AZ58" s="8">
        <f>$Q58*'[2]Results Flue gas - MEA (GF)'!AI80</f>
        <v>4.5264597371732183E-3</v>
      </c>
      <c r="BA58" s="106">
        <f>$Q58*'[2]Results Flue gas - MEA (GF)'!AJ80</f>
        <v>0.28455164806868011</v>
      </c>
      <c r="BB58" s="76">
        <f>$R58*'[2]Results SimaPro (GF)'!AF80</f>
        <v>3.155235355772068E-2</v>
      </c>
      <c r="BC58" s="61">
        <f>$R58*'[2]Results SimaPro (GF)'!AG80</f>
        <v>0.29999034023155846</v>
      </c>
      <c r="BD58" s="61">
        <f>$R58*'[2]Results SimaPro (GF)'!AH80</f>
        <v>2.5925011650260094E-3</v>
      </c>
      <c r="BE58" s="61">
        <f>$R58*'[2]Results SimaPro (GF)'!AI80</f>
        <v>8.6521464869871809E-3</v>
      </c>
      <c r="BF58" s="115">
        <f>$R58*'[2]Results SimaPro (GF)'!AJ80</f>
        <v>0.6572126585587077</v>
      </c>
    </row>
    <row r="59" spans="1:58" ht="15.75" thickBot="1" x14ac:dyDescent="0.3">
      <c r="AC59" s="165" t="s">
        <v>2</v>
      </c>
      <c r="AD59" s="166"/>
      <c r="AE59" s="166"/>
      <c r="AF59" s="166"/>
      <c r="AG59" s="166"/>
      <c r="AH59" s="166"/>
      <c r="AI59" s="166"/>
      <c r="AJ59" s="166"/>
      <c r="AK59" s="166"/>
      <c r="AL59" s="166"/>
      <c r="AM59" s="166"/>
      <c r="AN59" s="166"/>
      <c r="AO59" s="166"/>
      <c r="AP59" s="166"/>
      <c r="AQ59" s="167"/>
      <c r="AR59" s="165" t="s">
        <v>1</v>
      </c>
      <c r="AS59" s="166"/>
      <c r="AT59" s="166"/>
      <c r="AU59" s="166"/>
      <c r="AV59" s="166"/>
      <c r="AW59" s="166"/>
      <c r="AX59" s="166"/>
      <c r="AY59" s="166"/>
      <c r="AZ59" s="166"/>
      <c r="BA59" s="166"/>
      <c r="BB59" s="166"/>
      <c r="BC59" s="166"/>
      <c r="BD59" s="166"/>
      <c r="BE59" s="166"/>
      <c r="BF59" s="167"/>
    </row>
    <row r="60" spans="1:58" ht="15.75" thickBot="1" x14ac:dyDescent="0.3">
      <c r="A60" s="71"/>
      <c r="D60" s="164" t="s">
        <v>2</v>
      </c>
      <c r="E60" s="164"/>
      <c r="F60" s="164"/>
      <c r="G60" s="164" t="s">
        <v>1</v>
      </c>
      <c r="H60" s="164"/>
      <c r="I60" s="164"/>
      <c r="M60" s="161" t="s">
        <v>2</v>
      </c>
      <c r="N60" s="162"/>
      <c r="O60" s="163"/>
      <c r="P60" s="164" t="s">
        <v>1</v>
      </c>
      <c r="Q60" s="164"/>
      <c r="R60" s="164"/>
      <c r="AC60" s="110" t="s">
        <v>113</v>
      </c>
      <c r="AD60" s="111" t="s">
        <v>70</v>
      </c>
      <c r="AE60" s="111" t="s">
        <v>109</v>
      </c>
      <c r="AF60" s="111" t="s">
        <v>110</v>
      </c>
      <c r="AG60" s="118" t="s">
        <v>108</v>
      </c>
      <c r="AH60" s="112" t="s">
        <v>113</v>
      </c>
      <c r="AI60" s="111" t="s">
        <v>70</v>
      </c>
      <c r="AJ60" s="111" t="s">
        <v>109</v>
      </c>
      <c r="AK60" s="111" t="s">
        <v>110</v>
      </c>
      <c r="AL60" s="118" t="s">
        <v>108</v>
      </c>
      <c r="AM60" s="112" t="s">
        <v>113</v>
      </c>
      <c r="AN60" s="111" t="s">
        <v>70</v>
      </c>
      <c r="AO60" s="111" t="s">
        <v>109</v>
      </c>
      <c r="AP60" s="111" t="s">
        <v>110</v>
      </c>
      <c r="AQ60" s="113" t="s">
        <v>108</v>
      </c>
      <c r="AR60" s="117" t="s">
        <v>113</v>
      </c>
      <c r="AS60" s="111" t="s">
        <v>70</v>
      </c>
      <c r="AT60" s="111" t="s">
        <v>109</v>
      </c>
      <c r="AU60" s="111" t="s">
        <v>110</v>
      </c>
      <c r="AV60" s="118" t="s">
        <v>108</v>
      </c>
      <c r="AW60" s="112" t="s">
        <v>113</v>
      </c>
      <c r="AX60" s="111" t="s">
        <v>70</v>
      </c>
      <c r="AY60" s="111" t="s">
        <v>109</v>
      </c>
      <c r="AZ60" s="111" t="s">
        <v>110</v>
      </c>
      <c r="BA60" s="118" t="s">
        <v>108</v>
      </c>
      <c r="BB60" s="119" t="s">
        <v>113</v>
      </c>
      <c r="BC60" s="111" t="s">
        <v>70</v>
      </c>
      <c r="BD60" s="111" t="s">
        <v>109</v>
      </c>
      <c r="BE60" s="111" t="s">
        <v>110</v>
      </c>
      <c r="BF60" s="120" t="s">
        <v>108</v>
      </c>
    </row>
    <row r="61" spans="1:58" ht="28.5" customHeight="1" x14ac:dyDescent="0.25">
      <c r="A61" s="71"/>
      <c r="B61" s="16" t="s">
        <v>100</v>
      </c>
      <c r="C61" s="16" t="s">
        <v>16</v>
      </c>
      <c r="D61" s="16" t="s">
        <v>147</v>
      </c>
      <c r="E61" s="16" t="s">
        <v>150</v>
      </c>
      <c r="F61" s="16" t="s">
        <v>273</v>
      </c>
      <c r="G61" s="16" t="s">
        <v>133</v>
      </c>
      <c r="H61" s="16" t="s">
        <v>143</v>
      </c>
      <c r="I61" s="16" t="s">
        <v>273</v>
      </c>
      <c r="K61" s="160" t="s">
        <v>15</v>
      </c>
      <c r="L61" s="160"/>
      <c r="M61" s="16" t="s">
        <v>133</v>
      </c>
      <c r="N61" s="16" t="s">
        <v>143</v>
      </c>
      <c r="O61" s="16" t="s">
        <v>273</v>
      </c>
      <c r="P61" s="16" t="s">
        <v>133</v>
      </c>
      <c r="Q61" s="16" t="s">
        <v>143</v>
      </c>
      <c r="R61" s="16" t="s">
        <v>273</v>
      </c>
      <c r="AA61" s="56" t="s">
        <v>99</v>
      </c>
      <c r="AB61" s="63" t="s">
        <v>16</v>
      </c>
      <c r="AC61" s="173" t="s">
        <v>133</v>
      </c>
      <c r="AD61" s="160"/>
      <c r="AE61" s="160"/>
      <c r="AF61" s="160"/>
      <c r="AG61" s="174"/>
      <c r="AH61" s="175" t="s">
        <v>143</v>
      </c>
      <c r="AI61" s="160"/>
      <c r="AJ61" s="160"/>
      <c r="AK61" s="160"/>
      <c r="AL61" s="174"/>
      <c r="AM61" s="175" t="s">
        <v>96</v>
      </c>
      <c r="AN61" s="160"/>
      <c r="AO61" s="160"/>
      <c r="AP61" s="160"/>
      <c r="AQ61" s="176"/>
      <c r="AR61" s="173" t="s">
        <v>133</v>
      </c>
      <c r="AS61" s="160"/>
      <c r="AT61" s="160"/>
      <c r="AU61" s="160"/>
      <c r="AV61" s="174"/>
      <c r="AW61" s="175" t="s">
        <v>143</v>
      </c>
      <c r="AX61" s="160"/>
      <c r="AY61" s="160"/>
      <c r="AZ61" s="160"/>
      <c r="BA61" s="174"/>
      <c r="BB61" s="171" t="s">
        <v>96</v>
      </c>
      <c r="BC61" s="169"/>
      <c r="BD61" s="169"/>
      <c r="BE61" s="169"/>
      <c r="BF61" s="172"/>
    </row>
    <row r="62" spans="1:58" x14ac:dyDescent="0.25">
      <c r="A62" s="71">
        <f>(D62-F62)/D62</f>
        <v>3.6939310338970473E-2</v>
      </c>
      <c r="B62" s="10" t="s">
        <v>9</v>
      </c>
      <c r="C62" s="14" t="s">
        <v>14</v>
      </c>
      <c r="D62" s="20">
        <f>'Comparación 1-2 (MEA)'!D62</f>
        <v>1.8950001869999999E-4</v>
      </c>
      <c r="E62" s="20">
        <f>'Comparación 1-2 (membrane)'!D62</f>
        <v>1.665000187E-4</v>
      </c>
      <c r="F62" s="20">
        <f>'Comparación 1-2 (MEA)'!F62</f>
        <v>1.8250001869999998E-4</v>
      </c>
      <c r="G62" s="20">
        <f>'Comparación 1-2 (MEA)'!G62</f>
        <v>2.5134002419999998E-4</v>
      </c>
      <c r="H62" s="20">
        <f>'Comparación 1-2 (membrane)'!G62</f>
        <v>2.2134002419999999E-4</v>
      </c>
      <c r="I62" s="20">
        <f>'Comparación 1-2 (MEA)'!I62</f>
        <v>2.473400242E-4</v>
      </c>
      <c r="K62" s="15">
        <f>MAX(D62:I62)</f>
        <v>2.5134002419999998E-4</v>
      </c>
      <c r="L62" s="9" t="s">
        <v>130</v>
      </c>
      <c r="M62" s="8">
        <f>D62/$K62</f>
        <v>0.75395878274129646</v>
      </c>
      <c r="N62" s="8">
        <f t="shared" ref="N62:R65" si="9">E62/$K62</f>
        <v>0.66244928252059909</v>
      </c>
      <c r="O62" s="8">
        <f t="shared" si="9"/>
        <v>0.72610806528282335</v>
      </c>
      <c r="P62" s="8">
        <f t="shared" si="9"/>
        <v>1</v>
      </c>
      <c r="Q62" s="8">
        <f t="shared" si="9"/>
        <v>0.8806397823208294</v>
      </c>
      <c r="R62" s="8">
        <f t="shared" si="9"/>
        <v>0.98408530430944396</v>
      </c>
      <c r="AA62" s="57" t="s">
        <v>9</v>
      </c>
      <c r="AB62" s="48" t="s">
        <v>14</v>
      </c>
      <c r="AC62" s="51">
        <f>$M$62*'[1]Results Flue gas - MEA (GF)'!AF10</f>
        <v>0.12892947389586282</v>
      </c>
      <c r="AD62" s="8">
        <f>$M$62*'[1]Results Flue gas - MEA (GF)'!AG10</f>
        <v>0.2578904486469018</v>
      </c>
      <c r="AE62" s="8">
        <f>$M$62*'[1]Results Flue gas - MEA (GF)'!AH10</f>
        <v>1.1182674087479572E-2</v>
      </c>
      <c r="AF62" s="8">
        <f>$M$62*'[1]Results Flue gas - MEA (GF)'!AI10</f>
        <v>-1.9494251618962833E-2</v>
      </c>
      <c r="AG62" s="106">
        <f>$M$62*'[1]Results Flue gas - MEA (GF)'!AJ10</f>
        <v>0.37545043773001507</v>
      </c>
      <c r="AH62" s="50">
        <f>$N62*'[1]Results Biogas - MEA (GF)'!AF10</f>
        <v>0.11243737600911513</v>
      </c>
      <c r="AI62" s="8">
        <f>$N62*'[1]Results Biogas - MEA (GF)'!AG10</f>
        <v>0.22305849533021652</v>
      </c>
      <c r="AJ62" s="8">
        <f>$N62*'[1]Results Biogas - MEA (GF)'!AH10</f>
        <v>9.6722870847251678E-3</v>
      </c>
      <c r="AK62" s="8">
        <f>$N62*'[1]Results Biogas - MEA (GF)'!AI10</f>
        <v>-1.6861262045684288E-2</v>
      </c>
      <c r="AL62" s="106">
        <f>$N62*'[1]Results Biogas - MEA (GF)'!AJ10</f>
        <v>0.33414238614222658</v>
      </c>
      <c r="AM62" s="50">
        <f>$O$62*'[1]Results SimaPro (GF)'!AF10</f>
        <v>0.128892315602542</v>
      </c>
      <c r="AN62" s="50">
        <f>$O$62*'[1]Results SimaPro (GF)'!AG10</f>
        <v>0.25789044864690186</v>
      </c>
      <c r="AO62" s="50">
        <f>$O$62*'[1]Results SimaPro (GF)'!AH10</f>
        <v>1.1182674087479626E-2</v>
      </c>
      <c r="AP62" s="50">
        <f>$O$62*'[1]Results SimaPro (GF)'!AI10</f>
        <v>-1.9494251618962836E-2</v>
      </c>
      <c r="AQ62" s="72">
        <f>$O$62*'[1]Results SimaPro (GF)'!AJ10</f>
        <v>0.34763687856486275</v>
      </c>
      <c r="AR62" s="51">
        <f>$P$62*'[2]Results Flue gas - MEA (GF)'!AF10</f>
        <v>3.5864542966094544E-2</v>
      </c>
      <c r="AS62" s="8">
        <f>$P$62*'[2]Results Flue gas - MEA (GF)'!AG10</f>
        <v>0.23497187925138349</v>
      </c>
      <c r="AT62" s="8">
        <f>$P$62*'[2]Results Flue gas - MEA (GF)'!AH10</f>
        <v>9.7007624784410263E-3</v>
      </c>
      <c r="AU62" s="8">
        <f>$P$62*'[2]Results Flue gas - MEA (GF)'!AI10</f>
        <v>2.6698073873763535E-4</v>
      </c>
      <c r="AV62" s="106">
        <f>$P$62*'[2]Results Flue gas - MEA (GF)'!AJ10</f>
        <v>0.71919583456534331</v>
      </c>
      <c r="AW62" s="50">
        <f>$Q62*'[2]Results Flue gas - MEA (GF)'!AF10</f>
        <v>3.1583743310697535E-2</v>
      </c>
      <c r="AX62" s="8">
        <f>$Q62*'[2]Results Flue gas - MEA (GF)'!AG10</f>
        <v>0.20692558459545457</v>
      </c>
      <c r="AY62" s="8">
        <f>$Q62*'[2]Results Flue gas - MEA (GF)'!AH10</f>
        <v>8.5428773573603747E-3</v>
      </c>
      <c r="AZ62" s="8">
        <f>$Q62*'[2]Results Flue gas - MEA (GF)'!AI10</f>
        <v>2.3511385964576542E-4</v>
      </c>
      <c r="BA62" s="106">
        <f>$Q62*'[2]Results Flue gas - MEA (GF)'!AJ10</f>
        <v>0.63335246319767113</v>
      </c>
      <c r="BB62" s="50">
        <f>$R$62*'[2]Results SimaPro (GF)'!AF10</f>
        <v>3.7771262332972941E-2</v>
      </c>
      <c r="BC62" s="8">
        <f>$R$62*'[2]Results SimaPro (GF)'!AG10</f>
        <v>0.23681855381569017</v>
      </c>
      <c r="BD62" s="8">
        <f>$R$62*'[2]Results SimaPro (GF)'!AH10</f>
        <v>1.4277575142513588E-2</v>
      </c>
      <c r="BE62" s="8">
        <f>$R$62*'[2]Results SimaPro (GF)'!AI10</f>
        <v>2.1875084164873985E-2</v>
      </c>
      <c r="BF62" s="52">
        <f>$R$62*'[2]Results SimaPro (GF)'!AJ10</f>
        <v>0.67334282885339336</v>
      </c>
    </row>
    <row r="63" spans="1:58" ht="17.25" x14ac:dyDescent="0.25">
      <c r="A63" s="71">
        <f t="shared" ref="A63:A65" si="10">(D63-F63)/D63</f>
        <v>2.3041467035828291E-2</v>
      </c>
      <c r="B63" s="10" t="s">
        <v>8</v>
      </c>
      <c r="C63" s="14" t="s">
        <v>13</v>
      </c>
      <c r="D63" s="1">
        <f>'Comparación 1-2 (MEA)'!D63</f>
        <v>86.800028700000013</v>
      </c>
      <c r="E63" s="1">
        <f>'Comparación 1-2 (membrane)'!D63</f>
        <v>78.300028700000013</v>
      </c>
      <c r="F63" s="1">
        <f>'Comparación 1-2 (MEA)'!F63</f>
        <v>84.800028700000013</v>
      </c>
      <c r="G63" s="1">
        <f>'Comparación 1-2 (MEA)'!G63</f>
        <v>137.40003719999999</v>
      </c>
      <c r="H63" s="1">
        <f>'Comparación 1-2 (membrane)'!G63</f>
        <v>126.4000372</v>
      </c>
      <c r="I63" s="1">
        <f>'Comparación 1-2 (MEA)'!I63</f>
        <v>135.40003719999999</v>
      </c>
      <c r="K63" s="1">
        <f>MAX(D63:I63)</f>
        <v>137.40003719999999</v>
      </c>
      <c r="L63" s="9" t="s">
        <v>131</v>
      </c>
      <c r="M63" s="8">
        <f>D63/$K63</f>
        <v>0.63173220669259045</v>
      </c>
      <c r="N63" s="8">
        <f t="shared" si="9"/>
        <v>0.56986905022468237</v>
      </c>
      <c r="O63" s="8">
        <f t="shared" si="9"/>
        <v>0.61717616987661206</v>
      </c>
      <c r="P63" s="8">
        <f t="shared" si="9"/>
        <v>1</v>
      </c>
      <c r="Q63" s="8">
        <f t="shared" si="9"/>
        <v>0.91994179751211891</v>
      </c>
      <c r="R63" s="8">
        <f t="shared" si="9"/>
        <v>0.98544396318402161</v>
      </c>
      <c r="AA63" s="57" t="s">
        <v>8</v>
      </c>
      <c r="AB63" s="48" t="s">
        <v>13</v>
      </c>
      <c r="AC63" s="51">
        <f>$M$63*'[1]Results Flue gas - MEA (GF)'!AF13</f>
        <v>0.26272018961060278</v>
      </c>
      <c r="AD63" s="8">
        <f>$M$63*'[1]Results Flue gas - MEA (GF)'!AG13</f>
        <v>0.13052348390714849</v>
      </c>
      <c r="AE63" s="8">
        <f>$M$63*'[1]Results Flue gas - MEA (GF)'!AH13</f>
        <v>2.9480345758033663E-3</v>
      </c>
      <c r="AF63" s="8">
        <f>$M$63*'[1]Results Flue gas - MEA (GF)'!AI13</f>
        <v>-2.1410671958783901E-4</v>
      </c>
      <c r="AG63" s="106">
        <f>$M$63*'[1]Results Flue gas - MEA (GF)'!AJ13</f>
        <v>0.23575460531862366</v>
      </c>
      <c r="AH63" s="50">
        <f>$N63*'[1]Results Biogas - MEA (GF)'!AF13</f>
        <v>0.24574624341879753</v>
      </c>
      <c r="AI63" s="8">
        <f>$N63*'[1]Results Biogas - MEA (GF)'!AG13</f>
        <v>0.12210261686509706</v>
      </c>
      <c r="AJ63" s="8">
        <f>$N63*'[1]Results Biogas - MEA (GF)'!AH13</f>
        <v>2.7578388619357306E-3</v>
      </c>
      <c r="AK63" s="8">
        <f>$N63*'[1]Results Biogas - MEA (GF)'!AI13</f>
        <v>-2.0029338757673182E-4</v>
      </c>
      <c r="AL63" s="106">
        <f>$N63*'[1]Results Biogas - MEA (GF)'!AJ13</f>
        <v>0.19946264446642878</v>
      </c>
      <c r="AM63" s="50">
        <f>$O$63*'[1]Results SimaPro (GF)'!AF13</f>
        <v>0.26260174292644706</v>
      </c>
      <c r="AN63" s="50">
        <f>$O$63*'[1]Results SimaPro (GF)'!AG13</f>
        <v>0.13052348412808898</v>
      </c>
      <c r="AO63" s="50">
        <f>$O$63*'[1]Results SimaPro (GF)'!AH13</f>
        <v>2.9480345758033659E-3</v>
      </c>
      <c r="AP63" s="50">
        <f>$O$63*'[1]Results SimaPro (GF)'!AI13</f>
        <v>-2.1410671958786487E-4</v>
      </c>
      <c r="AQ63" s="72">
        <f>$O$63*'[1]Results SimaPro (GF)'!AJ13</f>
        <v>0.22131701496586054</v>
      </c>
      <c r="AR63" s="51">
        <f>$P$63*'[2]Results Flue gas - MEA (GF)'!AF13</f>
        <v>7.6212274489354484E-2</v>
      </c>
      <c r="AS63" s="8">
        <f>$P$63*'[2]Results Flue gas - MEA (GF)'!AG13</f>
        <v>0.12544759911491141</v>
      </c>
      <c r="AT63" s="8">
        <f>$P$63*'[2]Results Flue gas - MEA (GF)'!AH13</f>
        <v>2.5573700095981823E-3</v>
      </c>
      <c r="AU63" s="8">
        <f>$P$63*'[2]Results Flue gas - MEA (GF)'!AI13</f>
        <v>7.5063369781362271E-3</v>
      </c>
      <c r="AV63" s="106">
        <f>$P$63*'[2]Results Flue gas - MEA (GF)'!AJ13</f>
        <v>0.78827641940799964</v>
      </c>
      <c r="AW63" s="50">
        <f>$Q63*'[2]Results Flue gas - MEA (GF)'!AF13</f>
        <v>7.0110856786223766E-2</v>
      </c>
      <c r="AX63" s="8">
        <f>$Q63*'[2]Results Flue gas - MEA (GF)'!AG13</f>
        <v>0.1154044898233513</v>
      </c>
      <c r="AY63" s="8">
        <f>$Q63*'[2]Results Flue gas - MEA (GF)'!AH13</f>
        <v>2.3526315635333367E-3</v>
      </c>
      <c r="AZ63" s="8">
        <f>$Q63*'[2]Results Flue gas - MEA (GF)'!AI13</f>
        <v>6.9053931323983277E-3</v>
      </c>
      <c r="BA63" s="106">
        <f>$Q63*'[2]Results Flue gas - MEA (GF)'!AJ13</f>
        <v>0.72516842620661215</v>
      </c>
      <c r="BB63" s="50">
        <f>$R$63*'[2]Results SimaPro (GF)'!AF13</f>
        <v>7.5465051513422865E-2</v>
      </c>
      <c r="BC63" s="8">
        <f>$R$63*'[2]Results SimaPro (GF)'!AG13</f>
        <v>0.12593442438845262</v>
      </c>
      <c r="BD63" s="8">
        <f>$R$63*'[2]Results SimaPro (GF)'!AH13</f>
        <v>3.7639328773269661E-3</v>
      </c>
      <c r="BE63" s="8">
        <f>$R$63*'[2]Results SimaPro (GF)'!AI13</f>
        <v>1.3202581090082875E-2</v>
      </c>
      <c r="BF63" s="52">
        <f>$R$63*'[2]Results SimaPro (GF)'!AJ13</f>
        <v>0.76707797331473626</v>
      </c>
    </row>
    <row r="64" spans="1:58" ht="18" x14ac:dyDescent="0.35">
      <c r="A64" s="71">
        <f>(F64-D64)/F64</f>
        <v>5.5577610158725407E-2</v>
      </c>
      <c r="B64" s="13" t="s">
        <v>10</v>
      </c>
      <c r="C64" s="12" t="s">
        <v>12</v>
      </c>
      <c r="D64" s="11">
        <f>'Comparación 1-2 (MEA)'!D64</f>
        <v>237.90000001830001</v>
      </c>
      <c r="E64" s="11">
        <f>'Comparación 1-2 (membrane)'!D64</f>
        <v>216.90000001830001</v>
      </c>
      <c r="F64" s="11">
        <f>'Comparación 1-2 (MEA)'!F64</f>
        <v>251.90000001830001</v>
      </c>
      <c r="G64" s="11">
        <f>'Comparación 1-2 (MEA)'!G64</f>
        <v>327.10000002370003</v>
      </c>
      <c r="H64" s="11">
        <f>'Comparación 1-2 (membrane)'!G64</f>
        <v>300.10000002370003</v>
      </c>
      <c r="I64" s="11">
        <f>'Comparación 1-2 (MEA)'!I64</f>
        <v>350.10000002370003</v>
      </c>
      <c r="K64" s="1">
        <f>MAX(D64:I64)</f>
        <v>350.10000002370003</v>
      </c>
      <c r="L64" s="9" t="s">
        <v>132</v>
      </c>
      <c r="M64" s="8">
        <f>D64/$K64</f>
        <v>0.67952013710995529</v>
      </c>
      <c r="N64" s="8">
        <f t="shared" si="9"/>
        <v>0.61953727507459855</v>
      </c>
      <c r="O64" s="8">
        <f t="shared" si="9"/>
        <v>0.71950871180019316</v>
      </c>
      <c r="P64" s="8">
        <f t="shared" si="9"/>
        <v>0.93430448443746639</v>
      </c>
      <c r="Q64" s="8">
        <f t="shared" si="9"/>
        <v>0.85718366182057915</v>
      </c>
      <c r="R64" s="8">
        <f t="shared" si="9"/>
        <v>1</v>
      </c>
      <c r="AA64" s="58" t="s">
        <v>10</v>
      </c>
      <c r="AB64" s="49" t="s">
        <v>12</v>
      </c>
      <c r="AC64" s="116">
        <f>$M$64*'[1]Results Flue gas - MEA (GF)'!AF7</f>
        <v>0.17933811620612919</v>
      </c>
      <c r="AD64" s="8">
        <f>$M$64*'[1]Results Flue gas - MEA (GF)'!AG7</f>
        <v>0.19854488195307896</v>
      </c>
      <c r="AE64" s="8">
        <f>$M$64*'[1]Results Flue gas - MEA (GF)'!AH7</f>
        <v>8.3145047490727469E-3</v>
      </c>
      <c r="AF64" s="8">
        <f>$M$64*'[1]Results Flue gas - MEA (GF)'!AI7</f>
        <v>-3.7138272966831718E-3</v>
      </c>
      <c r="AG64" s="108">
        <f>$M$64*'[1]Results Flue gas - MEA (GF)'!AJ7</f>
        <v>0.29703646149835755</v>
      </c>
      <c r="AH64" s="72">
        <f>$N64*'[1]Results Biogas - MEA (GF)'!AF7</f>
        <v>0.15001242810078561</v>
      </c>
      <c r="AI64" s="8">
        <f>$N64*'[1]Results Biogas - MEA (GF)'!AG7</f>
        <v>0.16698094183503767</v>
      </c>
      <c r="AJ64" s="8">
        <f>$N64*'[1]Results Biogas - MEA (GF)'!AH7</f>
        <v>6.9926951540365823E-3</v>
      </c>
      <c r="AK64" s="8">
        <f>$N64*'[1]Results Biogas - MEA (GF)'!AI7</f>
        <v>-3.1234165983658134E-3</v>
      </c>
      <c r="AL64" s="108">
        <f>$N64*'[1]Results Biogas - MEA (GF)'!AJ7</f>
        <v>0.29867462658310451</v>
      </c>
      <c r="AM64" s="50">
        <f>$O$64*'[1]Results SimaPro (GF)'!AF7</f>
        <v>0.18051498081325484</v>
      </c>
      <c r="AN64" s="50">
        <f>$O$64*'[1]Results SimaPro (GF)'!AG7</f>
        <v>0.19854488195307896</v>
      </c>
      <c r="AO64" s="50">
        <f>$O$64*'[1]Results SimaPro (GF)'!AH7</f>
        <v>8.3145046623626668E-3</v>
      </c>
      <c r="AP64" s="50">
        <f>$O$64*'[1]Results SimaPro (GF)'!AI7</f>
        <v>-3.7138272966831722E-3</v>
      </c>
      <c r="AQ64" s="72">
        <f>$O$64*'[1]Results SimaPro (GF)'!AJ7</f>
        <v>0.33584817166817987</v>
      </c>
      <c r="AR64" s="51">
        <f>$P$64*'[2]Results Flue gas - MEA (GF)'!AF7</f>
        <v>5.1773126401568427E-2</v>
      </c>
      <c r="AS64" s="8">
        <f>$P$64*'[2]Results Flue gas - MEA (GF)'!AG7</f>
        <v>0.14540183906151255</v>
      </c>
      <c r="AT64" s="8">
        <f>$P$64*'[2]Results Flue gas - MEA (GF)'!AH7</f>
        <v>7.2126918704907604E-3</v>
      </c>
      <c r="AU64" s="8">
        <f>$P$64*'[2]Results Flue gas - MEA (GF)'!AI7</f>
        <v>1.6475270378664801E-2</v>
      </c>
      <c r="AV64" s="106">
        <f>$P$64*'[2]Results Flue gas - MEA (GF)'!AJ7</f>
        <v>0.71344155672522991</v>
      </c>
      <c r="AW64" s="72">
        <f>$Q64*'[2]Results Flue gas - MEA (GF)'!AF7</f>
        <v>4.7499587995145122E-2</v>
      </c>
      <c r="AX64" s="8">
        <f>$Q64*'[2]Results Flue gas - MEA (GF)'!AG7</f>
        <v>0.13339985295825241</v>
      </c>
      <c r="AY64" s="8">
        <f>$Q64*'[2]Results Flue gas - MEA (GF)'!AH7</f>
        <v>6.6173305727556938E-3</v>
      </c>
      <c r="AZ64" s="8">
        <f>$Q64*'[2]Results Flue gas - MEA (GF)'!AI7</f>
        <v>1.511534283298544E-2</v>
      </c>
      <c r="BA64" s="108">
        <f>$Q64*'[2]Results Flue gas - MEA (GF)'!AJ7</f>
        <v>0.65455154746144051</v>
      </c>
      <c r="BB64" s="50">
        <f>$R$64*'[2]Results SimaPro (GF)'!AF7</f>
        <v>4.9988212950740039E-2</v>
      </c>
      <c r="BC64" s="8">
        <f>$R$64*'[2]Results SimaPro (GF)'!AG7</f>
        <v>0.14677485776666555</v>
      </c>
      <c r="BD64" s="8">
        <f>$R$64*'[2]Results SimaPro (GF)'!AH7</f>
        <v>1.0615627654391595E-2</v>
      </c>
      <c r="BE64" s="8">
        <f>$R$64*'[2]Results SimaPro (GF)'!AI7</f>
        <v>3.2540702306905214E-2</v>
      </c>
      <c r="BF64" s="52">
        <f>$R$64*'[2]Results SimaPro (GF)'!AJ7</f>
        <v>0.76008059932129757</v>
      </c>
    </row>
    <row r="65" spans="1:58" ht="15.75" thickBot="1" x14ac:dyDescent="0.3">
      <c r="A65" s="71">
        <f t="shared" si="10"/>
        <v>0.26269414739330788</v>
      </c>
      <c r="B65" s="10" t="s">
        <v>7</v>
      </c>
      <c r="C65" s="9" t="s">
        <v>11</v>
      </c>
      <c r="D65" s="1">
        <f>'Comparación 1-2 (MEA)'!D65</f>
        <v>5481.66</v>
      </c>
      <c r="E65" s="1">
        <f>'Comparación 1-2 (membrane)'!D65</f>
        <v>3611.66</v>
      </c>
      <c r="F65" s="1">
        <f>'Comparación 1-2 (MEA)'!F65</f>
        <v>4041.66</v>
      </c>
      <c r="G65" s="1">
        <f>'Comparación 1-2 (MEA)'!G65</f>
        <v>7429.15</v>
      </c>
      <c r="H65" s="1">
        <f>'Comparación 1-2 (membrane)'!G65</f>
        <v>5049.1499999999996</v>
      </c>
      <c r="I65" s="1">
        <f>'Comparación 1-2 (MEA)'!I65</f>
        <v>5759.15</v>
      </c>
      <c r="K65" s="1">
        <f>MAX(D65:I65)</f>
        <v>7429.15</v>
      </c>
      <c r="L65" s="9" t="s">
        <v>131</v>
      </c>
      <c r="M65" s="8">
        <f>D65/$K65</f>
        <v>0.7378583014207547</v>
      </c>
      <c r="N65" s="8">
        <f t="shared" si="9"/>
        <v>0.48614713661724424</v>
      </c>
      <c r="O65" s="8">
        <f t="shared" si="9"/>
        <v>0.54402724403195524</v>
      </c>
      <c r="P65" s="8">
        <f t="shared" si="9"/>
        <v>1</v>
      </c>
      <c r="Q65" s="8">
        <f t="shared" si="9"/>
        <v>0.67964033570462301</v>
      </c>
      <c r="R65" s="8">
        <f t="shared" si="9"/>
        <v>0.77520981538937828</v>
      </c>
      <c r="AA65" s="59" t="s">
        <v>7</v>
      </c>
      <c r="AB65" s="64" t="s">
        <v>11</v>
      </c>
      <c r="AC65" s="53">
        <f>$M$65*'[1]Results Flue gas - MEA (GF)'!AF16</f>
        <v>0.13927114686502104</v>
      </c>
      <c r="AD65" s="54">
        <f>$M$65*'[1]Results Flue gas - MEA (GF)'!AG16</f>
        <v>0.12956415099993648</v>
      </c>
      <c r="AE65" s="54">
        <f>$M$65*'[1]Results Flue gas - MEA (GF)'!AH16</f>
        <v>7.9838357260455101E-3</v>
      </c>
      <c r="AF65" s="54">
        <f>$M$65*'[1]Results Flue gas - MEA (GF)'!AI16</f>
        <v>4.0904696543276155E-4</v>
      </c>
      <c r="AG65" s="107">
        <f>$M$65*'[1]Results Flue gas - MEA (GF)'!AJ16</f>
        <v>0.46063012086431893</v>
      </c>
      <c r="AH65" s="94">
        <f>$N65*'[1]Results Biogas - MEA (GF)'!AF16</f>
        <v>0.11240782212781125</v>
      </c>
      <c r="AI65" s="54">
        <f>$N65*'[1]Results Biogas - MEA (GF)'!AG16</f>
        <v>0.10488061878324011</v>
      </c>
      <c r="AJ65" s="54">
        <f>$N65*'[1]Results Biogas - MEA (GF)'!AH16</f>
        <v>6.4628188024926396E-3</v>
      </c>
      <c r="AK65" s="54">
        <f>$N65*'[1]Results Biogas - MEA (GF)'!AI16</f>
        <v>3.3111858886034941E-4</v>
      </c>
      <c r="AL65" s="107">
        <f>$N65*'[1]Results Biogas - MEA (GF)'!AJ16</f>
        <v>0.26206475831483994</v>
      </c>
      <c r="AM65" s="94">
        <f>$O$65*'[1]Results SimaPro (GF)'!AF16</f>
        <v>0.1382961482756345</v>
      </c>
      <c r="AN65" s="94">
        <f>$O$65*'[1]Results SimaPro (GF)'!AG16</f>
        <v>0.1295641509590742</v>
      </c>
      <c r="AO65" s="94">
        <f>$O$65*'[1]Results SimaPro (GF)'!AH16</f>
        <v>7.9838356443208795E-3</v>
      </c>
      <c r="AP65" s="94">
        <f>$O$65*'[1]Results SimaPro (GF)'!AI16</f>
        <v>4.0904696543266983E-4</v>
      </c>
      <c r="AQ65" s="73">
        <f>$O$65*'[1]Results SimaPro (GF)'!AJ16</f>
        <v>0.267774062187493</v>
      </c>
      <c r="AR65" s="53">
        <f>$P$65*'[2]Results Flue gas - MEA (GF)'!AF16</f>
        <v>4.0502739475112688E-2</v>
      </c>
      <c r="AS65" s="54">
        <f>$P$65*'[2]Results Flue gas - MEA (GF)'!AG16</f>
        <v>8.493176931532441E-2</v>
      </c>
      <c r="AT65" s="54">
        <f>$P$65*'[2]Results Flue gas - MEA (GF)'!AH16</f>
        <v>6.9258421097114229E-3</v>
      </c>
      <c r="AU65" s="54">
        <f>$P$65*'[2]Results Flue gas - MEA (GF)'!AI16</f>
        <v>2.1821551324576732E-2</v>
      </c>
      <c r="AV65" s="107">
        <f>$P$65*'[2]Results Flue gas - MEA (GF)'!AJ16</f>
        <v>0.84581809777527472</v>
      </c>
      <c r="AW65" s="94">
        <f>$Q65*'[2]Results Flue gas - MEA (GF)'!AF16</f>
        <v>2.7527295453822473E-2</v>
      </c>
      <c r="AX65" s="54">
        <f>$Q65*'[2]Results Flue gas - MEA (GF)'!AG16</f>
        <v>5.7723056209454685E-2</v>
      </c>
      <c r="AY65" s="54">
        <f>$Q65*'[2]Results Flue gas - MEA (GF)'!AH16</f>
        <v>4.7070816564814856E-3</v>
      </c>
      <c r="AZ65" s="54">
        <f>$Q65*'[2]Results Flue gas - MEA (GF)'!AI16</f>
        <v>1.4830806467830991E-2</v>
      </c>
      <c r="BA65" s="107">
        <f>$Q65*'[2]Results Flue gas - MEA (GF)'!AJ16</f>
        <v>0.57485209591703335</v>
      </c>
      <c r="BB65" s="94">
        <f>$R$65*'[2]Results SimaPro (GF)'!AF16</f>
        <v>4.0545982503635419E-2</v>
      </c>
      <c r="BC65" s="54">
        <f>$R$65*'[2]Results SimaPro (GF)'!AG16</f>
        <v>8.6250182739355238E-2</v>
      </c>
      <c r="BD65" s="54">
        <f>$R$65*'[2]Results SimaPro (GF)'!AH16</f>
        <v>1.0193442653393257E-2</v>
      </c>
      <c r="BE65" s="54">
        <f>$R$65*'[2]Results SimaPro (GF)'!AI16</f>
        <v>3.7248058891141786E-2</v>
      </c>
      <c r="BF65" s="55">
        <f>$R$65*'[2]Results SimaPro (GF)'!AJ16</f>
        <v>0.60097214860185255</v>
      </c>
    </row>
    <row r="66" spans="1:58" x14ac:dyDescent="0.25">
      <c r="A66" s="71"/>
      <c r="M66" s="71"/>
    </row>
    <row r="67" spans="1:58" x14ac:dyDescent="0.25">
      <c r="A67" s="71">
        <f>(I62-H62)/I62</f>
        <v>0.10511845013395939</v>
      </c>
      <c r="L67" s="71"/>
      <c r="M67" s="71"/>
      <c r="N67" s="71"/>
      <c r="P67" s="65"/>
      <c r="AC67" s="65"/>
      <c r="AD67" s="65"/>
      <c r="AE67" s="65"/>
      <c r="AF67" s="65"/>
      <c r="AG67" s="65"/>
      <c r="AH67" s="65"/>
      <c r="AM67" s="65"/>
      <c r="AR67" s="65"/>
      <c r="AW67" s="65"/>
      <c r="BB67" s="65"/>
    </row>
    <row r="68" spans="1:58" ht="33" customHeight="1" x14ac:dyDescent="0.25">
      <c r="A68" s="71">
        <f t="shared" ref="A68:A70" si="11">(I63-H63)/I63</f>
        <v>6.6469701088087932E-2</v>
      </c>
      <c r="B68" s="6" t="s">
        <v>127</v>
      </c>
      <c r="C68" s="5" t="s">
        <v>10</v>
      </c>
      <c r="D68" s="5" t="s">
        <v>9</v>
      </c>
      <c r="E68" s="5" t="s">
        <v>8</v>
      </c>
      <c r="F68" s="4" t="s">
        <v>7</v>
      </c>
      <c r="G68" s="3" t="s">
        <v>6</v>
      </c>
      <c r="H68" s="3" t="s">
        <v>97</v>
      </c>
      <c r="I68" s="3" t="s">
        <v>4</v>
      </c>
      <c r="J68" s="3" t="s">
        <v>3</v>
      </c>
      <c r="L68" s="71"/>
      <c r="M68" s="71"/>
      <c r="P68" s="71"/>
      <c r="AC68" s="65"/>
      <c r="AD68" s="65"/>
      <c r="AE68" s="65"/>
      <c r="AF68" s="65"/>
      <c r="AG68" s="65"/>
      <c r="AH68" s="65"/>
      <c r="AM68" s="65"/>
      <c r="AR68" s="65"/>
      <c r="AW68" s="65"/>
      <c r="BB68" s="65"/>
    </row>
    <row r="69" spans="1:58" x14ac:dyDescent="0.25">
      <c r="A69" s="71">
        <f t="shared" si="11"/>
        <v>0.14281633817942088</v>
      </c>
      <c r="B69" s="2" t="s">
        <v>2</v>
      </c>
      <c r="C69" s="7">
        <f>F56</f>
        <v>251.90000001830001</v>
      </c>
      <c r="D69" s="1">
        <f>F62</f>
        <v>1.8250001869999998E-4</v>
      </c>
      <c r="E69" s="1">
        <f>F63</f>
        <v>84.800028700000013</v>
      </c>
      <c r="F69" s="1">
        <f>F65</f>
        <v>4041.66</v>
      </c>
      <c r="G69" s="1">
        <f>C69*H69</f>
        <v>251.90000001830001</v>
      </c>
      <c r="H69" s="1">
        <v>1</v>
      </c>
      <c r="I69" s="1">
        <f>I29</f>
        <v>0.23713812582161542</v>
      </c>
      <c r="J69" s="1">
        <f>J29</f>
        <v>65.488963502830316</v>
      </c>
      <c r="L69" s="71"/>
      <c r="M69" s="71"/>
      <c r="P69" s="71"/>
      <c r="AC69" s="65"/>
      <c r="AD69" s="65"/>
      <c r="AE69" s="65"/>
      <c r="AF69" s="65"/>
      <c r="AG69" s="65"/>
      <c r="AH69" s="65"/>
      <c r="AM69" s="65"/>
      <c r="AR69" s="65"/>
      <c r="AW69" s="65"/>
      <c r="BB69" s="65"/>
    </row>
    <row r="70" spans="1:58" x14ac:dyDescent="0.25">
      <c r="A70" s="71">
        <f t="shared" si="11"/>
        <v>0.12328208155717424</v>
      </c>
      <c r="B70" s="2" t="s">
        <v>1</v>
      </c>
      <c r="C70" s="1">
        <f>I56</f>
        <v>350.10000002370003</v>
      </c>
      <c r="D70" s="1">
        <f>I62</f>
        <v>2.473400242E-4</v>
      </c>
      <c r="E70" s="1">
        <f>I63</f>
        <v>135.40003719999999</v>
      </c>
      <c r="F70" s="1">
        <f>I65</f>
        <v>5759.15</v>
      </c>
      <c r="G70" s="1">
        <f>C70*H70</f>
        <v>350.10000002370003</v>
      </c>
      <c r="H70" s="1">
        <v>1</v>
      </c>
      <c r="I70" s="1">
        <f>I30</f>
        <v>0.82820767099518766</v>
      </c>
      <c r="J70" s="1">
        <f>J30</f>
        <v>342.56130727919367</v>
      </c>
      <c r="L70" s="71"/>
      <c r="M70" s="71"/>
      <c r="P70" s="71"/>
      <c r="AC70" s="65"/>
      <c r="AD70" s="65"/>
      <c r="AE70" s="65"/>
      <c r="AF70" s="65"/>
      <c r="AG70" s="65"/>
      <c r="AH70" s="65"/>
      <c r="AM70" s="65"/>
      <c r="AR70" s="65"/>
      <c r="AW70" s="65"/>
      <c r="BB70" s="65"/>
    </row>
    <row r="71" spans="1:58" ht="18" x14ac:dyDescent="0.35">
      <c r="A71" s="71"/>
      <c r="B71" s="2" t="s">
        <v>0</v>
      </c>
      <c r="C71" s="1">
        <f>C70/C69</f>
        <v>1.3898372369919254</v>
      </c>
      <c r="D71" s="1">
        <f>D70/D69</f>
        <v>1.3552876649650449</v>
      </c>
      <c r="E71" s="1">
        <f>E70/E69</f>
        <v>1.5966980114948943</v>
      </c>
      <c r="F71" s="1">
        <f>F70/F69</f>
        <v>1.4249466803244211</v>
      </c>
      <c r="G71" s="1">
        <f>G69/G70</f>
        <v>0.71950871180019316</v>
      </c>
      <c r="H71" s="1">
        <f>H69/H70</f>
        <v>1</v>
      </c>
      <c r="I71" s="1">
        <f>I70/I69</f>
        <v>3.4925116664631055</v>
      </c>
      <c r="J71" s="1">
        <f>J70/J69</f>
        <v>5.2308249964039941</v>
      </c>
      <c r="M71" s="71"/>
      <c r="P71" s="71"/>
      <c r="T71" s="74" t="s">
        <v>119</v>
      </c>
      <c r="U71" s="164" t="s">
        <v>126</v>
      </c>
      <c r="V71" s="164"/>
      <c r="W71" s="164"/>
      <c r="X71" s="164"/>
    </row>
    <row r="72" spans="1:58" ht="18" x14ac:dyDescent="0.35">
      <c r="A72" s="65"/>
      <c r="M72" s="71"/>
      <c r="N72" s="71"/>
      <c r="T72" s="74" t="s">
        <v>120</v>
      </c>
      <c r="U72" s="164" t="s">
        <v>139</v>
      </c>
      <c r="V72" s="164"/>
      <c r="W72" s="164"/>
      <c r="X72" s="164"/>
    </row>
    <row r="73" spans="1:58" ht="18" x14ac:dyDescent="0.35">
      <c r="A73" s="65"/>
      <c r="Q73" s="65"/>
      <c r="T73" s="74" t="s">
        <v>127</v>
      </c>
      <c r="U73" s="164" t="s">
        <v>121</v>
      </c>
      <c r="V73" s="164"/>
      <c r="W73" s="164"/>
      <c r="X73" s="164"/>
    </row>
    <row r="74" spans="1:58" ht="32.450000000000003" customHeight="1" x14ac:dyDescent="0.25">
      <c r="B74" s="6" t="s">
        <v>119</v>
      </c>
      <c r="C74" s="5" t="s">
        <v>10</v>
      </c>
      <c r="D74" s="5" t="s">
        <v>9</v>
      </c>
      <c r="E74" s="5" t="s">
        <v>8</v>
      </c>
      <c r="F74" s="4" t="s">
        <v>7</v>
      </c>
      <c r="G74" s="3" t="s">
        <v>6</v>
      </c>
      <c r="H74" s="3" t="s">
        <v>97</v>
      </c>
      <c r="I74" s="3" t="s">
        <v>4</v>
      </c>
      <c r="J74" s="3" t="s">
        <v>3</v>
      </c>
    </row>
    <row r="75" spans="1:58" x14ac:dyDescent="0.25">
      <c r="B75" s="2" t="s">
        <v>2</v>
      </c>
      <c r="C75" s="1">
        <f>D56</f>
        <v>237.90000001830001</v>
      </c>
      <c r="D75" s="1">
        <f>D62</f>
        <v>1.8950001869999999E-4</v>
      </c>
      <c r="E75" s="1">
        <f>D63</f>
        <v>86.800028700000013</v>
      </c>
      <c r="F75" s="1">
        <f>D65</f>
        <v>5481.66</v>
      </c>
      <c r="G75" s="1">
        <f>C75*H75</f>
        <v>237.90000001830001</v>
      </c>
      <c r="H75" s="1">
        <v>1</v>
      </c>
      <c r="I75" s="1">
        <f>I35</f>
        <v>0.23713812582161542</v>
      </c>
      <c r="J75" s="1">
        <f>J35</f>
        <v>65.488963502830316</v>
      </c>
    </row>
    <row r="76" spans="1:58" x14ac:dyDescent="0.25">
      <c r="B76" s="2" t="s">
        <v>1</v>
      </c>
      <c r="C76" s="1">
        <f>G56</f>
        <v>327.10000002370003</v>
      </c>
      <c r="D76" s="1">
        <f>G62</f>
        <v>2.5134002419999998E-4</v>
      </c>
      <c r="E76" s="1">
        <f>G63</f>
        <v>137.40003719999999</v>
      </c>
      <c r="F76" s="1">
        <f>G65</f>
        <v>7429.15</v>
      </c>
      <c r="G76" s="1">
        <f>C76*H76</f>
        <v>327.10000002370003</v>
      </c>
      <c r="H76" s="1">
        <v>1</v>
      </c>
      <c r="I76" s="1">
        <f>I36</f>
        <v>0.82820767099518766</v>
      </c>
      <c r="J76" s="1">
        <f>J36</f>
        <v>342.56130727919367</v>
      </c>
    </row>
    <row r="77" spans="1:58" x14ac:dyDescent="0.25">
      <c r="B77" s="2" t="s">
        <v>0</v>
      </c>
      <c r="C77" s="1">
        <f>C76/C75</f>
        <v>1.3749474569085267</v>
      </c>
      <c r="D77" s="1">
        <f>D76/D75</f>
        <v>1.326332450646877</v>
      </c>
      <c r="E77" s="1">
        <f>E76/E75</f>
        <v>1.5829492139326904</v>
      </c>
      <c r="F77" s="1">
        <f>F76/F75</f>
        <v>1.3552737674354118</v>
      </c>
      <c r="G77" s="1">
        <f>G75/G76</f>
        <v>0.72730051972199006</v>
      </c>
      <c r="H77" s="1">
        <f>H71</f>
        <v>1</v>
      </c>
      <c r="I77" s="1">
        <f>I71</f>
        <v>3.4925116664631055</v>
      </c>
      <c r="J77" s="1">
        <f>J71</f>
        <v>5.2308249964039941</v>
      </c>
    </row>
    <row r="104" spans="12:14" x14ac:dyDescent="0.25">
      <c r="L104" s="16" t="s">
        <v>119</v>
      </c>
      <c r="M104" s="16" t="s">
        <v>120</v>
      </c>
      <c r="N104" s="16" t="s">
        <v>127</v>
      </c>
    </row>
    <row r="121" spans="2:5" x14ac:dyDescent="0.25">
      <c r="B121" s="157" t="s">
        <v>274</v>
      </c>
      <c r="C121" s="157" t="s">
        <v>150</v>
      </c>
      <c r="D121" s="157" t="s">
        <v>281</v>
      </c>
    </row>
    <row r="122" spans="2:5" x14ac:dyDescent="0.25">
      <c r="B122" t="s">
        <v>275</v>
      </c>
      <c r="C122" s="158">
        <v>2.341539373471831E-2</v>
      </c>
      <c r="D122" s="158">
        <v>3.1254500618036939E-2</v>
      </c>
    </row>
    <row r="123" spans="2:5" x14ac:dyDescent="0.25">
      <c r="B123" t="s">
        <v>276</v>
      </c>
      <c r="C123" s="158">
        <v>5.7126171938136835E-3</v>
      </c>
      <c r="D123" s="158">
        <v>9.2266300304127639E-3</v>
      </c>
    </row>
    <row r="124" spans="2:5" x14ac:dyDescent="0.25">
      <c r="B124" t="s">
        <v>277</v>
      </c>
      <c r="C124" s="158">
        <v>2.1922924341583817E-2</v>
      </c>
      <c r="D124" s="158">
        <v>3.0296380783325225E-2</v>
      </c>
    </row>
    <row r="125" spans="2:5" x14ac:dyDescent="0.25">
      <c r="B125" t="s">
        <v>278</v>
      </c>
      <c r="C125" s="158">
        <v>2.3777444326673544E-2</v>
      </c>
      <c r="D125" s="158">
        <v>3.3193891401377004E-2</v>
      </c>
    </row>
    <row r="128" spans="2:5" x14ac:dyDescent="0.25">
      <c r="B128" s="157" t="s">
        <v>274</v>
      </c>
      <c r="C128" s="157" t="s">
        <v>150</v>
      </c>
      <c r="D128" s="157" t="s">
        <v>281</v>
      </c>
      <c r="E128" s="157" t="s">
        <v>279</v>
      </c>
    </row>
    <row r="129" spans="2:5" x14ac:dyDescent="0.25">
      <c r="B129" t="s">
        <v>9</v>
      </c>
      <c r="C129" s="158">
        <v>74.918470209712353</v>
      </c>
      <c r="D129" s="159">
        <v>100</v>
      </c>
      <c r="E129">
        <f>(0.0000357/0.000221)*100</f>
        <v>16.153846153846153</v>
      </c>
    </row>
    <row r="130" spans="2:5" x14ac:dyDescent="0.25">
      <c r="B130" t="s">
        <v>280</v>
      </c>
      <c r="C130" s="158">
        <v>61.914449533402504</v>
      </c>
      <c r="D130" s="159">
        <v>100</v>
      </c>
      <c r="E130">
        <f>(3.72/126.4)*100</f>
        <v>2.9430379746835444</v>
      </c>
    </row>
    <row r="131" spans="2:5" x14ac:dyDescent="0.25">
      <c r="B131" t="s">
        <v>10</v>
      </c>
      <c r="C131" s="158">
        <v>72.361528917836267</v>
      </c>
      <c r="D131" s="159">
        <v>100</v>
      </c>
      <c r="E131">
        <f>(72.9/300.1)*100</f>
        <v>24.291902699100302</v>
      </c>
    </row>
    <row r="132" spans="2:5" x14ac:dyDescent="0.25">
      <c r="B132" t="s">
        <v>7</v>
      </c>
      <c r="C132" s="158">
        <v>71.631988064186956</v>
      </c>
      <c r="D132" s="159">
        <v>100</v>
      </c>
      <c r="E132">
        <f>(1230/50500)*100</f>
        <v>2.4356435643564356</v>
      </c>
    </row>
  </sheetData>
  <mergeCells count="58">
    <mergeCell ref="AC1:AN1"/>
    <mergeCell ref="AO1:AZ1"/>
    <mergeCell ref="D2:F2"/>
    <mergeCell ref="G2:I2"/>
    <mergeCell ref="M2:O2"/>
    <mergeCell ref="P2:R2"/>
    <mergeCell ref="AW3:AZ3"/>
    <mergeCell ref="AC19:AN19"/>
    <mergeCell ref="AO19:AZ19"/>
    <mergeCell ref="D20:F20"/>
    <mergeCell ref="G20:I20"/>
    <mergeCell ref="M20:O20"/>
    <mergeCell ref="P20:R20"/>
    <mergeCell ref="K3:L3"/>
    <mergeCell ref="AC3:AF3"/>
    <mergeCell ref="AG3:AJ3"/>
    <mergeCell ref="AK3:AN3"/>
    <mergeCell ref="AO3:AR3"/>
    <mergeCell ref="AS3:AV3"/>
    <mergeCell ref="K21:L21"/>
    <mergeCell ref="AC21:AF21"/>
    <mergeCell ref="AG21:AJ21"/>
    <mergeCell ref="AK21:AN21"/>
    <mergeCell ref="AO21:AR21"/>
    <mergeCell ref="AW21:AZ21"/>
    <mergeCell ref="U31:X31"/>
    <mergeCell ref="U32:X32"/>
    <mergeCell ref="U33:X33"/>
    <mergeCell ref="AC41:AQ41"/>
    <mergeCell ref="AR41:BF41"/>
    <mergeCell ref="AS21:AV21"/>
    <mergeCell ref="AC59:AQ59"/>
    <mergeCell ref="AR59:BF59"/>
    <mergeCell ref="D42:F42"/>
    <mergeCell ref="G42:I42"/>
    <mergeCell ref="M42:O42"/>
    <mergeCell ref="P42:R42"/>
    <mergeCell ref="K43:L43"/>
    <mergeCell ref="AC43:AG43"/>
    <mergeCell ref="AH43:AL43"/>
    <mergeCell ref="AM43:AQ43"/>
    <mergeCell ref="AR43:AV43"/>
    <mergeCell ref="AW43:BA43"/>
    <mergeCell ref="BB43:BF43"/>
    <mergeCell ref="D60:F60"/>
    <mergeCell ref="G60:I60"/>
    <mergeCell ref="M60:O60"/>
    <mergeCell ref="P60:R60"/>
    <mergeCell ref="K61:L61"/>
    <mergeCell ref="U73:X73"/>
    <mergeCell ref="BB61:BF61"/>
    <mergeCell ref="AH61:AL61"/>
    <mergeCell ref="AM61:AQ61"/>
    <mergeCell ref="AR61:AV61"/>
    <mergeCell ref="AW61:BA61"/>
    <mergeCell ref="U71:X71"/>
    <mergeCell ref="U72:X72"/>
    <mergeCell ref="AC61:AG61"/>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99"/>
  <sheetViews>
    <sheetView topLeftCell="A73" zoomScale="90" zoomScaleNormal="90" workbookViewId="0">
      <selection activeCell="C65" sqref="C65"/>
    </sheetView>
  </sheetViews>
  <sheetFormatPr defaultColWidth="11.42578125" defaultRowHeight="15" x14ac:dyDescent="0.25"/>
  <cols>
    <col min="2" max="2" width="19.140625" bestFit="1" customWidth="1"/>
    <col min="4" max="4" width="15.85546875" bestFit="1" customWidth="1"/>
    <col min="5" max="5" width="13.42578125" customWidth="1"/>
    <col min="6" max="6" width="14.5703125" customWidth="1"/>
    <col min="8" max="8" width="12.42578125" customWidth="1"/>
    <col min="10" max="10" width="12.7109375" customWidth="1"/>
    <col min="12" max="12" width="12.42578125" customWidth="1"/>
    <col min="15" max="15" width="12.7109375" customWidth="1"/>
    <col min="16" max="16" width="12.42578125" customWidth="1"/>
    <col min="20" max="20" width="13.140625" customWidth="1"/>
    <col min="24" max="24" width="12" customWidth="1"/>
    <col min="25" max="25" width="12.7109375" customWidth="1"/>
    <col min="30" max="30" width="11.85546875" customWidth="1"/>
  </cols>
  <sheetData>
    <row r="1" spans="1:26" ht="15.75" thickBot="1" x14ac:dyDescent="0.3">
      <c r="A1" s="177" t="s">
        <v>117</v>
      </c>
      <c r="C1" s="165" t="s">
        <v>114</v>
      </c>
      <c r="D1" s="166"/>
      <c r="E1" s="166"/>
      <c r="F1" s="166"/>
      <c r="G1" s="166"/>
      <c r="H1" s="166"/>
      <c r="I1" s="166"/>
      <c r="J1" s="166"/>
      <c r="K1" s="166"/>
      <c r="L1" s="166"/>
      <c r="M1" s="166"/>
      <c r="N1" s="167"/>
      <c r="O1" s="165" t="s">
        <v>116</v>
      </c>
      <c r="P1" s="166"/>
      <c r="Q1" s="166"/>
      <c r="R1" s="166"/>
      <c r="S1" s="166"/>
      <c r="T1" s="166"/>
      <c r="U1" s="166"/>
      <c r="V1" s="166"/>
      <c r="W1" s="166"/>
      <c r="X1" s="166"/>
      <c r="Y1" s="166"/>
      <c r="Z1" s="167"/>
    </row>
    <row r="2" spans="1:26" ht="15.75" thickBot="1" x14ac:dyDescent="0.3">
      <c r="A2" s="178"/>
      <c r="C2" s="179" t="s">
        <v>119</v>
      </c>
      <c r="D2" s="180"/>
      <c r="E2" s="180"/>
      <c r="F2" s="181"/>
      <c r="G2" s="179" t="s">
        <v>120</v>
      </c>
      <c r="H2" s="180"/>
      <c r="I2" s="180"/>
      <c r="J2" s="182"/>
      <c r="K2" s="179" t="s">
        <v>127</v>
      </c>
      <c r="L2" s="180"/>
      <c r="M2" s="180"/>
      <c r="N2" s="182"/>
      <c r="O2" s="183" t="s">
        <v>119</v>
      </c>
      <c r="P2" s="184"/>
      <c r="Q2" s="184"/>
      <c r="R2" s="185"/>
      <c r="S2" s="189" t="s">
        <v>120</v>
      </c>
      <c r="T2" s="190"/>
      <c r="U2" s="190"/>
      <c r="V2" s="192"/>
      <c r="W2" s="183" t="s">
        <v>127</v>
      </c>
      <c r="X2" s="184"/>
      <c r="Y2" s="184"/>
      <c r="Z2" s="185"/>
    </row>
    <row r="3" spans="1:26" ht="30.75" thickBot="1" x14ac:dyDescent="0.3">
      <c r="C3" s="80" t="s">
        <v>70</v>
      </c>
      <c r="D3" s="75" t="s">
        <v>109</v>
      </c>
      <c r="E3" s="75" t="s">
        <v>110</v>
      </c>
      <c r="F3" s="81" t="s">
        <v>108</v>
      </c>
      <c r="G3" s="80" t="s">
        <v>70</v>
      </c>
      <c r="H3" s="75" t="s">
        <v>109</v>
      </c>
      <c r="I3" s="75" t="s">
        <v>110</v>
      </c>
      <c r="J3" s="86" t="s">
        <v>108</v>
      </c>
      <c r="K3" s="80" t="s">
        <v>70</v>
      </c>
      <c r="L3" s="75" t="s">
        <v>109</v>
      </c>
      <c r="M3" s="75" t="s">
        <v>110</v>
      </c>
      <c r="N3" s="86" t="s">
        <v>108</v>
      </c>
      <c r="O3" s="80" t="s">
        <v>70</v>
      </c>
      <c r="P3" s="75" t="s">
        <v>109</v>
      </c>
      <c r="Q3" s="75" t="s">
        <v>110</v>
      </c>
      <c r="R3" s="81" t="s">
        <v>108</v>
      </c>
      <c r="S3" s="80" t="s">
        <v>70</v>
      </c>
      <c r="T3" s="75" t="s">
        <v>109</v>
      </c>
      <c r="U3" s="75" t="s">
        <v>110</v>
      </c>
      <c r="V3" s="86" t="s">
        <v>108</v>
      </c>
      <c r="W3" s="80" t="s">
        <v>70</v>
      </c>
      <c r="X3" s="75" t="s">
        <v>109</v>
      </c>
      <c r="Y3" s="75" t="s">
        <v>110</v>
      </c>
      <c r="Z3" s="81" t="s">
        <v>108</v>
      </c>
    </row>
    <row r="4" spans="1:26" x14ac:dyDescent="0.25">
      <c r="B4" s="67"/>
      <c r="C4" s="51"/>
      <c r="D4" s="8"/>
      <c r="E4" s="8"/>
      <c r="F4" s="52"/>
      <c r="G4" s="51"/>
      <c r="H4" s="8"/>
      <c r="I4" s="8"/>
      <c r="J4" s="66"/>
      <c r="K4" s="51"/>
      <c r="L4" s="8"/>
      <c r="M4" s="8"/>
      <c r="N4" s="66"/>
      <c r="O4" s="89"/>
      <c r="P4" s="9"/>
      <c r="Q4" s="9"/>
      <c r="R4" s="82"/>
      <c r="S4" s="51"/>
      <c r="T4" s="8"/>
      <c r="U4" s="8"/>
      <c r="V4" s="66"/>
      <c r="W4" s="89"/>
      <c r="X4" s="9"/>
      <c r="Y4" s="9"/>
      <c r="Z4" s="82"/>
    </row>
    <row r="5" spans="1:26" x14ac:dyDescent="0.25">
      <c r="B5" s="92" t="s">
        <v>122</v>
      </c>
      <c r="C5" s="116">
        <f>'Comparación 1-2 (flue gas) OK'!AC22</f>
        <v>7.6786710314980897E-2</v>
      </c>
      <c r="D5" s="8">
        <f>'Comparación 1-2 (flue gas) OK'!AD22</f>
        <v>3.3296338046153364E-3</v>
      </c>
      <c r="E5" s="8">
        <f>'Comparación 1-2 (flue gas) OK'!AE22</f>
        <v>-5.8044005108625488E-3</v>
      </c>
      <c r="F5" s="72">
        <f>'Comparación 1-2 (flue gas) OK'!AF22</f>
        <v>0.11179011921872427</v>
      </c>
      <c r="G5" s="51"/>
      <c r="H5" s="8"/>
      <c r="I5" s="8"/>
      <c r="J5" s="66"/>
      <c r="K5" s="51"/>
      <c r="L5" s="8"/>
      <c r="M5" s="8"/>
      <c r="N5" s="66"/>
      <c r="O5" s="89"/>
      <c r="P5" s="9"/>
      <c r="Q5" s="9"/>
      <c r="R5" s="82"/>
      <c r="S5" s="51"/>
      <c r="T5" s="8"/>
      <c r="U5" s="8"/>
      <c r="V5" s="66"/>
      <c r="W5" s="89"/>
      <c r="X5" s="9"/>
      <c r="Y5" s="9"/>
      <c r="Z5" s="82"/>
    </row>
    <row r="6" spans="1:26" x14ac:dyDescent="0.25">
      <c r="B6" s="92" t="s">
        <v>123</v>
      </c>
      <c r="C6" s="116"/>
      <c r="D6" s="8"/>
      <c r="E6" s="8"/>
      <c r="F6" s="72"/>
      <c r="G6" s="116">
        <f>'Comparación 1-2 (flue gas) OK'!AG22</f>
        <v>6.4156350594703815E-2</v>
      </c>
      <c r="H6" s="8">
        <f>'Comparación 1-2 (flue gas) OK'!AH22</f>
        <v>2.7819547529073251E-3</v>
      </c>
      <c r="I6" s="8">
        <f>'Comparación 1-2 (flue gas) OK'!AI22</f>
        <v>-4.8496563095283872E-3</v>
      </c>
      <c r="J6" s="72">
        <f>'Comparación 1-2 (flue gas) OK'!AJ22</f>
        <v>9.6106431822539001E-2</v>
      </c>
      <c r="K6" s="51"/>
      <c r="L6" s="8"/>
      <c r="M6" s="8"/>
      <c r="N6" s="66"/>
      <c r="O6" s="89"/>
      <c r="P6" s="9"/>
      <c r="Q6" s="9"/>
      <c r="R6" s="82"/>
      <c r="S6" s="51"/>
      <c r="T6" s="8"/>
      <c r="U6" s="8"/>
      <c r="V6" s="66"/>
      <c r="W6" s="89"/>
      <c r="X6" s="9"/>
      <c r="Y6" s="9"/>
      <c r="Z6" s="82"/>
    </row>
    <row r="7" spans="1:26" x14ac:dyDescent="0.25">
      <c r="B7" s="92" t="s">
        <v>135</v>
      </c>
      <c r="C7" s="116"/>
      <c r="D7" s="8"/>
      <c r="E7" s="8"/>
      <c r="F7" s="72"/>
      <c r="G7" s="116"/>
      <c r="H7" s="8"/>
      <c r="I7" s="8"/>
      <c r="J7" s="72"/>
      <c r="K7" s="116">
        <f>'Comparación 1-2 (flue gas) OK'!AK22</f>
        <v>7.6786710314980897E-2</v>
      </c>
      <c r="L7" s="8">
        <f>'Comparación 1-2 (flue gas) OK'!AL22</f>
        <v>3.329633804615336E-3</v>
      </c>
      <c r="M7" s="8">
        <f>'Comparación 1-2 (flue gas) OK'!AM22</f>
        <v>-5.8044005108625367E-3</v>
      </c>
      <c r="N7" s="72">
        <f>'Comparación 1-2 (flue gas) OK'!AN22</f>
        <v>0.10350865039485437</v>
      </c>
      <c r="O7" s="89"/>
      <c r="P7" s="9"/>
      <c r="Q7" s="9"/>
      <c r="R7" s="82"/>
      <c r="S7" s="51"/>
      <c r="T7" s="8"/>
      <c r="U7" s="8"/>
      <c r="V7" s="66"/>
      <c r="W7" s="89"/>
      <c r="X7" s="9"/>
      <c r="Y7" s="9"/>
      <c r="Z7" s="82"/>
    </row>
    <row r="8" spans="1:26" x14ac:dyDescent="0.25">
      <c r="B8" s="92" t="s">
        <v>124</v>
      </c>
      <c r="C8" s="116"/>
      <c r="D8" s="8"/>
      <c r="E8" s="8"/>
      <c r="F8" s="72"/>
      <c r="G8" s="116"/>
      <c r="H8" s="8"/>
      <c r="I8" s="8"/>
      <c r="J8" s="72"/>
      <c r="K8" s="116"/>
      <c r="L8" s="8"/>
      <c r="M8" s="8"/>
      <c r="N8" s="72"/>
      <c r="O8" s="96">
        <f>'Comparación 1-2 (flue gas) OK'!AO22</f>
        <v>0.24371251729944446</v>
      </c>
      <c r="P8" s="78">
        <f>'Comparación 1-2 (flue gas) OK'!AP22</f>
        <v>1.0061617802424512E-2</v>
      </c>
      <c r="Q8" s="78">
        <f>'Comparación 1-2 (flue gas) OK'!AQ22</f>
        <v>2.7691206333079117E-4</v>
      </c>
      <c r="R8" s="134">
        <f>'Comparación 1-2 (flue gas) OK'!AR22</f>
        <v>0.74594895283480023</v>
      </c>
      <c r="S8" s="51"/>
      <c r="T8" s="8"/>
      <c r="U8" s="8"/>
      <c r="V8" s="66"/>
      <c r="W8" s="89"/>
      <c r="X8" s="9"/>
      <c r="Y8" s="9"/>
      <c r="Z8" s="82"/>
    </row>
    <row r="9" spans="1:26" x14ac:dyDescent="0.25">
      <c r="B9" s="92" t="s">
        <v>125</v>
      </c>
      <c r="C9" s="116"/>
      <c r="D9" s="8"/>
      <c r="E9" s="8"/>
      <c r="F9" s="72"/>
      <c r="G9" s="116"/>
      <c r="H9" s="8"/>
      <c r="I9" s="8"/>
      <c r="J9" s="72"/>
      <c r="K9" s="116"/>
      <c r="L9" s="8"/>
      <c r="M9" s="8"/>
      <c r="N9" s="72"/>
      <c r="O9" s="96"/>
      <c r="P9" s="78"/>
      <c r="Q9" s="78"/>
      <c r="R9" s="134"/>
      <c r="S9" s="116">
        <f>'Comparación 1-2 (flue gas) OK'!AS22</f>
        <v>0.21356250951688588</v>
      </c>
      <c r="T9" s="8">
        <f>'Comparación 1-2 (flue gas) OK'!AT22</f>
        <v>8.8168813464980424E-3</v>
      </c>
      <c r="U9" s="8">
        <f>'Comparación 1-2 (flue gas) OK'!AU22</f>
        <v>2.4265489444582334E-4</v>
      </c>
      <c r="V9" s="72">
        <f>'Comparación 1-2 (flue gas) OK'!AV22</f>
        <v>0.65366659088403012</v>
      </c>
      <c r="W9" s="89"/>
      <c r="X9" s="9"/>
      <c r="Y9" s="9"/>
      <c r="Z9" s="82"/>
    </row>
    <row r="10" spans="1:26" x14ac:dyDescent="0.25">
      <c r="B10" s="92" t="s">
        <v>136</v>
      </c>
      <c r="C10" s="116"/>
      <c r="D10" s="8"/>
      <c r="E10" s="8"/>
      <c r="F10" s="72"/>
      <c r="G10" s="116"/>
      <c r="H10" s="8"/>
      <c r="I10" s="8"/>
      <c r="J10" s="72"/>
      <c r="K10" s="116"/>
      <c r="L10" s="8"/>
      <c r="M10" s="8"/>
      <c r="N10" s="72"/>
      <c r="O10" s="92"/>
      <c r="P10" s="9"/>
      <c r="Q10" s="9"/>
      <c r="R10" s="131"/>
      <c r="S10" s="116"/>
      <c r="T10" s="8"/>
      <c r="U10" s="8"/>
      <c r="V10" s="72"/>
      <c r="W10" s="96">
        <f>'Comparación 1-2 (flue gas) OK'!AW22</f>
        <v>0.24562788567515784</v>
      </c>
      <c r="X10" s="78">
        <f>'Comparación 1-2 (flue gas) OK'!AX22</f>
        <v>1.4808681745236836E-2</v>
      </c>
      <c r="Y10" s="78">
        <f>'Comparación 1-2 (flue gas) OK'!AY22</f>
        <v>2.2688807890305352E-2</v>
      </c>
      <c r="Z10" s="100">
        <f>'Comparación 1-2 (flue gas) OK'!AZ22</f>
        <v>0.69839027694810107</v>
      </c>
    </row>
    <row r="11" spans="1:26" x14ac:dyDescent="0.25">
      <c r="B11" s="92"/>
      <c r="C11" s="116"/>
      <c r="D11" s="8"/>
      <c r="E11" s="8"/>
      <c r="F11" s="72"/>
      <c r="G11" s="116"/>
      <c r="H11" s="8"/>
      <c r="I11" s="8"/>
      <c r="J11" s="72"/>
      <c r="K11" s="116"/>
      <c r="L11" s="8"/>
      <c r="M11" s="8"/>
      <c r="N11" s="72"/>
      <c r="O11" s="92"/>
      <c r="P11" s="9"/>
      <c r="Q11" s="9"/>
      <c r="R11" s="131"/>
      <c r="S11" s="116"/>
      <c r="T11" s="8"/>
      <c r="U11" s="8"/>
      <c r="V11" s="72"/>
      <c r="W11" s="92"/>
      <c r="X11" s="9"/>
      <c r="Y11" s="9"/>
      <c r="Z11" s="99"/>
    </row>
    <row r="12" spans="1:26" x14ac:dyDescent="0.25">
      <c r="B12" s="92" t="s">
        <v>122</v>
      </c>
      <c r="C12" s="116">
        <f>'Comparación 1-2 (flue gas) OK'!AC23</f>
        <v>4.0560689497112459E-2</v>
      </c>
      <c r="D12" s="8">
        <f>'Comparación 1-2 (flue gas) OK'!AD23</f>
        <v>9.1611341864713299E-4</v>
      </c>
      <c r="E12" s="8">
        <f>'Comparación 1-2 (flue gas) OK'!AE23</f>
        <v>-6.6534510974486095E-5</v>
      </c>
      <c r="F12" s="72">
        <f>'Comparación 1-2 (flue gas) OK'!AF23</f>
        <v>7.3261677190944785E-2</v>
      </c>
      <c r="G12" s="116"/>
      <c r="H12" s="8"/>
      <c r="I12" s="8"/>
      <c r="J12" s="72"/>
      <c r="K12" s="116"/>
      <c r="L12" s="8"/>
      <c r="M12" s="8"/>
      <c r="N12" s="72"/>
      <c r="O12" s="92"/>
      <c r="P12" s="9"/>
      <c r="Q12" s="9"/>
      <c r="R12" s="131"/>
      <c r="S12" s="116"/>
      <c r="T12" s="8"/>
      <c r="U12" s="8"/>
      <c r="V12" s="72"/>
      <c r="W12" s="92"/>
      <c r="X12" s="9"/>
      <c r="Y12" s="9"/>
      <c r="Z12" s="99"/>
    </row>
    <row r="13" spans="1:26" x14ac:dyDescent="0.25">
      <c r="B13" s="92" t="s">
        <v>123</v>
      </c>
      <c r="C13" s="116"/>
      <c r="D13" s="8"/>
      <c r="E13" s="8"/>
      <c r="F13" s="72"/>
      <c r="G13" s="116">
        <f>'Comparación 1-2 (flue gas) OK'!AG23</f>
        <v>3.5941256680854884E-2</v>
      </c>
      <c r="H13" s="8">
        <f>'Comparación 1-2 (flue gas) OK'!AH23</f>
        <v>8.1177780596446971E-4</v>
      </c>
      <c r="I13" s="8">
        <f>'Comparación 1-2 (flue gas) OK'!AI23</f>
        <v>-5.8956935069838992E-5</v>
      </c>
      <c r="J13" s="72">
        <f>'Comparación 1-2 (flue gas) OK'!AJ23</f>
        <v>5.8712403444477305E-2</v>
      </c>
      <c r="K13" s="116"/>
      <c r="L13" s="8"/>
      <c r="M13" s="8"/>
      <c r="N13" s="72"/>
      <c r="O13" s="92"/>
      <c r="P13" s="9"/>
      <c r="Q13" s="9"/>
      <c r="R13" s="131"/>
      <c r="S13" s="116"/>
      <c r="T13" s="8"/>
      <c r="U13" s="8"/>
      <c r="V13" s="72"/>
      <c r="W13" s="92"/>
      <c r="X13" s="9"/>
      <c r="Y13" s="9"/>
      <c r="Z13" s="99"/>
    </row>
    <row r="14" spans="1:26" x14ac:dyDescent="0.25">
      <c r="B14" s="92" t="s">
        <v>135</v>
      </c>
      <c r="C14" s="116"/>
      <c r="D14" s="8"/>
      <c r="E14" s="8"/>
      <c r="F14" s="72"/>
      <c r="G14" s="116"/>
      <c r="H14" s="8"/>
      <c r="I14" s="8"/>
      <c r="J14" s="72"/>
      <c r="K14" s="116">
        <f>'Comparación 1-2 (flue gas) OK'!AK23</f>
        <v>4.056068956577058E-2</v>
      </c>
      <c r="L14" s="8">
        <f>'Comparación 1-2 (flue gas) OK'!AL23</f>
        <v>9.161134186471331E-4</v>
      </c>
      <c r="M14" s="8">
        <f>'Comparación 1-2 (flue gas) OK'!AM23</f>
        <v>-6.6534510974486082E-5</v>
      </c>
      <c r="N14" s="72">
        <f>'Comparación 1-2 (flue gas) OK'!AN23</f>
        <v>6.8775138815969181E-2</v>
      </c>
      <c r="O14" s="92"/>
      <c r="P14" s="9"/>
      <c r="Q14" s="9"/>
      <c r="R14" s="131"/>
      <c r="S14" s="116"/>
      <c r="T14" s="8"/>
      <c r="U14" s="8"/>
      <c r="V14" s="72"/>
      <c r="W14" s="92"/>
      <c r="X14" s="9"/>
      <c r="Y14" s="9"/>
      <c r="Z14" s="99"/>
    </row>
    <row r="15" spans="1:26" x14ac:dyDescent="0.25">
      <c r="B15" s="92" t="s">
        <v>124</v>
      </c>
      <c r="C15" s="116"/>
      <c r="D15" s="8"/>
      <c r="E15" s="8"/>
      <c r="F15" s="72"/>
      <c r="G15" s="116"/>
      <c r="H15" s="8"/>
      <c r="I15" s="8"/>
      <c r="J15" s="72"/>
      <c r="K15" s="116"/>
      <c r="L15" s="8"/>
      <c r="M15" s="8"/>
      <c r="N15" s="72"/>
      <c r="O15" s="96">
        <f>'Comparación 1-2 (flue gas) OK'!AO23</f>
        <v>0.1357969971354267</v>
      </c>
      <c r="P15" s="78">
        <f>'Comparación 1-2 (flue gas) OK'!AP23</f>
        <v>2.7683524461039584E-3</v>
      </c>
      <c r="Q15" s="78">
        <f>'Comparación 1-2 (flue gas) OK'!AQ23</f>
        <v>8.1256080491725873E-3</v>
      </c>
      <c r="R15" s="134">
        <f>'Comparación 1-2 (flue gas) OK'!AR23</f>
        <v>0.85330904236929672</v>
      </c>
      <c r="S15" s="116"/>
      <c r="T15" s="8"/>
      <c r="U15" s="8"/>
      <c r="V15" s="72"/>
      <c r="W15" s="92"/>
      <c r="X15" s="9"/>
      <c r="Y15" s="9"/>
      <c r="Z15" s="99"/>
    </row>
    <row r="16" spans="1:26" x14ac:dyDescent="0.25">
      <c r="B16" s="92" t="s">
        <v>125</v>
      </c>
      <c r="C16" s="116"/>
      <c r="D16" s="8"/>
      <c r="E16" s="8"/>
      <c r="F16" s="72"/>
      <c r="G16" s="116"/>
      <c r="H16" s="8"/>
      <c r="I16" s="8"/>
      <c r="J16" s="72"/>
      <c r="K16" s="116"/>
      <c r="L16" s="8"/>
      <c r="M16" s="8"/>
      <c r="N16" s="72"/>
      <c r="O16" s="96"/>
      <c r="P16" s="78"/>
      <c r="Q16" s="78"/>
      <c r="R16" s="134"/>
      <c r="S16" s="116">
        <f>'Comparación 1-2 (flue gas) OK'!AS23</f>
        <v>0.12415186488650223</v>
      </c>
      <c r="T16" s="8">
        <f>'Comparación 1-2 (flue gas) OK'!AT23</f>
        <v>2.5309552206383302E-3</v>
      </c>
      <c r="U16" s="8">
        <f>'Comparación 1-2 (flue gas) OK'!AU23</f>
        <v>7.4288048625662283E-3</v>
      </c>
      <c r="V16" s="72">
        <f>'Comparación 1-2 (flue gas) OK'!AV23</f>
        <v>0.78013440038745852</v>
      </c>
      <c r="W16" s="92"/>
      <c r="X16" s="9"/>
      <c r="Y16" s="9"/>
      <c r="Z16" s="99"/>
    </row>
    <row r="17" spans="2:26" x14ac:dyDescent="0.25">
      <c r="B17" s="92" t="s">
        <v>136</v>
      </c>
      <c r="C17" s="116"/>
      <c r="D17" s="8"/>
      <c r="E17" s="8"/>
      <c r="F17" s="72"/>
      <c r="G17" s="116"/>
      <c r="H17" s="8"/>
      <c r="I17" s="8"/>
      <c r="J17" s="72"/>
      <c r="K17" s="116"/>
      <c r="L17" s="8"/>
      <c r="M17" s="8"/>
      <c r="N17" s="72"/>
      <c r="O17" s="92"/>
      <c r="P17" s="9"/>
      <c r="Q17" s="9"/>
      <c r="R17" s="131"/>
      <c r="S17" s="116"/>
      <c r="T17" s="8"/>
      <c r="U17" s="8"/>
      <c r="V17" s="72"/>
      <c r="W17" s="96">
        <f>'Comparación 1-2 (flue gas) OK'!AW23</f>
        <v>0.13632398538185747</v>
      </c>
      <c r="X17" s="78">
        <f>'Comparación 1-2 (flue gas) OK'!AX23</f>
        <v>4.0744564723961081E-3</v>
      </c>
      <c r="Y17" s="78">
        <f>'Comparación 1-2 (flue gas) OK'!AY23</f>
        <v>1.4291790987788738E-2</v>
      </c>
      <c r="Z17" s="100">
        <f>'Comparación 1-2 (flue gas) OK'!AZ23</f>
        <v>0.8303617293580251</v>
      </c>
    </row>
    <row r="18" spans="2:26" x14ac:dyDescent="0.25">
      <c r="B18" s="92"/>
      <c r="C18" s="116"/>
      <c r="D18" s="8"/>
      <c r="E18" s="8"/>
      <c r="F18" s="72"/>
      <c r="G18" s="116"/>
      <c r="H18" s="8"/>
      <c r="I18" s="8"/>
      <c r="J18" s="72"/>
      <c r="K18" s="116"/>
      <c r="L18" s="8"/>
      <c r="M18" s="8"/>
      <c r="N18" s="72"/>
      <c r="O18" s="92"/>
      <c r="P18" s="9"/>
      <c r="Q18" s="9"/>
      <c r="R18" s="131"/>
      <c r="S18" s="116"/>
      <c r="T18" s="8"/>
      <c r="U18" s="8"/>
      <c r="V18" s="72"/>
      <c r="W18" s="92"/>
      <c r="X18" s="9"/>
      <c r="Y18" s="9"/>
      <c r="Z18" s="99"/>
    </row>
    <row r="19" spans="2:26" x14ac:dyDescent="0.25">
      <c r="B19" s="92" t="s">
        <v>122</v>
      </c>
      <c r="C19" s="116">
        <f>'Comparación 1-2 (flue gas) OK'!AC24</f>
        <v>5.9995484066482113E-2</v>
      </c>
      <c r="D19" s="8">
        <f>'Comparación 1-2 (flue gas) OK'!AD24</f>
        <v>2.5124431931293524E-3</v>
      </c>
      <c r="E19" s="8">
        <f>'Comparación 1-2 (flue gas) OK'!AE24</f>
        <v>-1.122229211914296E-3</v>
      </c>
      <c r="F19" s="72">
        <f>'Comparación 1-2 (flue gas) OK'!AF24</f>
        <v>8.975726857164941E-2</v>
      </c>
      <c r="G19" s="116"/>
      <c r="H19" s="8"/>
      <c r="I19" s="8"/>
      <c r="J19" s="72"/>
      <c r="K19" s="116"/>
      <c r="L19" s="8"/>
      <c r="M19" s="8"/>
      <c r="N19" s="72"/>
      <c r="O19" s="92"/>
      <c r="P19" s="9"/>
      <c r="Q19" s="9"/>
      <c r="R19" s="131"/>
      <c r="S19" s="116"/>
      <c r="T19" s="8"/>
      <c r="U19" s="8"/>
      <c r="V19" s="72"/>
      <c r="W19" s="92"/>
      <c r="X19" s="9"/>
      <c r="Y19" s="9"/>
      <c r="Z19" s="99"/>
    </row>
    <row r="20" spans="2:26" x14ac:dyDescent="0.25">
      <c r="B20" s="92" t="s">
        <v>123</v>
      </c>
      <c r="C20" s="116"/>
      <c r="D20" s="8"/>
      <c r="E20" s="8"/>
      <c r="F20" s="72"/>
      <c r="G20" s="116">
        <f>'Comparación 1-2 (flue gas) OK'!AG24</f>
        <v>4.7322555463176139E-2</v>
      </c>
      <c r="H20" s="8">
        <f>'Comparación 1-2 (flue gas) OK'!AH24</f>
        <v>1.9817363624100959E-3</v>
      </c>
      <c r="I20" s="8">
        <f>'Comparación 1-2 (flue gas) OK'!AI24</f>
        <v>-8.8517919222657053E-4</v>
      </c>
      <c r="J20" s="72">
        <f>'Comparación 1-2 (flue gas) OK'!AJ24</f>
        <v>8.4644669185574298E-2</v>
      </c>
      <c r="K20" s="116"/>
      <c r="L20" s="8"/>
      <c r="M20" s="8"/>
      <c r="N20" s="72"/>
      <c r="O20" s="92"/>
      <c r="P20" s="9"/>
      <c r="Q20" s="9"/>
      <c r="R20" s="131"/>
      <c r="S20" s="116"/>
      <c r="T20" s="8"/>
      <c r="U20" s="8"/>
      <c r="V20" s="72"/>
      <c r="W20" s="92"/>
      <c r="X20" s="9"/>
      <c r="Y20" s="9"/>
      <c r="Z20" s="99"/>
    </row>
    <row r="21" spans="2:26" x14ac:dyDescent="0.25">
      <c r="B21" s="92" t="s">
        <v>135</v>
      </c>
      <c r="C21" s="116"/>
      <c r="D21" s="8"/>
      <c r="E21" s="8"/>
      <c r="F21" s="72"/>
      <c r="G21" s="116"/>
      <c r="H21" s="8"/>
      <c r="I21" s="8"/>
      <c r="J21" s="72"/>
      <c r="K21" s="116">
        <f>'Comparación 1-2 (flue gas) OK'!AK24</f>
        <v>5.999548406648212E-2</v>
      </c>
      <c r="L21" s="8">
        <f>'Comparación 1-2 (flue gas) OK'!AL24</f>
        <v>2.5124431669276514E-3</v>
      </c>
      <c r="M21" s="8">
        <f>'Comparación 1-2 (flue gas) OK'!AM24</f>
        <v>-1.1222292119142962E-3</v>
      </c>
      <c r="N21" s="72">
        <f>'Comparación 1-2 (flue gas) OK'!AN24</f>
        <v>0.10148523313150537</v>
      </c>
      <c r="O21" s="92"/>
      <c r="P21" s="9"/>
      <c r="Q21" s="9"/>
      <c r="R21" s="131"/>
      <c r="S21" s="116"/>
      <c r="T21" s="8"/>
      <c r="U21" s="8"/>
      <c r="V21" s="72"/>
      <c r="W21" s="92"/>
      <c r="X21" s="9"/>
      <c r="Y21" s="9"/>
      <c r="Z21" s="99"/>
    </row>
    <row r="22" spans="2:26" x14ac:dyDescent="0.25">
      <c r="B22" s="92" t="s">
        <v>124</v>
      </c>
      <c r="C22" s="116"/>
      <c r="D22" s="8"/>
      <c r="E22" s="8"/>
      <c r="F22" s="72"/>
      <c r="G22" s="116"/>
      <c r="H22" s="8"/>
      <c r="I22" s="8"/>
      <c r="J22" s="72"/>
      <c r="K22" s="116"/>
      <c r="L22" s="8"/>
      <c r="M22" s="8"/>
      <c r="N22" s="72"/>
      <c r="O22" s="96">
        <f>'Comparación 1-2 (flue gas) OK'!AO24</f>
        <v>0.15305266844438967</v>
      </c>
      <c r="P22" s="78">
        <f>'Comparación 1-2 (flue gas) OK'!AP24</f>
        <v>7.5922130323175631E-3</v>
      </c>
      <c r="Q22" s="78">
        <f>'Comparación 1-2 (flue gas) OK'!AQ24</f>
        <v>1.7342174700628831E-2</v>
      </c>
      <c r="R22" s="134">
        <f>'Comparación 1-2 (flue gas) OK'!AR24</f>
        <v>0.75098179459560388</v>
      </c>
      <c r="S22" s="116"/>
      <c r="T22" s="8"/>
      <c r="U22" s="8"/>
      <c r="V22" s="72"/>
      <c r="W22" s="92"/>
      <c r="X22" s="9"/>
      <c r="Y22" s="9"/>
      <c r="Z22" s="99"/>
    </row>
    <row r="23" spans="2:26" x14ac:dyDescent="0.25">
      <c r="B23" s="92" t="s">
        <v>125</v>
      </c>
      <c r="C23" s="116"/>
      <c r="D23" s="8"/>
      <c r="E23" s="8"/>
      <c r="F23" s="72"/>
      <c r="G23" s="116"/>
      <c r="H23" s="8"/>
      <c r="I23" s="8"/>
      <c r="J23" s="72"/>
      <c r="K23" s="116"/>
      <c r="L23" s="8"/>
      <c r="M23" s="8"/>
      <c r="N23" s="72"/>
      <c r="O23" s="96"/>
      <c r="P23" s="78"/>
      <c r="Q23" s="78"/>
      <c r="R23" s="134"/>
      <c r="S23" s="116">
        <f>'Comparación 1-2 (flue gas) OK'!AS24</f>
        <v>0.13975669240792027</v>
      </c>
      <c r="T23" s="8">
        <f>'Comparación 1-2 (flue gas) OK'!AT24</f>
        <v>6.9326630645354416E-3</v>
      </c>
      <c r="U23" s="8">
        <f>'Comparación 1-2 (flue gas) OK'!AU24</f>
        <v>1.5835627042339515E-2</v>
      </c>
      <c r="V23" s="72">
        <f>'Comparación 1-2 (flue gas) OK'!AV24</f>
        <v>0.68574257958383888</v>
      </c>
      <c r="W23" s="92"/>
      <c r="X23" s="9"/>
      <c r="Y23" s="9"/>
      <c r="Z23" s="99"/>
    </row>
    <row r="24" spans="2:26" x14ac:dyDescent="0.25">
      <c r="B24" s="92" t="s">
        <v>136</v>
      </c>
      <c r="C24" s="116"/>
      <c r="D24" s="8"/>
      <c r="E24" s="8"/>
      <c r="F24" s="72"/>
      <c r="G24" s="116"/>
      <c r="H24" s="8"/>
      <c r="I24" s="8"/>
      <c r="J24" s="72"/>
      <c r="K24" s="116"/>
      <c r="L24" s="8"/>
      <c r="M24" s="8"/>
      <c r="N24" s="72"/>
      <c r="O24" s="92"/>
      <c r="P24" s="9"/>
      <c r="Q24" s="9"/>
      <c r="R24" s="131"/>
      <c r="S24" s="116"/>
      <c r="T24" s="8"/>
      <c r="U24" s="8"/>
      <c r="V24" s="72"/>
      <c r="W24" s="96">
        <f>'Comparación 1-2 (flue gas) OK'!AW24</f>
        <v>0.15449793335990997</v>
      </c>
      <c r="X24" s="78">
        <f>'Comparación 1-2 (flue gas) OK'!AX24</f>
        <v>1.1174206256286354E-2</v>
      </c>
      <c r="Y24" s="78">
        <f>'Comparación 1-2 (flue gas) OK'!AY24</f>
        <v>3.4252945858678892E-2</v>
      </c>
      <c r="Z24" s="100">
        <f>'Comparación 1-2 (flue gas) OK'!AZ24</f>
        <v>0.8000749145251248</v>
      </c>
    </row>
    <row r="25" spans="2:26" x14ac:dyDescent="0.25">
      <c r="B25" s="92"/>
      <c r="C25" s="116"/>
      <c r="D25" s="8"/>
      <c r="E25" s="8"/>
      <c r="F25" s="72"/>
      <c r="G25" s="116"/>
      <c r="H25" s="8"/>
      <c r="I25" s="8"/>
      <c r="J25" s="72"/>
      <c r="K25" s="116"/>
      <c r="L25" s="8"/>
      <c r="M25" s="8"/>
      <c r="N25" s="72"/>
      <c r="O25" s="92"/>
      <c r="P25" s="9"/>
      <c r="Q25" s="9"/>
      <c r="R25" s="131"/>
      <c r="S25" s="116"/>
      <c r="T25" s="8"/>
      <c r="U25" s="8"/>
      <c r="V25" s="72"/>
      <c r="W25" s="92"/>
      <c r="X25" s="9"/>
      <c r="Y25" s="9"/>
      <c r="Z25" s="99"/>
    </row>
    <row r="26" spans="2:26" x14ac:dyDescent="0.25">
      <c r="B26" s="92" t="s">
        <v>122</v>
      </c>
      <c r="C26" s="116">
        <f>'Comparación 1-2 (flue gas) OK'!AC25</f>
        <v>3.8764123945469374E-2</v>
      </c>
      <c r="D26" s="8">
        <f>'Comparación 1-2 (flue gas) OK'!AD25</f>
        <v>2.3886730647032645E-3</v>
      </c>
      <c r="E26" s="8">
        <f>'Comparación 1-2 (flue gas) OK'!AE25</f>
        <v>1.2238221101421823E-4</v>
      </c>
      <c r="F26" s="72">
        <f>'Comparación 1-2 (flue gas) OK'!AF25</f>
        <v>0.13781530585732579</v>
      </c>
      <c r="G26" s="116"/>
      <c r="H26" s="8"/>
      <c r="I26" s="8"/>
      <c r="J26" s="72"/>
      <c r="K26" s="116"/>
      <c r="L26" s="8"/>
      <c r="M26" s="8"/>
      <c r="N26" s="72"/>
      <c r="O26" s="92"/>
      <c r="P26" s="9"/>
      <c r="Q26" s="9"/>
      <c r="R26" s="131"/>
      <c r="S26" s="116"/>
      <c r="T26" s="8"/>
      <c r="U26" s="8"/>
      <c r="V26" s="72"/>
      <c r="W26" s="92"/>
      <c r="X26" s="9"/>
      <c r="Y26" s="9"/>
      <c r="Z26" s="99"/>
    </row>
    <row r="27" spans="2:26" x14ac:dyDescent="0.25">
      <c r="B27" s="92" t="s">
        <v>123</v>
      </c>
      <c r="C27" s="51"/>
      <c r="D27" s="8"/>
      <c r="E27" s="8"/>
      <c r="F27" s="52"/>
      <c r="G27" s="116">
        <f>'Comparación 1-2 (flue gas) OK'!AG25</f>
        <v>2.9151043452766669E-2</v>
      </c>
      <c r="H27" s="8">
        <f>'Comparación 1-2 (flue gas) OK'!AH25</f>
        <v>1.7963081637436609E-3</v>
      </c>
      <c r="I27" s="8">
        <f>'Comparación 1-2 (flue gas) OK'!AI25</f>
        <v>9.2032755754762661E-5</v>
      </c>
      <c r="J27" s="72">
        <f>'Comparación 1-2 (flue gas) OK'!AJ25</f>
        <v>7.2839588912641695E-2</v>
      </c>
      <c r="K27" s="116"/>
      <c r="L27" s="8"/>
      <c r="M27" s="8"/>
      <c r="N27" s="72"/>
      <c r="O27" s="92"/>
      <c r="P27" s="9"/>
      <c r="Q27" s="9"/>
      <c r="R27" s="131"/>
      <c r="S27" s="116"/>
      <c r="T27" s="8"/>
      <c r="U27" s="8"/>
      <c r="V27" s="72"/>
      <c r="W27" s="92"/>
      <c r="X27" s="9"/>
      <c r="Y27" s="9"/>
      <c r="Z27" s="99"/>
    </row>
    <row r="28" spans="2:26" x14ac:dyDescent="0.25">
      <c r="B28" s="92" t="s">
        <v>135</v>
      </c>
      <c r="C28" s="51"/>
      <c r="D28" s="8"/>
      <c r="E28" s="8"/>
      <c r="F28" s="52"/>
      <c r="G28" s="51"/>
      <c r="H28" s="8"/>
      <c r="I28" s="8"/>
      <c r="J28" s="66"/>
      <c r="K28" s="116">
        <f>'Comparación 1-2 (flue gas) OK'!AK25</f>
        <v>3.876412393324382E-2</v>
      </c>
      <c r="L28" s="8">
        <f>'Comparación 1-2 (flue gas) OK'!AL25</f>
        <v>2.3886730402521822E-3</v>
      </c>
      <c r="M28" s="8">
        <f>'Comparación 1-2 (flue gas) OK'!AM25</f>
        <v>1.2238221101420433E-4</v>
      </c>
      <c r="N28" s="72">
        <f>'Comparación 1-2 (flue gas) OK'!AN25</f>
        <v>8.0114961244355978E-2</v>
      </c>
      <c r="O28" s="92"/>
      <c r="P28" s="9"/>
      <c r="Q28" s="9"/>
      <c r="R28" s="131"/>
      <c r="S28" s="116"/>
      <c r="T28" s="8"/>
      <c r="U28" s="8"/>
      <c r="V28" s="72"/>
      <c r="W28" s="92"/>
      <c r="X28" s="9"/>
      <c r="Y28" s="9"/>
      <c r="Z28" s="99"/>
    </row>
    <row r="29" spans="2:26" x14ac:dyDescent="0.25">
      <c r="B29" s="92" t="s">
        <v>124</v>
      </c>
      <c r="C29" s="51"/>
      <c r="D29" s="8"/>
      <c r="E29" s="8"/>
      <c r="F29" s="52"/>
      <c r="G29" s="51"/>
      <c r="H29" s="8"/>
      <c r="I29" s="8"/>
      <c r="J29" s="66"/>
      <c r="K29" s="116"/>
      <c r="L29" s="8"/>
      <c r="M29" s="8"/>
      <c r="N29" s="50"/>
      <c r="O29" s="96">
        <f>'Comparación 1-2 (flue gas) OK'!AO25</f>
        <v>8.8516948207713386E-2</v>
      </c>
      <c r="P29" s="78">
        <f>'Comparación 1-2 (flue gas) OK'!AP25</f>
        <v>7.21819894089406E-3</v>
      </c>
      <c r="Q29" s="78">
        <f>'Comparación 1-2 (flue gas) OK'!AQ25</f>
        <v>2.2742692681206121E-2</v>
      </c>
      <c r="R29" s="134">
        <f>'Comparación 1-2 (flue gas) OK'!AR25</f>
        <v>0.88152216017018648</v>
      </c>
      <c r="S29" s="116"/>
      <c r="T29" s="8"/>
      <c r="U29" s="8"/>
      <c r="V29" s="72"/>
      <c r="W29" s="92"/>
      <c r="X29" s="9"/>
      <c r="Y29" s="9"/>
      <c r="Z29" s="99"/>
    </row>
    <row r="30" spans="2:26" x14ac:dyDescent="0.25">
      <c r="B30" s="92" t="s">
        <v>125</v>
      </c>
      <c r="C30" s="51"/>
      <c r="D30" s="8"/>
      <c r="E30" s="8"/>
      <c r="F30" s="52"/>
      <c r="G30" s="51"/>
      <c r="H30" s="8"/>
      <c r="I30" s="8"/>
      <c r="J30" s="66"/>
      <c r="K30" s="51"/>
      <c r="L30" s="8"/>
      <c r="M30" s="8"/>
      <c r="N30" s="66"/>
      <c r="O30" s="90"/>
      <c r="P30" s="78"/>
      <c r="Q30" s="78"/>
      <c r="R30" s="83"/>
      <c r="S30" s="116">
        <f>'Comparación 1-2 (flue gas) OK'!AS25</f>
        <v>5.8930493050438092E-2</v>
      </c>
      <c r="T30" s="8">
        <f>'Comparación 1-2 (flue gas) OK'!AT25</f>
        <v>4.8055432449485413E-3</v>
      </c>
      <c r="U30" s="8">
        <f>'Comparación 1-2 (flue gas) OK'!AU25</f>
        <v>1.5141033667960074E-2</v>
      </c>
      <c r="V30" s="72">
        <f>'Comparación 1-2 (flue gas) OK'!AV25</f>
        <v>0.58687671215024495</v>
      </c>
      <c r="W30" s="92"/>
      <c r="X30" s="9"/>
      <c r="Y30" s="9"/>
      <c r="Z30" s="99"/>
    </row>
    <row r="31" spans="2:26" x14ac:dyDescent="0.25">
      <c r="B31" s="92" t="s">
        <v>136</v>
      </c>
      <c r="C31" s="51"/>
      <c r="D31" s="8"/>
      <c r="E31" s="8"/>
      <c r="F31" s="52"/>
      <c r="G31" s="51"/>
      <c r="H31" s="8"/>
      <c r="I31" s="8"/>
      <c r="J31" s="66"/>
      <c r="K31" s="51"/>
      <c r="L31" s="8"/>
      <c r="M31" s="8"/>
      <c r="N31" s="66"/>
      <c r="O31" s="90"/>
      <c r="P31" s="9"/>
      <c r="Q31" s="9"/>
      <c r="R31" s="82"/>
      <c r="S31" s="116"/>
      <c r="T31" s="8"/>
      <c r="U31" s="8"/>
      <c r="V31" s="72"/>
      <c r="W31" s="96">
        <f>'Comparación 1-2 (flue gas) OK'!AW25</f>
        <v>8.9891015105319397E-2</v>
      </c>
      <c r="X31" s="78">
        <f>'Comparación 1-2 (flue gas) OK'!AX25</f>
        <v>1.0623732940953923E-2</v>
      </c>
      <c r="Y31" s="78">
        <f>'Comparación 1-2 (flue gas) OK'!AY25</f>
        <v>3.8820391077266279E-2</v>
      </c>
      <c r="Z31" s="100">
        <f>'Comparación 1-2 (flue gas) OK'!AZ25</f>
        <v>0.62634066122616583</v>
      </c>
    </row>
    <row r="32" spans="2:26" ht="15.75" thickBot="1" x14ac:dyDescent="0.3">
      <c r="B32" s="93"/>
      <c r="C32" s="53"/>
      <c r="D32" s="54"/>
      <c r="E32" s="54"/>
      <c r="F32" s="55"/>
      <c r="G32" s="53"/>
      <c r="H32" s="54"/>
      <c r="I32" s="54"/>
      <c r="J32" s="62"/>
      <c r="K32" s="53"/>
      <c r="L32" s="54"/>
      <c r="M32" s="54"/>
      <c r="N32" s="62"/>
      <c r="O32" s="91"/>
      <c r="P32" s="85"/>
      <c r="Q32" s="85"/>
      <c r="R32" s="60"/>
      <c r="S32" s="53"/>
      <c r="T32" s="54"/>
      <c r="U32" s="54"/>
      <c r="V32" s="62"/>
      <c r="W32" s="101"/>
      <c r="X32" s="85"/>
      <c r="Y32" s="85"/>
      <c r="Z32" s="60"/>
    </row>
    <row r="34" spans="2:7" x14ac:dyDescent="0.25">
      <c r="F34" s="71"/>
      <c r="G34" s="71"/>
    </row>
    <row r="37" spans="2:7" x14ac:dyDescent="0.25">
      <c r="E37" s="9" t="s">
        <v>115</v>
      </c>
    </row>
    <row r="38" spans="2:7" x14ac:dyDescent="0.25">
      <c r="D38" s="9" t="s">
        <v>9</v>
      </c>
      <c r="E38" s="9">
        <v>0</v>
      </c>
    </row>
    <row r="39" spans="2:7" x14ac:dyDescent="0.25">
      <c r="D39" s="9" t="s">
        <v>8</v>
      </c>
      <c r="E39" s="9">
        <v>0</v>
      </c>
    </row>
    <row r="40" spans="2:7" x14ac:dyDescent="0.25">
      <c r="D40" s="9" t="s">
        <v>10</v>
      </c>
      <c r="E40" s="9">
        <v>0</v>
      </c>
    </row>
    <row r="41" spans="2:7" x14ac:dyDescent="0.25">
      <c r="D41" s="9" t="s">
        <v>7</v>
      </c>
      <c r="E41" s="9">
        <v>0</v>
      </c>
    </row>
    <row r="44" spans="2:7" ht="18" x14ac:dyDescent="0.35">
      <c r="B44" s="74" t="s">
        <v>119</v>
      </c>
      <c r="C44" s="164" t="s">
        <v>126</v>
      </c>
      <c r="D44" s="164"/>
      <c r="E44" s="164"/>
      <c r="F44" s="164"/>
    </row>
    <row r="45" spans="2:7" ht="18" x14ac:dyDescent="0.35">
      <c r="B45" s="74" t="s">
        <v>120</v>
      </c>
      <c r="C45" s="164" t="s">
        <v>139</v>
      </c>
      <c r="D45" s="164"/>
      <c r="E45" s="164"/>
      <c r="F45" s="164"/>
    </row>
    <row r="46" spans="2:7" ht="18" x14ac:dyDescent="0.35">
      <c r="B46" s="74" t="s">
        <v>127</v>
      </c>
      <c r="C46" s="164" t="s">
        <v>121</v>
      </c>
      <c r="D46" s="164"/>
      <c r="E46" s="164"/>
      <c r="F46" s="164"/>
    </row>
    <row r="51" spans="1:32" x14ac:dyDescent="0.25">
      <c r="T51" s="65">
        <f>SUM(R61:V61)</f>
        <v>1</v>
      </c>
      <c r="AB51" s="65">
        <f>SUM(AB63:AF63)</f>
        <v>0.98408530430944408</v>
      </c>
    </row>
    <row r="53" spans="1:32" ht="15.75" thickBot="1" x14ac:dyDescent="0.3"/>
    <row r="54" spans="1:32" ht="15.75" thickBot="1" x14ac:dyDescent="0.3">
      <c r="A54" s="177" t="s">
        <v>118</v>
      </c>
      <c r="C54" s="165" t="s">
        <v>114</v>
      </c>
      <c r="D54" s="166"/>
      <c r="E54" s="166"/>
      <c r="F54" s="166"/>
      <c r="G54" s="166"/>
      <c r="H54" s="166"/>
      <c r="I54" s="166"/>
      <c r="J54" s="166"/>
      <c r="K54" s="166"/>
      <c r="L54" s="166"/>
      <c r="M54" s="166"/>
      <c r="N54" s="166"/>
      <c r="O54" s="166"/>
      <c r="P54" s="166"/>
      <c r="Q54" s="167"/>
      <c r="R54" s="165" t="s">
        <v>116</v>
      </c>
      <c r="S54" s="166"/>
      <c r="T54" s="166"/>
      <c r="U54" s="166"/>
      <c r="V54" s="166"/>
      <c r="W54" s="166"/>
      <c r="X54" s="166"/>
      <c r="Y54" s="166"/>
      <c r="Z54" s="166"/>
      <c r="AA54" s="166"/>
      <c r="AB54" s="166"/>
      <c r="AC54" s="166"/>
      <c r="AD54" s="166"/>
      <c r="AE54" s="166"/>
      <c r="AF54" s="167"/>
    </row>
    <row r="55" spans="1:32" ht="15.75" thickBot="1" x14ac:dyDescent="0.3">
      <c r="A55" s="178"/>
      <c r="C55" s="179" t="s">
        <v>119</v>
      </c>
      <c r="D55" s="180"/>
      <c r="E55" s="180"/>
      <c r="F55" s="180"/>
      <c r="G55" s="181"/>
      <c r="H55" s="179" t="s">
        <v>120</v>
      </c>
      <c r="I55" s="180"/>
      <c r="J55" s="180"/>
      <c r="K55" s="180"/>
      <c r="L55" s="181"/>
      <c r="M55" s="186" t="s">
        <v>127</v>
      </c>
      <c r="N55" s="187"/>
      <c r="O55" s="187"/>
      <c r="P55" s="187"/>
      <c r="Q55" s="188"/>
      <c r="R55" s="183" t="s">
        <v>119</v>
      </c>
      <c r="S55" s="184"/>
      <c r="T55" s="184"/>
      <c r="U55" s="184"/>
      <c r="V55" s="185"/>
      <c r="W55" s="179" t="s">
        <v>120</v>
      </c>
      <c r="X55" s="180"/>
      <c r="Y55" s="180"/>
      <c r="Z55" s="180"/>
      <c r="AA55" s="181"/>
      <c r="AB55" s="183" t="s">
        <v>127</v>
      </c>
      <c r="AC55" s="184"/>
      <c r="AD55" s="184"/>
      <c r="AE55" s="184"/>
      <c r="AF55" s="185"/>
    </row>
    <row r="56" spans="1:32" ht="30.75" thickBot="1" x14ac:dyDescent="0.3">
      <c r="C56" s="80" t="s">
        <v>113</v>
      </c>
      <c r="D56" s="75" t="s">
        <v>70</v>
      </c>
      <c r="E56" s="75" t="s">
        <v>109</v>
      </c>
      <c r="F56" s="75" t="s">
        <v>110</v>
      </c>
      <c r="G56" s="81" t="s">
        <v>108</v>
      </c>
      <c r="H56" s="80" t="s">
        <v>113</v>
      </c>
      <c r="I56" s="75" t="s">
        <v>70</v>
      </c>
      <c r="J56" s="75" t="s">
        <v>109</v>
      </c>
      <c r="K56" s="75" t="s">
        <v>110</v>
      </c>
      <c r="L56" s="81" t="s">
        <v>108</v>
      </c>
      <c r="M56" s="80" t="s">
        <v>113</v>
      </c>
      <c r="N56" s="75" t="s">
        <v>70</v>
      </c>
      <c r="O56" s="75" t="s">
        <v>109</v>
      </c>
      <c r="P56" s="75" t="s">
        <v>110</v>
      </c>
      <c r="Q56" s="81" t="s">
        <v>108</v>
      </c>
      <c r="R56" s="80" t="s">
        <v>113</v>
      </c>
      <c r="S56" s="75" t="s">
        <v>70</v>
      </c>
      <c r="T56" s="75" t="s">
        <v>109</v>
      </c>
      <c r="U56" s="75" t="s">
        <v>110</v>
      </c>
      <c r="V56" s="81" t="s">
        <v>108</v>
      </c>
      <c r="W56" s="80" t="s">
        <v>113</v>
      </c>
      <c r="X56" s="75" t="s">
        <v>70</v>
      </c>
      <c r="Y56" s="75" t="s">
        <v>109</v>
      </c>
      <c r="Z56" s="75" t="s">
        <v>110</v>
      </c>
      <c r="AA56" s="81" t="s">
        <v>108</v>
      </c>
      <c r="AB56" s="80" t="s">
        <v>113</v>
      </c>
      <c r="AC56" s="75" t="s">
        <v>70</v>
      </c>
      <c r="AD56" s="75" t="s">
        <v>109</v>
      </c>
      <c r="AE56" s="75" t="s">
        <v>110</v>
      </c>
      <c r="AF56" s="81" t="s">
        <v>108</v>
      </c>
    </row>
    <row r="57" spans="1:32" x14ac:dyDescent="0.25">
      <c r="B57" s="67"/>
      <c r="C57" s="51"/>
      <c r="D57" s="77"/>
      <c r="E57" s="8"/>
      <c r="F57" s="8"/>
      <c r="G57" s="52"/>
      <c r="H57" s="51"/>
      <c r="I57" s="77"/>
      <c r="J57" s="8"/>
      <c r="K57" s="8"/>
      <c r="L57" s="52"/>
      <c r="M57" s="51"/>
      <c r="N57" s="50"/>
      <c r="O57" s="50"/>
      <c r="P57" s="50"/>
      <c r="Q57" s="69"/>
      <c r="R57" s="92"/>
      <c r="S57" s="9"/>
      <c r="T57" s="9"/>
      <c r="U57" s="9"/>
      <c r="V57" s="82"/>
      <c r="W57" s="51"/>
      <c r="X57" s="77"/>
      <c r="Y57" s="8"/>
      <c r="Z57" s="8"/>
      <c r="AA57" s="52"/>
      <c r="AB57" s="89"/>
      <c r="AC57" s="68"/>
      <c r="AD57" s="68"/>
      <c r="AE57" s="68"/>
      <c r="AF57" s="99"/>
    </row>
    <row r="58" spans="1:32" x14ac:dyDescent="0.25">
      <c r="B58" s="92" t="s">
        <v>122</v>
      </c>
      <c r="C58" s="116">
        <f>'Comparación 1-2 (flue gas) OK'!AC62</f>
        <v>0.12892947389586282</v>
      </c>
      <c r="D58" s="8">
        <f>'Comparación 1-2 (flue gas) OK'!AD62</f>
        <v>0.2578904486469018</v>
      </c>
      <c r="E58" s="8">
        <f>'Comparación 1-2 (flue gas) OK'!AE62</f>
        <v>1.1182674087479572E-2</v>
      </c>
      <c r="F58" s="8">
        <f>'Comparación 1-2 (flue gas) OK'!AF62</f>
        <v>-1.9494251618962833E-2</v>
      </c>
      <c r="G58" s="72">
        <f>'Comparación 1-2 (flue gas) OK'!AG62</f>
        <v>0.37545043773001507</v>
      </c>
      <c r="H58" s="51"/>
      <c r="I58" s="61"/>
      <c r="J58" s="61"/>
      <c r="K58" s="61"/>
      <c r="L58" s="52"/>
      <c r="M58" s="51"/>
      <c r="N58" s="50"/>
      <c r="O58" s="50"/>
      <c r="P58" s="50"/>
      <c r="Q58" s="69"/>
      <c r="R58" s="92"/>
      <c r="S58" s="9"/>
      <c r="T58" s="9"/>
      <c r="U58" s="9"/>
      <c r="V58" s="82"/>
      <c r="W58" s="51"/>
      <c r="X58" s="61"/>
      <c r="Y58" s="61"/>
      <c r="Z58" s="61"/>
      <c r="AA58" s="52"/>
      <c r="AB58" s="89"/>
      <c r="AC58" s="68"/>
      <c r="AD58" s="68"/>
      <c r="AE58" s="68"/>
      <c r="AF58" s="99"/>
    </row>
    <row r="59" spans="1:32" x14ac:dyDescent="0.25">
      <c r="B59" s="92" t="s">
        <v>123</v>
      </c>
      <c r="C59" s="116"/>
      <c r="D59" s="8"/>
      <c r="E59" s="8"/>
      <c r="F59" s="8"/>
      <c r="G59" s="72"/>
      <c r="H59" s="116">
        <f>'Comparación 1-2 (flue gas) OK'!AH62</f>
        <v>0.11243737600911513</v>
      </c>
      <c r="I59" s="8">
        <f>'Comparación 1-2 (flue gas) OK'!AI62</f>
        <v>0.22305849533021652</v>
      </c>
      <c r="J59" s="8">
        <f>'Comparación 1-2 (flue gas) OK'!AJ62</f>
        <v>9.6722870847251678E-3</v>
      </c>
      <c r="K59" s="8">
        <f>'Comparación 1-2 (flue gas) OK'!AK62</f>
        <v>-1.6861262045684288E-2</v>
      </c>
      <c r="L59" s="72">
        <f>'Comparación 1-2 (flue gas) OK'!AL62</f>
        <v>0.33414238614222658</v>
      </c>
      <c r="M59" s="51"/>
      <c r="N59" s="50"/>
      <c r="O59" s="50"/>
      <c r="P59" s="50"/>
      <c r="Q59" s="69"/>
      <c r="R59" s="92"/>
      <c r="S59" s="9"/>
      <c r="T59" s="9"/>
      <c r="U59" s="9"/>
      <c r="V59" s="82"/>
      <c r="W59" s="116"/>
      <c r="X59" s="8"/>
      <c r="Y59" s="8"/>
      <c r="Z59" s="8"/>
      <c r="AA59" s="50"/>
      <c r="AB59" s="89"/>
      <c r="AC59" s="68"/>
      <c r="AD59" s="68"/>
      <c r="AE59" s="68"/>
      <c r="AF59" s="99"/>
    </row>
    <row r="60" spans="1:32" x14ac:dyDescent="0.25">
      <c r="B60" s="92" t="s">
        <v>135</v>
      </c>
      <c r="C60" s="116"/>
      <c r="D60" s="8"/>
      <c r="E60" s="8"/>
      <c r="F60" s="8"/>
      <c r="G60" s="72"/>
      <c r="H60" s="116"/>
      <c r="I60" s="8"/>
      <c r="J60" s="8"/>
      <c r="K60" s="8"/>
      <c r="L60" s="72"/>
      <c r="M60" s="116">
        <f>'Comparación 1-2 (flue gas) OK'!AM62</f>
        <v>0.128892315602542</v>
      </c>
      <c r="N60" s="8">
        <f>'Comparación 1-2 (flue gas) OK'!AN62</f>
        <v>0.25789044864690186</v>
      </c>
      <c r="O60" s="8">
        <f>'Comparación 1-2 (flue gas) OK'!AO62</f>
        <v>1.1182674087479626E-2</v>
      </c>
      <c r="P60" s="8">
        <f>'Comparación 1-2 (flue gas) OK'!AP62</f>
        <v>-1.9494251618962836E-2</v>
      </c>
      <c r="Q60" s="72">
        <f>'Comparación 1-2 (flue gas) OK'!AQ62</f>
        <v>0.34763687856486275</v>
      </c>
      <c r="R60" s="92"/>
      <c r="S60" s="9"/>
      <c r="T60" s="9"/>
      <c r="U60" s="9"/>
      <c r="V60" s="82"/>
      <c r="W60" s="51"/>
      <c r="X60" s="130"/>
      <c r="Y60" s="125"/>
      <c r="Z60" s="125"/>
      <c r="AA60" s="52"/>
      <c r="AB60" s="89"/>
      <c r="AC60" s="68"/>
      <c r="AD60" s="68"/>
      <c r="AE60" s="68"/>
      <c r="AF60" s="99"/>
    </row>
    <row r="61" spans="1:32" x14ac:dyDescent="0.25">
      <c r="B61" s="92" t="s">
        <v>124</v>
      </c>
      <c r="C61" s="116"/>
      <c r="D61" s="8"/>
      <c r="E61" s="8"/>
      <c r="F61" s="8"/>
      <c r="G61" s="72"/>
      <c r="H61" s="116"/>
      <c r="I61" s="8"/>
      <c r="J61" s="8"/>
      <c r="K61" s="8"/>
      <c r="L61" s="72"/>
      <c r="M61" s="116"/>
      <c r="N61" s="8"/>
      <c r="O61" s="8"/>
      <c r="P61" s="8"/>
      <c r="Q61" s="72"/>
      <c r="R61" s="96">
        <f>'Comparación 1-2 (flue gas) OK'!AR62</f>
        <v>3.5864542966094544E-2</v>
      </c>
      <c r="S61" s="78">
        <f>'Comparación 1-2 (flue gas) OK'!AS62</f>
        <v>0.23497187925138349</v>
      </c>
      <c r="T61" s="78">
        <f>'Comparación 1-2 (flue gas) OK'!AT62</f>
        <v>9.7007624784410263E-3</v>
      </c>
      <c r="U61" s="78">
        <f>'Comparación 1-2 (flue gas) OK'!AU62</f>
        <v>2.6698073873763535E-4</v>
      </c>
      <c r="V61" s="134">
        <f>'Comparación 1-2 (flue gas) OK'!AV62</f>
        <v>0.71919583456534331</v>
      </c>
      <c r="W61" s="51"/>
      <c r="X61" s="77"/>
      <c r="Y61" s="8"/>
      <c r="Z61" s="8"/>
      <c r="AA61" s="52"/>
      <c r="AB61" s="89"/>
      <c r="AC61" s="68"/>
      <c r="AD61" s="68"/>
      <c r="AE61" s="68"/>
      <c r="AF61" s="99"/>
    </row>
    <row r="62" spans="1:32" x14ac:dyDescent="0.25">
      <c r="B62" s="92" t="s">
        <v>125</v>
      </c>
      <c r="C62" s="116"/>
      <c r="D62" s="8"/>
      <c r="E62" s="8"/>
      <c r="F62" s="8"/>
      <c r="G62" s="72"/>
      <c r="H62" s="116"/>
      <c r="I62" s="8"/>
      <c r="J62" s="8"/>
      <c r="K62" s="8"/>
      <c r="L62" s="72"/>
      <c r="M62" s="116"/>
      <c r="N62" s="8"/>
      <c r="O62" s="8"/>
      <c r="P62" s="8"/>
      <c r="Q62" s="72"/>
      <c r="R62" s="96"/>
      <c r="S62" s="78"/>
      <c r="T62" s="78"/>
      <c r="U62" s="78"/>
      <c r="V62" s="134"/>
      <c r="W62" s="116">
        <f>'Comparación 1-2 (flue gas) OK'!AW62</f>
        <v>3.1583743310697535E-2</v>
      </c>
      <c r="X62" s="8">
        <f>'Comparación 1-2 (flue gas) OK'!AX62</f>
        <v>0.20692558459545457</v>
      </c>
      <c r="Y62" s="8">
        <f>'Comparación 1-2 (flue gas) OK'!AY62</f>
        <v>8.5428773573603747E-3</v>
      </c>
      <c r="Z62" s="8">
        <f>'Comparación 1-2 (flue gas) OK'!AZ62</f>
        <v>2.3511385964576542E-4</v>
      </c>
      <c r="AA62" s="72">
        <f>'Comparación 1-2 (flue gas) OK'!BA62</f>
        <v>0.63335246319767113</v>
      </c>
      <c r="AB62" s="89"/>
      <c r="AC62" s="68"/>
      <c r="AD62" s="68"/>
      <c r="AE62" s="68"/>
      <c r="AF62" s="99"/>
    </row>
    <row r="63" spans="1:32" x14ac:dyDescent="0.25">
      <c r="B63" s="92" t="s">
        <v>136</v>
      </c>
      <c r="C63" s="116"/>
      <c r="D63" s="8"/>
      <c r="E63" s="8"/>
      <c r="F63" s="8"/>
      <c r="G63" s="72"/>
      <c r="H63" s="116"/>
      <c r="I63" s="8"/>
      <c r="J63" s="8"/>
      <c r="K63" s="8"/>
      <c r="L63" s="72"/>
      <c r="M63" s="116"/>
      <c r="N63" s="8"/>
      <c r="O63" s="8"/>
      <c r="P63" s="8"/>
      <c r="Q63" s="72"/>
      <c r="R63" s="92"/>
      <c r="S63" s="9"/>
      <c r="T63" s="9"/>
      <c r="U63" s="9"/>
      <c r="V63" s="131"/>
      <c r="W63" s="116"/>
      <c r="X63" s="8"/>
      <c r="Y63" s="8"/>
      <c r="Z63" s="8"/>
      <c r="AA63" s="72"/>
      <c r="AB63" s="96">
        <f>'Comparación 1-2 (flue gas) OK'!BB62</f>
        <v>3.7771262332972941E-2</v>
      </c>
      <c r="AC63" s="78">
        <f>'Comparación 1-2 (flue gas) OK'!BC62</f>
        <v>0.23681855381569017</v>
      </c>
      <c r="AD63" s="78">
        <f>'Comparación 1-2 (flue gas) OK'!BD62</f>
        <v>1.4277575142513588E-2</v>
      </c>
      <c r="AE63" s="78">
        <f>'Comparación 1-2 (flue gas) OK'!BE62</f>
        <v>2.1875084164873985E-2</v>
      </c>
      <c r="AF63" s="100">
        <f>'Comparación 1-2 (flue gas) OK'!BF62</f>
        <v>0.67334282885339336</v>
      </c>
    </row>
    <row r="64" spans="1:32" x14ac:dyDescent="0.25">
      <c r="B64" s="92"/>
      <c r="C64" s="116"/>
      <c r="D64" s="8"/>
      <c r="E64" s="8"/>
      <c r="F64" s="8"/>
      <c r="G64" s="72"/>
      <c r="H64" s="116"/>
      <c r="I64" s="8"/>
      <c r="J64" s="8"/>
      <c r="K64" s="8"/>
      <c r="L64" s="72"/>
      <c r="M64" s="116"/>
      <c r="N64" s="8"/>
      <c r="O64" s="8"/>
      <c r="P64" s="8"/>
      <c r="Q64" s="72"/>
      <c r="R64" s="92"/>
      <c r="S64" s="9"/>
      <c r="T64" s="9"/>
      <c r="U64" s="9"/>
      <c r="V64" s="131"/>
      <c r="W64" s="116"/>
      <c r="X64" s="8"/>
      <c r="Y64" s="8"/>
      <c r="Z64" s="8"/>
      <c r="AA64" s="72"/>
      <c r="AB64" s="92"/>
      <c r="AC64" s="9"/>
      <c r="AD64" s="9"/>
      <c r="AE64" s="9"/>
      <c r="AF64" s="99"/>
    </row>
    <row r="65" spans="2:32" x14ac:dyDescent="0.25">
      <c r="B65" s="92" t="s">
        <v>122</v>
      </c>
      <c r="C65" s="116">
        <f>'Comparación 1-2 (flue gas) OK'!AC63</f>
        <v>0.26272018961060278</v>
      </c>
      <c r="D65" s="8">
        <f>'Comparación 1-2 (flue gas) OK'!AD63</f>
        <v>0.13052348390714849</v>
      </c>
      <c r="E65" s="8">
        <f>'Comparación 1-2 (flue gas) OK'!AE63</f>
        <v>2.9480345758033663E-3</v>
      </c>
      <c r="F65" s="8">
        <f>'Comparación 1-2 (flue gas) OK'!AF63</f>
        <v>-2.1410671958783901E-4</v>
      </c>
      <c r="G65" s="72">
        <f>'Comparación 1-2 (flue gas) OK'!AG63</f>
        <v>0.23575460531862366</v>
      </c>
      <c r="H65" s="116"/>
      <c r="I65" s="8"/>
      <c r="J65" s="8"/>
      <c r="K65" s="8"/>
      <c r="L65" s="72"/>
      <c r="M65" s="116"/>
      <c r="N65" s="8"/>
      <c r="O65" s="8"/>
      <c r="P65" s="8"/>
      <c r="Q65" s="72"/>
      <c r="R65" s="92"/>
      <c r="S65" s="9"/>
      <c r="T65" s="9"/>
      <c r="U65" s="9"/>
      <c r="V65" s="131"/>
      <c r="W65" s="116"/>
      <c r="X65" s="8"/>
      <c r="Y65" s="8"/>
      <c r="Z65" s="8"/>
      <c r="AA65" s="72"/>
      <c r="AB65" s="92"/>
      <c r="AC65" s="9"/>
      <c r="AD65" s="9"/>
      <c r="AE65" s="9"/>
      <c r="AF65" s="99"/>
    </row>
    <row r="66" spans="2:32" x14ac:dyDescent="0.25">
      <c r="B66" s="92" t="s">
        <v>123</v>
      </c>
      <c r="C66" s="116"/>
      <c r="D66" s="8"/>
      <c r="E66" s="8"/>
      <c r="F66" s="8"/>
      <c r="G66" s="72"/>
      <c r="H66" s="116">
        <f>'Comparación 1-2 (flue gas) OK'!AH63</f>
        <v>0.24574624341879753</v>
      </c>
      <c r="I66" s="8">
        <f>'Comparación 1-2 (flue gas) OK'!AI63</f>
        <v>0.12210261686509706</v>
      </c>
      <c r="J66" s="8">
        <f>'Comparación 1-2 (flue gas) OK'!AJ63</f>
        <v>2.7578388619357306E-3</v>
      </c>
      <c r="K66" s="8">
        <f>'Comparación 1-2 (flue gas) OK'!AK63</f>
        <v>-2.0029338757673182E-4</v>
      </c>
      <c r="L66" s="72">
        <f>'Comparación 1-2 (flue gas) OK'!AL63</f>
        <v>0.19946264446642878</v>
      </c>
      <c r="M66" s="116"/>
      <c r="N66" s="8"/>
      <c r="O66" s="8"/>
      <c r="P66" s="8"/>
      <c r="Q66" s="72"/>
      <c r="R66" s="92"/>
      <c r="S66" s="9"/>
      <c r="T66" s="9"/>
      <c r="U66" s="9"/>
      <c r="V66" s="131"/>
      <c r="W66" s="116"/>
      <c r="X66" s="8"/>
      <c r="Y66" s="8"/>
      <c r="Z66" s="8"/>
      <c r="AA66" s="72"/>
      <c r="AB66" s="92"/>
      <c r="AC66" s="9"/>
      <c r="AD66" s="9"/>
      <c r="AE66" s="9"/>
      <c r="AF66" s="99"/>
    </row>
    <row r="67" spans="2:32" x14ac:dyDescent="0.25">
      <c r="B67" s="92" t="s">
        <v>135</v>
      </c>
      <c r="C67" s="116"/>
      <c r="D67" s="8"/>
      <c r="E67" s="8"/>
      <c r="F67" s="8"/>
      <c r="G67" s="72"/>
      <c r="H67" s="116"/>
      <c r="I67" s="8"/>
      <c r="J67" s="8"/>
      <c r="K67" s="8"/>
      <c r="L67" s="72"/>
      <c r="M67" s="116">
        <f>'Comparación 1-2 (flue gas) OK'!AM63</f>
        <v>0.26260174292644706</v>
      </c>
      <c r="N67" s="8">
        <f>'Comparación 1-2 (flue gas) OK'!AN63</f>
        <v>0.13052348412808898</v>
      </c>
      <c r="O67" s="8">
        <f>'Comparación 1-2 (flue gas) OK'!AO63</f>
        <v>2.9480345758033659E-3</v>
      </c>
      <c r="P67" s="8">
        <f>'Comparación 1-2 (flue gas) OK'!AP63</f>
        <v>-2.1410671958786487E-4</v>
      </c>
      <c r="Q67" s="72">
        <f>'Comparación 1-2 (flue gas) OK'!AQ63</f>
        <v>0.22131701496586054</v>
      </c>
      <c r="R67" s="92"/>
      <c r="S67" s="9"/>
      <c r="T67" s="9"/>
      <c r="U67" s="9"/>
      <c r="V67" s="131"/>
      <c r="W67" s="116"/>
      <c r="X67" s="8"/>
      <c r="Y67" s="8"/>
      <c r="Z67" s="8"/>
      <c r="AA67" s="72"/>
      <c r="AB67" s="92"/>
      <c r="AC67" s="9"/>
      <c r="AD67" s="9"/>
      <c r="AE67" s="9"/>
      <c r="AF67" s="99"/>
    </row>
    <row r="68" spans="2:32" x14ac:dyDescent="0.25">
      <c r="B68" s="92" t="s">
        <v>124</v>
      </c>
      <c r="C68" s="116"/>
      <c r="D68" s="8"/>
      <c r="E68" s="8"/>
      <c r="F68" s="8"/>
      <c r="G68" s="72"/>
      <c r="H68" s="116"/>
      <c r="I68" s="8"/>
      <c r="J68" s="8"/>
      <c r="K68" s="8"/>
      <c r="L68" s="72"/>
      <c r="M68" s="116"/>
      <c r="N68" s="8"/>
      <c r="O68" s="8"/>
      <c r="P68" s="8"/>
      <c r="Q68" s="72"/>
      <c r="R68" s="96">
        <f>'Comparación 1-2 (flue gas) OK'!AR63</f>
        <v>7.6212274489354484E-2</v>
      </c>
      <c r="S68" s="78">
        <f>'Comparación 1-2 (flue gas) OK'!AS63</f>
        <v>0.12544759911491141</v>
      </c>
      <c r="T68" s="78">
        <f>'Comparación 1-2 (flue gas) OK'!AT63</f>
        <v>2.5573700095981823E-3</v>
      </c>
      <c r="U68" s="78">
        <f>'Comparación 1-2 (flue gas) OK'!AU63</f>
        <v>7.5063369781362271E-3</v>
      </c>
      <c r="V68" s="134">
        <f>'Comparación 1-2 (flue gas) OK'!AV63</f>
        <v>0.78827641940799964</v>
      </c>
      <c r="W68" s="116"/>
      <c r="X68" s="8"/>
      <c r="Y68" s="8"/>
      <c r="Z68" s="8"/>
      <c r="AA68" s="72"/>
      <c r="AB68" s="92"/>
      <c r="AC68" s="9"/>
      <c r="AD68" s="9"/>
      <c r="AE68" s="9"/>
      <c r="AF68" s="99"/>
    </row>
    <row r="69" spans="2:32" x14ac:dyDescent="0.25">
      <c r="B69" s="92" t="s">
        <v>125</v>
      </c>
      <c r="C69" s="116"/>
      <c r="D69" s="8"/>
      <c r="E69" s="8"/>
      <c r="F69" s="8"/>
      <c r="G69" s="72"/>
      <c r="H69" s="116"/>
      <c r="I69" s="8"/>
      <c r="J69" s="8"/>
      <c r="K69" s="8"/>
      <c r="L69" s="72"/>
      <c r="M69" s="116"/>
      <c r="N69" s="8"/>
      <c r="O69" s="8"/>
      <c r="P69" s="8"/>
      <c r="Q69" s="72"/>
      <c r="R69" s="96"/>
      <c r="S69" s="78"/>
      <c r="T69" s="78"/>
      <c r="U69" s="78"/>
      <c r="V69" s="134"/>
      <c r="W69" s="116">
        <f>'Comparación 1-2 (flue gas) OK'!AW63</f>
        <v>7.0110856786223766E-2</v>
      </c>
      <c r="X69" s="8">
        <f>'Comparación 1-2 (flue gas) OK'!AX63</f>
        <v>0.1154044898233513</v>
      </c>
      <c r="Y69" s="8">
        <f>'Comparación 1-2 (flue gas) OK'!AY63</f>
        <v>2.3526315635333367E-3</v>
      </c>
      <c r="Z69" s="8">
        <f>'Comparación 1-2 (flue gas) OK'!AZ63</f>
        <v>6.9053931323983277E-3</v>
      </c>
      <c r="AA69" s="72">
        <f>'Comparación 1-2 (flue gas) OK'!BA63</f>
        <v>0.72516842620661215</v>
      </c>
      <c r="AB69" s="92"/>
      <c r="AC69" s="9"/>
      <c r="AD69" s="9"/>
      <c r="AE69" s="9"/>
      <c r="AF69" s="99"/>
    </row>
    <row r="70" spans="2:32" x14ac:dyDescent="0.25">
      <c r="B70" s="92" t="s">
        <v>136</v>
      </c>
      <c r="C70" s="116"/>
      <c r="D70" s="8"/>
      <c r="E70" s="8"/>
      <c r="F70" s="8"/>
      <c r="G70" s="72"/>
      <c r="H70" s="116"/>
      <c r="I70" s="8"/>
      <c r="J70" s="8"/>
      <c r="K70" s="8"/>
      <c r="L70" s="72"/>
      <c r="M70" s="116"/>
      <c r="N70" s="8"/>
      <c r="O70" s="8"/>
      <c r="P70" s="8"/>
      <c r="Q70" s="72"/>
      <c r="R70" s="92"/>
      <c r="S70" s="9"/>
      <c r="T70" s="9"/>
      <c r="U70" s="9"/>
      <c r="V70" s="131"/>
      <c r="W70" s="116"/>
      <c r="X70" s="8"/>
      <c r="Y70" s="8"/>
      <c r="Z70" s="8"/>
      <c r="AA70" s="72"/>
      <c r="AB70" s="96">
        <f>'Comparación 1-2 (flue gas) OK'!BB63</f>
        <v>7.5465051513422865E-2</v>
      </c>
      <c r="AC70" s="78">
        <f>'Comparación 1-2 (flue gas) OK'!BC63</f>
        <v>0.12593442438845262</v>
      </c>
      <c r="AD70" s="78">
        <f>'Comparación 1-2 (flue gas) OK'!BD63</f>
        <v>3.7639328773269661E-3</v>
      </c>
      <c r="AE70" s="78">
        <f>'Comparación 1-2 (flue gas) OK'!BE63</f>
        <v>1.3202581090082875E-2</v>
      </c>
      <c r="AF70" s="100">
        <f>'Comparación 1-2 (flue gas) OK'!BF63</f>
        <v>0.76707797331473626</v>
      </c>
    </row>
    <row r="71" spans="2:32" x14ac:dyDescent="0.25">
      <c r="B71" s="92"/>
      <c r="C71" s="116"/>
      <c r="D71" s="8"/>
      <c r="E71" s="8"/>
      <c r="F71" s="8"/>
      <c r="G71" s="72"/>
      <c r="H71" s="116"/>
      <c r="I71" s="8"/>
      <c r="J71" s="8"/>
      <c r="K71" s="8"/>
      <c r="L71" s="72"/>
      <c r="M71" s="116"/>
      <c r="N71" s="8"/>
      <c r="O71" s="8"/>
      <c r="P71" s="8"/>
      <c r="Q71" s="72"/>
      <c r="R71" s="92"/>
      <c r="S71" s="9"/>
      <c r="T71" s="9"/>
      <c r="U71" s="9"/>
      <c r="V71" s="131"/>
      <c r="W71" s="116"/>
      <c r="X71" s="8"/>
      <c r="Y71" s="8"/>
      <c r="Z71" s="8"/>
      <c r="AA71" s="72"/>
      <c r="AB71" s="92"/>
      <c r="AC71" s="9"/>
      <c r="AD71" s="9"/>
      <c r="AE71" s="9"/>
      <c r="AF71" s="99"/>
    </row>
    <row r="72" spans="2:32" x14ac:dyDescent="0.25">
      <c r="B72" s="92" t="s">
        <v>122</v>
      </c>
      <c r="C72" s="116">
        <f>'Comparación 1-2 (flue gas) OK'!AC64</f>
        <v>0.17933811620612919</v>
      </c>
      <c r="D72" s="8">
        <f>'Comparación 1-2 (flue gas) OK'!AD64</f>
        <v>0.19854488195307896</v>
      </c>
      <c r="E72" s="8">
        <f>'Comparación 1-2 (flue gas) OK'!AE64</f>
        <v>8.3145047490727469E-3</v>
      </c>
      <c r="F72" s="8">
        <f>'Comparación 1-2 (flue gas) OK'!AF64</f>
        <v>-3.7138272966831718E-3</v>
      </c>
      <c r="G72" s="72">
        <f>'Comparación 1-2 (flue gas) OK'!AG64</f>
        <v>0.29703646149835755</v>
      </c>
      <c r="H72" s="116"/>
      <c r="I72" s="8"/>
      <c r="J72" s="8"/>
      <c r="K72" s="8"/>
      <c r="L72" s="72"/>
      <c r="M72" s="116"/>
      <c r="N72" s="8"/>
      <c r="O72" s="8"/>
      <c r="P72" s="8"/>
      <c r="Q72" s="72"/>
      <c r="R72" s="92"/>
      <c r="S72" s="9"/>
      <c r="T72" s="9"/>
      <c r="U72" s="9"/>
      <c r="V72" s="131"/>
      <c r="W72" s="116"/>
      <c r="X72" s="8"/>
      <c r="Y72" s="8"/>
      <c r="Z72" s="8"/>
      <c r="AA72" s="72"/>
      <c r="AB72" s="92"/>
      <c r="AC72" s="9"/>
      <c r="AD72" s="9"/>
      <c r="AE72" s="9"/>
      <c r="AF72" s="99"/>
    </row>
    <row r="73" spans="2:32" x14ac:dyDescent="0.25">
      <c r="B73" s="92" t="s">
        <v>123</v>
      </c>
      <c r="C73" s="116"/>
      <c r="D73" s="8"/>
      <c r="E73" s="8"/>
      <c r="F73" s="8"/>
      <c r="G73" s="72"/>
      <c r="H73" s="116">
        <f>'Comparación 1-2 (flue gas) OK'!AH64</f>
        <v>0.15001242810078561</v>
      </c>
      <c r="I73" s="8">
        <f>'Comparación 1-2 (flue gas) OK'!AI64</f>
        <v>0.16698094183503767</v>
      </c>
      <c r="J73" s="8">
        <f>'Comparación 1-2 (flue gas) OK'!AJ64</f>
        <v>6.9926951540365823E-3</v>
      </c>
      <c r="K73" s="8">
        <f>'Comparación 1-2 (flue gas) OK'!AK64</f>
        <v>-3.1234165983658134E-3</v>
      </c>
      <c r="L73" s="72">
        <f>'Comparación 1-2 (flue gas) OK'!AL64</f>
        <v>0.29867462658310451</v>
      </c>
      <c r="M73" s="116"/>
      <c r="N73" s="8"/>
      <c r="O73" s="8"/>
      <c r="P73" s="8"/>
      <c r="Q73" s="72"/>
      <c r="R73" s="92"/>
      <c r="S73" s="9"/>
      <c r="T73" s="9"/>
      <c r="U73" s="9"/>
      <c r="V73" s="131"/>
      <c r="W73" s="116"/>
      <c r="X73" s="8"/>
      <c r="Y73" s="8"/>
      <c r="Z73" s="8"/>
      <c r="AA73" s="72"/>
      <c r="AB73" s="92"/>
      <c r="AC73" s="9"/>
      <c r="AD73" s="9"/>
      <c r="AE73" s="9"/>
      <c r="AF73" s="99"/>
    </row>
    <row r="74" spans="2:32" x14ac:dyDescent="0.25">
      <c r="B74" s="92" t="s">
        <v>135</v>
      </c>
      <c r="C74" s="116"/>
      <c r="D74" s="8"/>
      <c r="E74" s="8"/>
      <c r="F74" s="8"/>
      <c r="G74" s="72"/>
      <c r="H74" s="116"/>
      <c r="I74" s="8"/>
      <c r="J74" s="8"/>
      <c r="K74" s="8"/>
      <c r="L74" s="72"/>
      <c r="M74" s="116">
        <f>'Comparación 1-2 (flue gas) OK'!AM64</f>
        <v>0.18051498081325484</v>
      </c>
      <c r="N74" s="8">
        <f>'Comparación 1-2 (flue gas) OK'!AN64</f>
        <v>0.19854488195307896</v>
      </c>
      <c r="O74" s="8">
        <f>'Comparación 1-2 (flue gas) OK'!AO64</f>
        <v>8.3145046623626668E-3</v>
      </c>
      <c r="P74" s="8">
        <f>'Comparación 1-2 (flue gas) OK'!AP64</f>
        <v>-3.7138272966831722E-3</v>
      </c>
      <c r="Q74" s="72">
        <f>'Comparación 1-2 (flue gas) OK'!AQ64</f>
        <v>0.33584817166817987</v>
      </c>
      <c r="R74" s="92"/>
      <c r="S74" s="9"/>
      <c r="T74" s="9"/>
      <c r="U74" s="9"/>
      <c r="V74" s="131"/>
      <c r="W74" s="116"/>
      <c r="X74" s="8"/>
      <c r="Y74" s="8"/>
      <c r="Z74" s="8"/>
      <c r="AA74" s="72"/>
      <c r="AB74" s="92"/>
      <c r="AC74" s="9"/>
      <c r="AD74" s="9"/>
      <c r="AE74" s="9"/>
      <c r="AF74" s="99"/>
    </row>
    <row r="75" spans="2:32" x14ac:dyDescent="0.25">
      <c r="B75" s="92" t="s">
        <v>124</v>
      </c>
      <c r="C75" s="116"/>
      <c r="D75" s="8"/>
      <c r="E75" s="8"/>
      <c r="F75" s="8"/>
      <c r="G75" s="72"/>
      <c r="H75" s="116"/>
      <c r="I75" s="8"/>
      <c r="J75" s="8"/>
      <c r="K75" s="8"/>
      <c r="L75" s="72"/>
      <c r="M75" s="116"/>
      <c r="N75" s="8"/>
      <c r="O75" s="8"/>
      <c r="P75" s="8"/>
      <c r="Q75" s="72"/>
      <c r="R75" s="96">
        <f>'Comparación 1-2 (flue gas) OK'!AR64</f>
        <v>5.1773126401568427E-2</v>
      </c>
      <c r="S75" s="78">
        <f>'Comparación 1-2 (flue gas) OK'!AS64</f>
        <v>0.14540183906151255</v>
      </c>
      <c r="T75" s="78">
        <f>'Comparación 1-2 (flue gas) OK'!AT64</f>
        <v>7.2126918704907604E-3</v>
      </c>
      <c r="U75" s="78">
        <f>'Comparación 1-2 (flue gas) OK'!AU64</f>
        <v>1.6475270378664801E-2</v>
      </c>
      <c r="V75" s="134">
        <f>'Comparación 1-2 (flue gas) OK'!AV64</f>
        <v>0.71344155672522991</v>
      </c>
      <c r="W75" s="116"/>
      <c r="X75" s="8"/>
      <c r="Y75" s="8"/>
      <c r="Z75" s="8"/>
      <c r="AA75" s="72"/>
      <c r="AB75" s="92"/>
      <c r="AC75" s="9"/>
      <c r="AD75" s="9"/>
      <c r="AE75" s="9"/>
      <c r="AF75" s="99"/>
    </row>
    <row r="76" spans="2:32" x14ac:dyDescent="0.25">
      <c r="B76" s="92" t="s">
        <v>125</v>
      </c>
      <c r="C76" s="116"/>
      <c r="D76" s="8"/>
      <c r="E76" s="8"/>
      <c r="F76" s="8"/>
      <c r="G76" s="72"/>
      <c r="H76" s="116"/>
      <c r="I76" s="8"/>
      <c r="J76" s="8"/>
      <c r="K76" s="8"/>
      <c r="L76" s="72"/>
      <c r="M76" s="116"/>
      <c r="N76" s="8"/>
      <c r="O76" s="8"/>
      <c r="P76" s="8"/>
      <c r="Q76" s="72"/>
      <c r="R76" s="96"/>
      <c r="S76" s="78"/>
      <c r="T76" s="78"/>
      <c r="U76" s="78"/>
      <c r="V76" s="134"/>
      <c r="W76" s="116">
        <f>'Comparación 1-2 (flue gas) OK'!AW64</f>
        <v>4.7499587995145122E-2</v>
      </c>
      <c r="X76" s="8">
        <f>'Comparación 1-2 (flue gas) OK'!AX64</f>
        <v>0.13339985295825241</v>
      </c>
      <c r="Y76" s="8">
        <f>'Comparación 1-2 (flue gas) OK'!AY64</f>
        <v>6.6173305727556938E-3</v>
      </c>
      <c r="Z76" s="8">
        <f>'Comparación 1-2 (flue gas) OK'!AZ64</f>
        <v>1.511534283298544E-2</v>
      </c>
      <c r="AA76" s="72">
        <f>'Comparación 1-2 (flue gas) OK'!BA64</f>
        <v>0.65455154746144051</v>
      </c>
      <c r="AB76" s="92"/>
      <c r="AC76" s="9"/>
      <c r="AD76" s="9"/>
      <c r="AE76" s="9"/>
      <c r="AF76" s="99"/>
    </row>
    <row r="77" spans="2:32" x14ac:dyDescent="0.25">
      <c r="B77" s="92" t="s">
        <v>136</v>
      </c>
      <c r="C77" s="116"/>
      <c r="D77" s="8"/>
      <c r="E77" s="8"/>
      <c r="F77" s="8"/>
      <c r="G77" s="72"/>
      <c r="H77" s="116"/>
      <c r="I77" s="8"/>
      <c r="J77" s="8"/>
      <c r="K77" s="8"/>
      <c r="L77" s="72"/>
      <c r="M77" s="116"/>
      <c r="N77" s="8"/>
      <c r="O77" s="8"/>
      <c r="P77" s="8"/>
      <c r="Q77" s="72"/>
      <c r="R77" s="92"/>
      <c r="S77" s="9"/>
      <c r="T77" s="9"/>
      <c r="U77" s="9"/>
      <c r="V77" s="131"/>
      <c r="W77" s="116"/>
      <c r="X77" s="8"/>
      <c r="Y77" s="8"/>
      <c r="Z77" s="8"/>
      <c r="AA77" s="72"/>
      <c r="AB77" s="96">
        <f>'Comparación 1-2 (flue gas) OK'!BB64</f>
        <v>4.9988212950740039E-2</v>
      </c>
      <c r="AC77" s="78">
        <f>'Comparación 1-2 (flue gas) OK'!BC64</f>
        <v>0.14677485776666555</v>
      </c>
      <c r="AD77" s="78">
        <f>'Comparación 1-2 (flue gas) OK'!BD64</f>
        <v>1.0615627654391595E-2</v>
      </c>
      <c r="AE77" s="78">
        <f>'Comparación 1-2 (flue gas) OK'!BE64</f>
        <v>3.2540702306905214E-2</v>
      </c>
      <c r="AF77" s="100">
        <f>'Comparación 1-2 (flue gas) OK'!BF64</f>
        <v>0.76008059932129757</v>
      </c>
    </row>
    <row r="78" spans="2:32" x14ac:dyDescent="0.25">
      <c r="B78" s="92"/>
      <c r="C78" s="116"/>
      <c r="D78" s="8"/>
      <c r="E78" s="8"/>
      <c r="F78" s="8"/>
      <c r="G78" s="72"/>
      <c r="H78" s="116"/>
      <c r="I78" s="8"/>
      <c r="J78" s="8"/>
      <c r="K78" s="8"/>
      <c r="L78" s="72"/>
      <c r="M78" s="116"/>
      <c r="N78" s="8"/>
      <c r="O78" s="8"/>
      <c r="P78" s="8"/>
      <c r="Q78" s="72"/>
      <c r="R78" s="92"/>
      <c r="S78" s="9"/>
      <c r="T78" s="9"/>
      <c r="U78" s="9"/>
      <c r="V78" s="131"/>
      <c r="W78" s="116"/>
      <c r="X78" s="8"/>
      <c r="Y78" s="8"/>
      <c r="Z78" s="8"/>
      <c r="AA78" s="72"/>
      <c r="AB78" s="92"/>
      <c r="AC78" s="9"/>
      <c r="AD78" s="9"/>
      <c r="AE78" s="9"/>
      <c r="AF78" s="99"/>
    </row>
    <row r="79" spans="2:32" x14ac:dyDescent="0.25">
      <c r="B79" s="92" t="s">
        <v>122</v>
      </c>
      <c r="C79" s="116">
        <f>'Comparación 1-2 (flue gas) OK'!AC65</f>
        <v>0.13927114686502104</v>
      </c>
      <c r="D79" s="8">
        <f>'Comparación 1-2 (flue gas) OK'!AD65</f>
        <v>0.12956415099993648</v>
      </c>
      <c r="E79" s="8">
        <f>'Comparación 1-2 (flue gas) OK'!AE65</f>
        <v>7.9838357260455101E-3</v>
      </c>
      <c r="F79" s="8">
        <f>'Comparación 1-2 (flue gas) OK'!AF65</f>
        <v>4.0904696543276155E-4</v>
      </c>
      <c r="G79" s="72">
        <f>'Comparación 1-2 (flue gas) OK'!AG65</f>
        <v>0.46063012086431893</v>
      </c>
      <c r="H79" s="116"/>
      <c r="I79" s="8"/>
      <c r="J79" s="8"/>
      <c r="K79" s="8"/>
      <c r="L79" s="72"/>
      <c r="M79" s="116"/>
      <c r="N79" s="8"/>
      <c r="O79" s="8"/>
      <c r="P79" s="8"/>
      <c r="Q79" s="72"/>
      <c r="R79" s="92"/>
      <c r="S79" s="9"/>
      <c r="T79" s="9"/>
      <c r="U79" s="9"/>
      <c r="V79" s="131"/>
      <c r="W79" s="116"/>
      <c r="X79" s="8"/>
      <c r="Y79" s="8"/>
      <c r="Z79" s="8"/>
      <c r="AA79" s="72"/>
      <c r="AB79" s="92"/>
      <c r="AC79" s="9"/>
      <c r="AD79" s="9"/>
      <c r="AE79" s="9"/>
      <c r="AF79" s="99"/>
    </row>
    <row r="80" spans="2:32" x14ac:dyDescent="0.25">
      <c r="B80" s="92" t="s">
        <v>123</v>
      </c>
      <c r="C80" s="116"/>
      <c r="D80" s="8"/>
      <c r="E80" s="8"/>
      <c r="F80" s="8"/>
      <c r="G80" s="50"/>
      <c r="H80" s="116">
        <f>'Comparación 1-2 (flue gas) OK'!AH65</f>
        <v>0.11240782212781125</v>
      </c>
      <c r="I80" s="8">
        <f>'Comparación 1-2 (flue gas) OK'!AI65</f>
        <v>0.10488061878324011</v>
      </c>
      <c r="J80" s="8">
        <f>'Comparación 1-2 (flue gas) OK'!AJ65</f>
        <v>6.4628188024926396E-3</v>
      </c>
      <c r="K80" s="8">
        <f>'Comparación 1-2 (flue gas) OK'!AK65</f>
        <v>3.3111858886034941E-4</v>
      </c>
      <c r="L80" s="72">
        <f>'Comparación 1-2 (flue gas) OK'!AL65</f>
        <v>0.26206475831483994</v>
      </c>
      <c r="M80" s="116"/>
      <c r="N80" s="8"/>
      <c r="O80" s="8"/>
      <c r="P80" s="8"/>
      <c r="Q80" s="72"/>
      <c r="R80" s="92"/>
      <c r="S80" s="9"/>
      <c r="T80" s="9"/>
      <c r="U80" s="9"/>
      <c r="V80" s="131"/>
      <c r="W80" s="116"/>
      <c r="X80" s="8"/>
      <c r="Y80" s="8"/>
      <c r="Z80" s="8"/>
      <c r="AA80" s="72"/>
      <c r="AB80" s="92"/>
      <c r="AC80" s="9"/>
      <c r="AD80" s="9"/>
      <c r="AE80" s="9"/>
      <c r="AF80" s="99"/>
    </row>
    <row r="81" spans="2:32" x14ac:dyDescent="0.25">
      <c r="B81" s="92" t="s">
        <v>135</v>
      </c>
      <c r="C81" s="51"/>
      <c r="D81" s="77"/>
      <c r="E81" s="8"/>
      <c r="F81" s="8"/>
      <c r="G81" s="52"/>
      <c r="H81" s="116"/>
      <c r="I81" s="8"/>
      <c r="J81" s="8"/>
      <c r="K81" s="8"/>
      <c r="L81" s="50"/>
      <c r="M81" s="116">
        <f>'Comparación 1-2 (flue gas) OK'!AM65</f>
        <v>0.1382961482756345</v>
      </c>
      <c r="N81" s="8">
        <f>'Comparación 1-2 (flue gas) OK'!AN65</f>
        <v>0.1295641509590742</v>
      </c>
      <c r="O81" s="8">
        <f>'Comparación 1-2 (flue gas) OK'!AO65</f>
        <v>7.9838356443208795E-3</v>
      </c>
      <c r="P81" s="8">
        <f>'Comparación 1-2 (flue gas) OK'!AP65</f>
        <v>4.0904696543266983E-4</v>
      </c>
      <c r="Q81" s="72">
        <f>'Comparación 1-2 (flue gas) OK'!AQ65</f>
        <v>0.267774062187493</v>
      </c>
      <c r="R81" s="92"/>
      <c r="S81" s="9"/>
      <c r="T81" s="9"/>
      <c r="U81" s="9"/>
      <c r="V81" s="131"/>
      <c r="W81" s="116"/>
      <c r="X81" s="8"/>
      <c r="Y81" s="8"/>
      <c r="Z81" s="8"/>
      <c r="AA81" s="72"/>
      <c r="AB81" s="92"/>
      <c r="AC81" s="9"/>
      <c r="AD81" s="9"/>
      <c r="AE81" s="9"/>
      <c r="AF81" s="99"/>
    </row>
    <row r="82" spans="2:32" x14ac:dyDescent="0.25">
      <c r="B82" s="92" t="s">
        <v>124</v>
      </c>
      <c r="C82" s="51"/>
      <c r="D82" s="77"/>
      <c r="E82" s="8"/>
      <c r="F82" s="8"/>
      <c r="G82" s="52"/>
      <c r="H82" s="51"/>
      <c r="I82" s="77"/>
      <c r="J82" s="8"/>
      <c r="K82" s="8"/>
      <c r="L82" s="50"/>
      <c r="M82" s="116"/>
      <c r="N82" s="8"/>
      <c r="O82" s="8"/>
      <c r="P82" s="8"/>
      <c r="Q82" s="69"/>
      <c r="R82" s="96">
        <f>'Comparación 1-2 (flue gas) OK'!AR65</f>
        <v>4.0502739475112688E-2</v>
      </c>
      <c r="S82" s="78">
        <f>'Comparación 1-2 (flue gas) OK'!AS65</f>
        <v>8.493176931532441E-2</v>
      </c>
      <c r="T82" s="78">
        <f>'Comparación 1-2 (flue gas) OK'!AT65</f>
        <v>6.9258421097114229E-3</v>
      </c>
      <c r="U82" s="78">
        <f>'Comparación 1-2 (flue gas) OK'!AU65</f>
        <v>2.1821551324576732E-2</v>
      </c>
      <c r="V82" s="134">
        <f>'Comparación 1-2 (flue gas) OK'!AV65</f>
        <v>0.84581809777527472</v>
      </c>
      <c r="W82" s="116"/>
      <c r="X82" s="8"/>
      <c r="Y82" s="8"/>
      <c r="Z82" s="8"/>
      <c r="AA82" s="72"/>
      <c r="AB82" s="92"/>
      <c r="AC82" s="9"/>
      <c r="AD82" s="9"/>
      <c r="AE82" s="9"/>
      <c r="AF82" s="99"/>
    </row>
    <row r="83" spans="2:32" x14ac:dyDescent="0.25">
      <c r="B83" s="92" t="s">
        <v>125</v>
      </c>
      <c r="C83" s="51"/>
      <c r="D83" s="77"/>
      <c r="E83" s="8"/>
      <c r="F83" s="8"/>
      <c r="G83" s="52"/>
      <c r="H83" s="51"/>
      <c r="I83" s="77"/>
      <c r="J83" s="8"/>
      <c r="K83" s="8"/>
      <c r="L83" s="52"/>
      <c r="M83" s="51"/>
      <c r="N83" s="50"/>
      <c r="O83" s="50"/>
      <c r="P83" s="50"/>
      <c r="Q83" s="69"/>
      <c r="R83" s="96"/>
      <c r="S83" s="78"/>
      <c r="T83" s="78"/>
      <c r="U83" s="78"/>
      <c r="V83" s="83"/>
      <c r="W83" s="116">
        <f>'Comparación 1-2 (flue gas) OK'!AW65</f>
        <v>2.7527295453822473E-2</v>
      </c>
      <c r="X83" s="8">
        <f>'Comparación 1-2 (flue gas) OK'!AX65</f>
        <v>5.7723056209454685E-2</v>
      </c>
      <c r="Y83" s="8">
        <f>'Comparación 1-2 (flue gas) OK'!AY65</f>
        <v>4.7070816564814856E-3</v>
      </c>
      <c r="Z83" s="8">
        <f>'Comparación 1-2 (flue gas) OK'!AZ65</f>
        <v>1.4830806467830991E-2</v>
      </c>
      <c r="AA83" s="72">
        <f>'Comparación 1-2 (flue gas) OK'!BA65</f>
        <v>0.57485209591703335</v>
      </c>
      <c r="AB83" s="92"/>
      <c r="AC83" s="9"/>
      <c r="AD83" s="9"/>
      <c r="AE83" s="9"/>
      <c r="AF83" s="99"/>
    </row>
    <row r="84" spans="2:32" x14ac:dyDescent="0.25">
      <c r="B84" s="92" t="s">
        <v>136</v>
      </c>
      <c r="C84" s="51"/>
      <c r="D84" s="77"/>
      <c r="E84" s="8"/>
      <c r="F84" s="8"/>
      <c r="G84" s="52"/>
      <c r="H84" s="51"/>
      <c r="I84" s="77"/>
      <c r="J84" s="8"/>
      <c r="K84" s="8"/>
      <c r="L84" s="52"/>
      <c r="M84" s="51"/>
      <c r="N84" s="50"/>
      <c r="O84" s="50"/>
      <c r="P84" s="50"/>
      <c r="Q84" s="69"/>
      <c r="R84" s="96"/>
      <c r="S84" s="78"/>
      <c r="T84" s="78"/>
      <c r="U84" s="78"/>
      <c r="V84" s="83"/>
      <c r="W84" s="51"/>
      <c r="X84" s="78"/>
      <c r="Y84" s="78"/>
      <c r="Z84" s="78"/>
      <c r="AA84" s="100"/>
      <c r="AB84" s="96">
        <f>'Comparación 1-2 (flue gas) OK'!BB65</f>
        <v>4.0545982503635419E-2</v>
      </c>
      <c r="AC84" s="78">
        <f>'Comparación 1-2 (flue gas) OK'!BC65</f>
        <v>8.6250182739355238E-2</v>
      </c>
      <c r="AD84" s="78">
        <f>'Comparación 1-2 (flue gas) OK'!BD65</f>
        <v>1.0193442653393257E-2</v>
      </c>
      <c r="AE84" s="78">
        <f>'Comparación 1-2 (flue gas) OK'!BE65</f>
        <v>3.7248058891141786E-2</v>
      </c>
      <c r="AF84" s="100">
        <f>'Comparación 1-2 (flue gas) OK'!BF65</f>
        <v>0.60097214860185255</v>
      </c>
    </row>
    <row r="85" spans="2:32" ht="15.75" thickBot="1" x14ac:dyDescent="0.3">
      <c r="B85" s="93"/>
      <c r="C85" s="53"/>
      <c r="D85" s="95"/>
      <c r="E85" s="54"/>
      <c r="F85" s="54"/>
      <c r="G85" s="55"/>
      <c r="H85" s="53"/>
      <c r="I85" s="95"/>
      <c r="J85" s="54"/>
      <c r="K85" s="54"/>
      <c r="L85" s="55"/>
      <c r="M85" s="53"/>
      <c r="N85" s="94"/>
      <c r="O85" s="94"/>
      <c r="P85" s="94"/>
      <c r="Q85" s="70"/>
      <c r="R85" s="97"/>
      <c r="S85" s="84"/>
      <c r="T85" s="84"/>
      <c r="U85" s="84"/>
      <c r="V85" s="98"/>
      <c r="W85" s="53"/>
      <c r="X85" s="95"/>
      <c r="Y85" s="54"/>
      <c r="Z85" s="54"/>
      <c r="AA85" s="55"/>
      <c r="AB85" s="101"/>
      <c r="AC85" s="88"/>
      <c r="AD85" s="88"/>
      <c r="AE85" s="88"/>
      <c r="AF85" s="102"/>
    </row>
    <row r="90" spans="2:32" x14ac:dyDescent="0.25">
      <c r="E90" s="9" t="s">
        <v>115</v>
      </c>
    </row>
    <row r="91" spans="2:32" x14ac:dyDescent="0.25">
      <c r="D91" s="9" t="s">
        <v>9</v>
      </c>
      <c r="E91" s="9">
        <v>0</v>
      </c>
    </row>
    <row r="92" spans="2:32" x14ac:dyDescent="0.25">
      <c r="D92" s="9" t="s">
        <v>8</v>
      </c>
      <c r="E92" s="9">
        <v>0</v>
      </c>
    </row>
    <row r="93" spans="2:32" x14ac:dyDescent="0.25">
      <c r="D93" s="9" t="s">
        <v>10</v>
      </c>
      <c r="E93" s="9">
        <v>0</v>
      </c>
    </row>
    <row r="94" spans="2:32" x14ac:dyDescent="0.25">
      <c r="D94" s="9" t="s">
        <v>7</v>
      </c>
      <c r="E94" s="9">
        <v>0</v>
      </c>
    </row>
    <row r="97" spans="2:6" ht="18" x14ac:dyDescent="0.35">
      <c r="B97" s="74" t="s">
        <v>119</v>
      </c>
      <c r="C97" s="164" t="s">
        <v>126</v>
      </c>
      <c r="D97" s="164"/>
      <c r="E97" s="164"/>
      <c r="F97" s="164"/>
    </row>
    <row r="98" spans="2:6" ht="18" x14ac:dyDescent="0.35">
      <c r="B98" s="74" t="s">
        <v>120</v>
      </c>
      <c r="C98" s="164" t="s">
        <v>139</v>
      </c>
      <c r="D98" s="164"/>
      <c r="E98" s="164"/>
      <c r="F98" s="164"/>
    </row>
    <row r="99" spans="2:6" ht="18" x14ac:dyDescent="0.35">
      <c r="B99" s="74" t="s">
        <v>127</v>
      </c>
      <c r="C99" s="164" t="s">
        <v>121</v>
      </c>
      <c r="D99" s="164"/>
      <c r="E99" s="164"/>
      <c r="F99" s="164"/>
    </row>
  </sheetData>
  <mergeCells count="24">
    <mergeCell ref="A1:A2"/>
    <mergeCell ref="C1:N1"/>
    <mergeCell ref="O1:Z1"/>
    <mergeCell ref="C2:F2"/>
    <mergeCell ref="G2:J2"/>
    <mergeCell ref="K2:N2"/>
    <mergeCell ref="O2:R2"/>
    <mergeCell ref="S2:V2"/>
    <mergeCell ref="W2:Z2"/>
    <mergeCell ref="A54:A55"/>
    <mergeCell ref="C54:Q54"/>
    <mergeCell ref="R54:AF54"/>
    <mergeCell ref="C55:G55"/>
    <mergeCell ref="H55:L55"/>
    <mergeCell ref="M55:Q55"/>
    <mergeCell ref="R55:V55"/>
    <mergeCell ref="W55:AA55"/>
    <mergeCell ref="AB55:AF55"/>
    <mergeCell ref="C97:F97"/>
    <mergeCell ref="C98:F98"/>
    <mergeCell ref="C99:F99"/>
    <mergeCell ref="C44:F44"/>
    <mergeCell ref="C45:F45"/>
    <mergeCell ref="C46:F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9E256-5A0B-4BC1-AD23-4E39585E51FC}">
  <dimension ref="A1:AF47"/>
  <sheetViews>
    <sheetView tabSelected="1" zoomScale="90" zoomScaleNormal="90" workbookViewId="0">
      <selection activeCell="C6" sqref="C6"/>
    </sheetView>
  </sheetViews>
  <sheetFormatPr defaultColWidth="11.42578125" defaultRowHeight="15" x14ac:dyDescent="0.25"/>
  <cols>
    <col min="2" max="2" width="19.140625" bestFit="1" customWidth="1"/>
    <col min="4" max="4" width="15.85546875" bestFit="1" customWidth="1"/>
    <col min="5" max="5" width="13.42578125" customWidth="1"/>
    <col min="6" max="6" width="14.5703125" customWidth="1"/>
    <col min="8" max="8" width="12.42578125" customWidth="1"/>
    <col min="10" max="10" width="12.7109375" customWidth="1"/>
    <col min="12" max="12" width="12.42578125" customWidth="1"/>
    <col min="15" max="15" width="12.7109375" customWidth="1"/>
    <col min="16" max="16" width="12.42578125" customWidth="1"/>
    <col min="20" max="20" width="13.140625" customWidth="1"/>
    <col min="24" max="24" width="12" customWidth="1"/>
    <col min="25" max="25" width="12.7109375" customWidth="1"/>
    <col min="30" max="30" width="11.85546875" customWidth="1"/>
  </cols>
  <sheetData>
    <row r="1" spans="1:32" ht="15.75" thickBot="1" x14ac:dyDescent="0.3"/>
    <row r="2" spans="1:32" ht="15.75" thickBot="1" x14ac:dyDescent="0.3">
      <c r="A2" s="177" t="s">
        <v>118</v>
      </c>
      <c r="C2" s="165" t="s">
        <v>114</v>
      </c>
      <c r="D2" s="166"/>
      <c r="E2" s="166"/>
      <c r="F2" s="166"/>
      <c r="G2" s="166"/>
      <c r="H2" s="166"/>
      <c r="I2" s="166"/>
      <c r="J2" s="166"/>
      <c r="K2" s="166"/>
      <c r="L2" s="166"/>
      <c r="M2" s="166"/>
      <c r="N2" s="166"/>
      <c r="O2" s="166"/>
      <c r="P2" s="166"/>
      <c r="Q2" s="167"/>
      <c r="R2" s="165" t="s">
        <v>116</v>
      </c>
      <c r="S2" s="166"/>
      <c r="T2" s="166"/>
      <c r="U2" s="166"/>
      <c r="V2" s="166"/>
      <c r="W2" s="166"/>
      <c r="X2" s="166"/>
      <c r="Y2" s="166"/>
      <c r="Z2" s="166"/>
      <c r="AA2" s="166"/>
      <c r="AB2" s="166"/>
      <c r="AC2" s="166"/>
      <c r="AD2" s="166"/>
      <c r="AE2" s="166"/>
      <c r="AF2" s="167"/>
    </row>
    <row r="3" spans="1:32" ht="15.75" thickBot="1" x14ac:dyDescent="0.3">
      <c r="A3" s="178"/>
      <c r="C3" s="179" t="s">
        <v>119</v>
      </c>
      <c r="D3" s="180"/>
      <c r="E3" s="180"/>
      <c r="F3" s="180"/>
      <c r="G3" s="181"/>
      <c r="H3" s="179" t="s">
        <v>120</v>
      </c>
      <c r="I3" s="180"/>
      <c r="J3" s="180"/>
      <c r="K3" s="180"/>
      <c r="L3" s="181"/>
      <c r="M3" s="186" t="s">
        <v>127</v>
      </c>
      <c r="N3" s="187"/>
      <c r="O3" s="187"/>
      <c r="P3" s="187"/>
      <c r="Q3" s="188"/>
      <c r="R3" s="183" t="s">
        <v>119</v>
      </c>
      <c r="S3" s="184"/>
      <c r="T3" s="184"/>
      <c r="U3" s="184"/>
      <c r="V3" s="185"/>
      <c r="W3" s="179" t="s">
        <v>120</v>
      </c>
      <c r="X3" s="180"/>
      <c r="Y3" s="180"/>
      <c r="Z3" s="180"/>
      <c r="AA3" s="181"/>
      <c r="AB3" s="183" t="s">
        <v>127</v>
      </c>
      <c r="AC3" s="184"/>
      <c r="AD3" s="184"/>
      <c r="AE3" s="184"/>
      <c r="AF3" s="185"/>
    </row>
    <row r="4" spans="1:32" ht="30.75" thickBot="1" x14ac:dyDescent="0.3">
      <c r="C4" s="80" t="s">
        <v>113</v>
      </c>
      <c r="D4" s="75" t="s">
        <v>70</v>
      </c>
      <c r="E4" s="75" t="s">
        <v>109</v>
      </c>
      <c r="F4" s="75" t="s">
        <v>110</v>
      </c>
      <c r="G4" s="81" t="s">
        <v>108</v>
      </c>
      <c r="H4" s="80" t="s">
        <v>113</v>
      </c>
      <c r="I4" s="75" t="s">
        <v>70</v>
      </c>
      <c r="J4" s="75" t="s">
        <v>109</v>
      </c>
      <c r="K4" s="75" t="s">
        <v>110</v>
      </c>
      <c r="L4" s="81" t="s">
        <v>108</v>
      </c>
      <c r="M4" s="80" t="s">
        <v>113</v>
      </c>
      <c r="N4" s="75" t="s">
        <v>70</v>
      </c>
      <c r="O4" s="75" t="s">
        <v>109</v>
      </c>
      <c r="P4" s="75" t="s">
        <v>110</v>
      </c>
      <c r="Q4" s="81" t="s">
        <v>108</v>
      </c>
      <c r="R4" s="80" t="s">
        <v>113</v>
      </c>
      <c r="S4" s="75" t="s">
        <v>70</v>
      </c>
      <c r="T4" s="75" t="s">
        <v>109</v>
      </c>
      <c r="U4" s="75" t="s">
        <v>110</v>
      </c>
      <c r="V4" s="81" t="s">
        <v>108</v>
      </c>
      <c r="W4" s="80" t="s">
        <v>113</v>
      </c>
      <c r="X4" s="75" t="s">
        <v>70</v>
      </c>
      <c r="Y4" s="75" t="s">
        <v>109</v>
      </c>
      <c r="Z4" s="75" t="s">
        <v>110</v>
      </c>
      <c r="AA4" s="81" t="s">
        <v>108</v>
      </c>
      <c r="AB4" s="80" t="s">
        <v>113</v>
      </c>
      <c r="AC4" s="75" t="s">
        <v>70</v>
      </c>
      <c r="AD4" s="75" t="s">
        <v>109</v>
      </c>
      <c r="AE4" s="75" t="s">
        <v>110</v>
      </c>
      <c r="AF4" s="81" t="s">
        <v>108</v>
      </c>
    </row>
    <row r="5" spans="1:32" x14ac:dyDescent="0.25">
      <c r="B5" s="67"/>
      <c r="C5" s="51"/>
      <c r="D5" s="77"/>
      <c r="E5" s="8"/>
      <c r="F5" s="8"/>
      <c r="G5" s="52"/>
      <c r="H5" s="51"/>
      <c r="I5" s="77"/>
      <c r="J5" s="8"/>
      <c r="K5" s="8"/>
      <c r="L5" s="52"/>
      <c r="M5" s="51"/>
      <c r="N5" s="50"/>
      <c r="O5" s="50"/>
      <c r="P5" s="50"/>
      <c r="Q5" s="69"/>
      <c r="R5" s="92"/>
      <c r="S5" s="9"/>
      <c r="T5" s="9"/>
      <c r="U5" s="9"/>
      <c r="V5" s="82"/>
      <c r="W5" s="51"/>
      <c r="X5" s="77"/>
      <c r="Y5" s="8"/>
      <c r="Z5" s="8"/>
      <c r="AA5" s="52"/>
      <c r="AB5" s="89"/>
      <c r="AC5" s="68"/>
      <c r="AD5" s="68"/>
      <c r="AE5" s="68"/>
      <c r="AF5" s="99"/>
    </row>
    <row r="6" spans="1:32" x14ac:dyDescent="0.25">
      <c r="A6" s="193" t="s">
        <v>150</v>
      </c>
      <c r="B6" s="92" t="s">
        <v>119</v>
      </c>
      <c r="C6" s="116">
        <f>'[1]Results Flue gas - MEA (GF)'!AF10</f>
        <v>0.17100334507291226</v>
      </c>
      <c r="D6" s="8">
        <f>'[1]Results Flue gas - MEA (GF)'!AG10</f>
        <v>0.34204847075226785</v>
      </c>
      <c r="E6" s="8">
        <f>'[1]Results Flue gas - MEA (GF)'!AH10</f>
        <v>1.4831943527232109E-2</v>
      </c>
      <c r="F6" s="8">
        <f>'[1]Results Flue gas - MEA (GF)'!AI10</f>
        <v>-2.5855858523305821E-2</v>
      </c>
      <c r="G6" s="72">
        <f>'[1]Results Flue gas - MEA (GF)'!AJ10</f>
        <v>0.49797209917089358</v>
      </c>
      <c r="H6" s="51"/>
      <c r="I6" s="61"/>
      <c r="J6" s="61"/>
      <c r="K6" s="61"/>
      <c r="L6" s="52"/>
      <c r="M6" s="51"/>
      <c r="N6" s="50"/>
      <c r="O6" s="50"/>
      <c r="P6" s="50"/>
      <c r="Q6" s="69"/>
      <c r="R6" s="92"/>
      <c r="S6" s="9"/>
      <c r="T6" s="9"/>
      <c r="U6" s="9"/>
      <c r="V6" s="82"/>
      <c r="W6" s="51"/>
      <c r="X6" s="61"/>
      <c r="Y6" s="61"/>
      <c r="Z6" s="61"/>
      <c r="AA6" s="52"/>
      <c r="AB6" s="89"/>
      <c r="AC6" s="68"/>
      <c r="AD6" s="68"/>
      <c r="AE6" s="68"/>
      <c r="AF6" s="99"/>
    </row>
    <row r="7" spans="1:32" x14ac:dyDescent="0.25">
      <c r="A7" s="193"/>
      <c r="B7" s="92" t="s">
        <v>120</v>
      </c>
      <c r="C7" s="116"/>
      <c r="D7" s="8"/>
      <c r="E7" s="8"/>
      <c r="F7" s="8"/>
      <c r="G7" s="72"/>
      <c r="H7" s="116">
        <f>'[1]Results Flue gas - membran (GF)'!AF10</f>
        <v>0.19797198887468367</v>
      </c>
      <c r="I7" s="8">
        <f>'[1]Results Flue gas - membran (GF)'!AG10</f>
        <v>0.38929840434823426</v>
      </c>
      <c r="J7" s="8">
        <f>'[1]Results Flue gas - membran (GF)'!AH10</f>
        <v>1.6880800360942194E-2</v>
      </c>
      <c r="K7" s="8">
        <f>'[1]Results Flue gas - membran (GF)'!AI10</f>
        <v>-2.9427538278534785E-2</v>
      </c>
      <c r="L7" s="72">
        <f>'[1]Results Flue gas - membran (GF)'!AJ10</f>
        <v>0.42527634469467462</v>
      </c>
      <c r="M7" s="51"/>
      <c r="N7" s="50"/>
      <c r="O7" s="50"/>
      <c r="P7" s="50"/>
      <c r="Q7" s="69"/>
      <c r="R7" s="92"/>
      <c r="S7" s="9"/>
      <c r="T7" s="9"/>
      <c r="U7" s="9"/>
      <c r="V7" s="82"/>
      <c r="W7" s="116"/>
      <c r="X7" s="8"/>
      <c r="Y7" s="8"/>
      <c r="Z7" s="8"/>
      <c r="AA7" s="50"/>
      <c r="AB7" s="89"/>
      <c r="AC7" s="68"/>
      <c r="AD7" s="68"/>
      <c r="AE7" s="68"/>
      <c r="AF7" s="99"/>
    </row>
    <row r="8" spans="1:32" x14ac:dyDescent="0.25">
      <c r="A8" s="193"/>
      <c r="B8" s="92" t="s">
        <v>127</v>
      </c>
      <c r="C8" s="116"/>
      <c r="D8" s="8"/>
      <c r="E8" s="8"/>
      <c r="F8" s="8"/>
      <c r="G8" s="72"/>
      <c r="H8" s="116"/>
      <c r="I8" s="8"/>
      <c r="J8" s="8"/>
      <c r="K8" s="8"/>
      <c r="L8" s="72"/>
      <c r="M8" s="116">
        <f>'[1]Results SimaPro (GF)'!AF10</f>
        <v>0.17751120220973951</v>
      </c>
      <c r="N8" s="8">
        <f>'[1]Results SimaPro (GF)'!AG10</f>
        <v>0.35516813677927128</v>
      </c>
      <c r="O8" s="8">
        <f>'[1]Results SimaPro (GF)'!AH10</f>
        <v>1.5400839932998003E-2</v>
      </c>
      <c r="P8" s="8">
        <f>'[1]Results SimaPro (GF)'!AI10</f>
        <v>-2.6847589981485346E-2</v>
      </c>
      <c r="Q8" s="72">
        <f>'[1]Results SimaPro (GF)'!AJ10</f>
        <v>0.47876741105947657</v>
      </c>
      <c r="R8" s="92"/>
      <c r="S8" s="9"/>
      <c r="T8" s="9"/>
      <c r="U8" s="9"/>
      <c r="V8" s="82"/>
      <c r="W8" s="51"/>
      <c r="X8" s="130"/>
      <c r="Y8" s="125"/>
      <c r="Z8" s="125"/>
      <c r="AA8" s="52"/>
      <c r="AB8" s="89"/>
      <c r="AC8" s="68"/>
      <c r="AD8" s="68"/>
      <c r="AE8" s="68"/>
      <c r="AF8" s="99"/>
    </row>
    <row r="9" spans="1:32" x14ac:dyDescent="0.25">
      <c r="A9" s="193" t="s">
        <v>281</v>
      </c>
      <c r="B9" s="92" t="s">
        <v>119</v>
      </c>
      <c r="C9" s="116"/>
      <c r="D9" s="8"/>
      <c r="E9" s="8"/>
      <c r="F9" s="8"/>
      <c r="G9" s="72"/>
      <c r="H9" s="116"/>
      <c r="I9" s="8"/>
      <c r="J9" s="8"/>
      <c r="K9" s="8"/>
      <c r="L9" s="72"/>
      <c r="M9" s="116"/>
      <c r="N9" s="8"/>
      <c r="O9" s="8"/>
      <c r="P9" s="8"/>
      <c r="Q9" s="72"/>
      <c r="R9" s="96">
        <f>'[2]Results Flue gas - MEA (GF)'!AF10</f>
        <v>3.5864542966094544E-2</v>
      </c>
      <c r="S9" s="78">
        <f>'[2]Results Flue gas - MEA (GF)'!AG10</f>
        <v>0.23497187925138349</v>
      </c>
      <c r="T9" s="78">
        <f>'[2]Results Flue gas - MEA (GF)'!AH10</f>
        <v>9.7007624784410263E-3</v>
      </c>
      <c r="U9" s="78">
        <f>'[2]Results Flue gas - MEA (GF)'!AI10</f>
        <v>2.6698073873763535E-4</v>
      </c>
      <c r="V9" s="134">
        <f>'[2]Results Flue gas - MEA (GF)'!AJ10</f>
        <v>0.71919583456534331</v>
      </c>
      <c r="W9" s="51"/>
      <c r="X9" s="77"/>
      <c r="Y9" s="8"/>
      <c r="Z9" s="8"/>
      <c r="AA9" s="52"/>
      <c r="AB9" s="89"/>
      <c r="AC9" s="68"/>
      <c r="AD9" s="68"/>
      <c r="AE9" s="68"/>
      <c r="AF9" s="99"/>
    </row>
    <row r="10" spans="1:32" x14ac:dyDescent="0.25">
      <c r="A10" s="193"/>
      <c r="B10" s="92" t="s">
        <v>120</v>
      </c>
      <c r="C10" s="116"/>
      <c r="D10" s="8"/>
      <c r="E10" s="8"/>
      <c r="F10" s="8"/>
      <c r="G10" s="72"/>
      <c r="H10" s="116"/>
      <c r="I10" s="8"/>
      <c r="J10" s="8"/>
      <c r="K10" s="8"/>
      <c r="L10" s="72"/>
      <c r="M10" s="116"/>
      <c r="N10" s="8"/>
      <c r="O10" s="8"/>
      <c r="P10" s="8"/>
      <c r="Q10" s="72"/>
      <c r="R10" s="96"/>
      <c r="S10" s="78"/>
      <c r="T10" s="78"/>
      <c r="U10" s="78"/>
      <c r="V10" s="134"/>
      <c r="W10" s="116">
        <f>'[2]Results Flue gas - membran (GF)'!AF10</f>
        <v>4.062823172060296E-2</v>
      </c>
      <c r="X10" s="8">
        <f>'[2]Results Flue gas - membran (GF)'!AG10</f>
        <v>0.26681951459442438</v>
      </c>
      <c r="Y10" s="8">
        <f>'[2]Results Flue gas - membran (GF)'!AH10</f>
        <v>1.1015585115716361E-2</v>
      </c>
      <c r="Z10" s="8">
        <f>'[2]Results Flue gas - membran (GF)'!AI10</f>
        <v>3.0316679316249955E-4</v>
      </c>
      <c r="AA10" s="72">
        <f>'[2]Results Flue gas - membran (GF)'!AJ10</f>
        <v>0.68123350177609376</v>
      </c>
      <c r="AB10" s="89"/>
      <c r="AC10" s="68"/>
      <c r="AD10" s="68"/>
      <c r="AE10" s="68"/>
      <c r="AF10" s="99"/>
    </row>
    <row r="11" spans="1:32" x14ac:dyDescent="0.25">
      <c r="A11" s="193"/>
      <c r="B11" s="92" t="s">
        <v>127</v>
      </c>
      <c r="C11" s="116"/>
      <c r="D11" s="8"/>
      <c r="E11" s="8"/>
      <c r="F11" s="8"/>
      <c r="G11" s="72"/>
      <c r="H11" s="116"/>
      <c r="I11" s="8"/>
      <c r="J11" s="8"/>
      <c r="K11" s="8"/>
      <c r="L11" s="72"/>
      <c r="M11" s="116"/>
      <c r="N11" s="8"/>
      <c r="O11" s="8"/>
      <c r="P11" s="8"/>
      <c r="Q11" s="72"/>
      <c r="R11" s="92"/>
      <c r="S11" s="9"/>
      <c r="T11" s="9"/>
      <c r="U11" s="9"/>
      <c r="V11" s="131"/>
      <c r="W11" s="116"/>
      <c r="X11" s="8"/>
      <c r="Y11" s="8"/>
      <c r="Z11" s="8"/>
      <c r="AA11" s="72"/>
      <c r="AB11" s="96">
        <f>'[2]Results SimaPro (GF)'!AF10</f>
        <v>3.8382101803133756E-2</v>
      </c>
      <c r="AC11" s="78">
        <f>'[2]Results SimaPro (GF)'!AG10</f>
        <v>0.24064839986800876</v>
      </c>
      <c r="AD11" s="78">
        <f>'[2]Results SimaPro (GF)'!AH10</f>
        <v>1.4508473076460075E-2</v>
      </c>
      <c r="AE11" s="78">
        <f>'[2]Results SimaPro (GF)'!AI10</f>
        <v>2.2228849540868057E-2</v>
      </c>
      <c r="AF11" s="100">
        <f>'[2]Results SimaPro (GF)'!AJ10</f>
        <v>0.68423217571152939</v>
      </c>
    </row>
    <row r="12" spans="1:32" x14ac:dyDescent="0.25">
      <c r="B12" s="92"/>
      <c r="C12" s="116"/>
      <c r="D12" s="8"/>
      <c r="E12" s="8"/>
      <c r="F12" s="8"/>
      <c r="G12" s="72"/>
      <c r="H12" s="116"/>
      <c r="I12" s="8"/>
      <c r="J12" s="8"/>
      <c r="K12" s="8"/>
      <c r="L12" s="72"/>
      <c r="M12" s="116"/>
      <c r="N12" s="8"/>
      <c r="O12" s="8"/>
      <c r="P12" s="8"/>
      <c r="Q12" s="72"/>
      <c r="R12" s="92"/>
      <c r="S12" s="9"/>
      <c r="T12" s="9"/>
      <c r="U12" s="9"/>
      <c r="V12" s="131"/>
      <c r="W12" s="116"/>
      <c r="X12" s="8"/>
      <c r="Y12" s="8"/>
      <c r="Z12" s="8"/>
      <c r="AA12" s="72"/>
      <c r="AB12" s="92"/>
      <c r="AC12" s="9"/>
      <c r="AD12" s="9"/>
      <c r="AE12" s="9"/>
      <c r="AF12" s="99"/>
    </row>
    <row r="13" spans="1:32" x14ac:dyDescent="0.25">
      <c r="A13" s="193" t="s">
        <v>150</v>
      </c>
      <c r="B13" s="92" t="s">
        <v>119</v>
      </c>
      <c r="C13" s="116">
        <f>'[1]Results Flue gas - MEA (GF)'!AF13</f>
        <v>0.41587271762835104</v>
      </c>
      <c r="D13" s="8">
        <f>'[1]Results Flue gas - MEA (GF)'!AG13</f>
        <v>0.20661204625057689</v>
      </c>
      <c r="E13" s="8">
        <f>'[1]Results Flue gas - MEA (GF)'!AH13</f>
        <v>4.6665890144143313E-3</v>
      </c>
      <c r="F13" s="8">
        <f>'[1]Results Flue gas - MEA (GF)'!AI13</f>
        <v>-3.3892006346927675E-4</v>
      </c>
      <c r="G13" s="72">
        <f>'[1]Results Flue gas - MEA (GF)'!AJ13</f>
        <v>0.37318756717012702</v>
      </c>
      <c r="H13" s="116"/>
      <c r="I13" s="8"/>
      <c r="J13" s="8"/>
      <c r="K13" s="8"/>
      <c r="L13" s="72"/>
      <c r="M13" s="116"/>
      <c r="N13" s="8"/>
      <c r="O13" s="8"/>
      <c r="P13" s="8"/>
      <c r="Q13" s="72"/>
      <c r="R13" s="92"/>
      <c r="S13" s="9"/>
      <c r="T13" s="9"/>
      <c r="U13" s="9"/>
      <c r="V13" s="131"/>
      <c r="W13" s="116"/>
      <c r="X13" s="8"/>
      <c r="Y13" s="8"/>
      <c r="Z13" s="8"/>
      <c r="AA13" s="72"/>
      <c r="AB13" s="92"/>
      <c r="AC13" s="9"/>
      <c r="AD13" s="9"/>
      <c r="AE13" s="9"/>
      <c r="AF13" s="99"/>
    </row>
    <row r="14" spans="1:32" x14ac:dyDescent="0.25">
      <c r="A14" s="193"/>
      <c r="B14" s="92" t="s">
        <v>120</v>
      </c>
      <c r="C14" s="116"/>
      <c r="D14" s="8"/>
      <c r="E14" s="8"/>
      <c r="F14" s="8"/>
      <c r="G14" s="72"/>
      <c r="H14" s="116">
        <f>'[1]Results Flue gas - membran (GF)'!AF13</f>
        <v>0.46125142445037381</v>
      </c>
      <c r="I14" s="8">
        <f>'[1]Results Flue gas - membran (GF)'!AG13</f>
        <v>0.22904118736696982</v>
      </c>
      <c r="J14" s="8">
        <f>'[1]Results Flue gas - membran (GF)'!AH13</f>
        <v>5.1731789516224307E-3</v>
      </c>
      <c r="K14" s="8">
        <f>'[1]Results Flue gas - membran (GF)'!AI13</f>
        <v>-3.7571213861048105E-4</v>
      </c>
      <c r="L14" s="72">
        <f>'[1]Results Flue gas - membran (GF)'!AJ13</f>
        <v>0.3049099213696444</v>
      </c>
      <c r="M14" s="116"/>
      <c r="N14" s="8"/>
      <c r="O14" s="8"/>
      <c r="P14" s="8"/>
      <c r="Q14" s="72"/>
      <c r="R14" s="92"/>
      <c r="S14" s="9"/>
      <c r="T14" s="9"/>
      <c r="U14" s="9"/>
      <c r="V14" s="131"/>
      <c r="W14" s="116"/>
      <c r="X14" s="8"/>
      <c r="Y14" s="8"/>
      <c r="Z14" s="8"/>
      <c r="AA14" s="72"/>
      <c r="AB14" s="92"/>
      <c r="AC14" s="9"/>
      <c r="AD14" s="9"/>
      <c r="AE14" s="9"/>
      <c r="AF14" s="99"/>
    </row>
    <row r="15" spans="1:32" x14ac:dyDescent="0.25">
      <c r="A15" s="193"/>
      <c r="B15" s="92" t="s">
        <v>127</v>
      </c>
      <c r="C15" s="116"/>
      <c r="D15" s="8"/>
      <c r="E15" s="8"/>
      <c r="F15" s="8"/>
      <c r="G15" s="72"/>
      <c r="H15" s="116"/>
      <c r="I15" s="8"/>
      <c r="J15" s="8"/>
      <c r="K15" s="8"/>
      <c r="L15" s="72"/>
      <c r="M15" s="116">
        <f>'[1]Results SimaPro (GF)'!AF13</f>
        <v>0.42548911598279515</v>
      </c>
      <c r="N15" s="8">
        <f>'[1]Results SimaPro (GF)'!AG13</f>
        <v>0.21148497057847143</v>
      </c>
      <c r="O15" s="8">
        <f>'[1]Results SimaPro (GF)'!AH13</f>
        <v>4.7766500388256193E-3</v>
      </c>
      <c r="P15" s="8">
        <f>'[1]Results SimaPro (GF)'!AI13</f>
        <v>-3.4691345848733888E-4</v>
      </c>
      <c r="Q15" s="72">
        <f>'[1]Results SimaPro (GF)'!AJ13</f>
        <v>0.35859617685839518</v>
      </c>
      <c r="R15" s="92"/>
      <c r="S15" s="9"/>
      <c r="T15" s="9"/>
      <c r="U15" s="9"/>
      <c r="V15" s="131"/>
      <c r="W15" s="116"/>
      <c r="X15" s="8"/>
      <c r="Y15" s="8"/>
      <c r="Z15" s="8"/>
      <c r="AA15" s="72"/>
      <c r="AB15" s="92"/>
      <c r="AC15" s="9"/>
      <c r="AD15" s="9"/>
      <c r="AE15" s="9"/>
      <c r="AF15" s="99"/>
    </row>
    <row r="16" spans="1:32" x14ac:dyDescent="0.25">
      <c r="A16" s="193" t="s">
        <v>281</v>
      </c>
      <c r="B16" s="92" t="s">
        <v>119</v>
      </c>
      <c r="C16" s="116"/>
      <c r="D16" s="8"/>
      <c r="E16" s="8"/>
      <c r="F16" s="8"/>
      <c r="G16" s="72"/>
      <c r="H16" s="116"/>
      <c r="I16" s="8"/>
      <c r="J16" s="8"/>
      <c r="K16" s="8"/>
      <c r="L16" s="72"/>
      <c r="M16" s="116"/>
      <c r="N16" s="8"/>
      <c r="O16" s="8"/>
      <c r="P16" s="8"/>
      <c r="Q16" s="72"/>
      <c r="R16" s="96">
        <f>'[2]Results Flue gas - MEA (GF)'!AF13</f>
        <v>7.6212274489354484E-2</v>
      </c>
      <c r="S16" s="78">
        <f>'[2]Results Flue gas - MEA (GF)'!AG13</f>
        <v>0.12544759911491141</v>
      </c>
      <c r="T16" s="78">
        <f>'[2]Results Flue gas - MEA (GF)'!AH13</f>
        <v>2.5573700095981823E-3</v>
      </c>
      <c r="U16" s="78">
        <f>'[2]Results Flue gas - MEA (GF)'!AI13</f>
        <v>7.5063369781362271E-3</v>
      </c>
      <c r="V16" s="134">
        <f>'[2]Results Flue gas - MEA (GF)'!AJ13</f>
        <v>0.78827641940799964</v>
      </c>
      <c r="W16" s="116"/>
      <c r="X16" s="8"/>
      <c r="Y16" s="8"/>
      <c r="Z16" s="8"/>
      <c r="AA16" s="72"/>
      <c r="AB16" s="92"/>
      <c r="AC16" s="9"/>
      <c r="AD16" s="9"/>
      <c r="AE16" s="9"/>
      <c r="AF16" s="99"/>
    </row>
    <row r="17" spans="1:32" x14ac:dyDescent="0.25">
      <c r="A17" s="193"/>
      <c r="B17" s="92" t="s">
        <v>120</v>
      </c>
      <c r="C17" s="116"/>
      <c r="D17" s="8"/>
      <c r="E17" s="8"/>
      <c r="F17" s="8"/>
      <c r="G17" s="72"/>
      <c r="H17" s="116"/>
      <c r="I17" s="8"/>
      <c r="J17" s="8"/>
      <c r="K17" s="8"/>
      <c r="L17" s="72"/>
      <c r="M17" s="116"/>
      <c r="N17" s="8"/>
      <c r="O17" s="8"/>
      <c r="P17" s="8"/>
      <c r="Q17" s="72"/>
      <c r="R17" s="96"/>
      <c r="S17" s="78"/>
      <c r="T17" s="78"/>
      <c r="U17" s="78"/>
      <c r="V17" s="134"/>
      <c r="W17" s="116">
        <f>'[2]Results Flue gas - membran (GF)'!AF13</f>
        <v>8.1931858508996883E-2</v>
      </c>
      <c r="X17" s="8">
        <f>'[2]Results Flue gas - membran (GF)'!AG13</f>
        <v>0.13636471291354596</v>
      </c>
      <c r="Y17" s="8">
        <f>'[2]Results Flue gas - membran (GF)'!AH13</f>
        <v>2.7799258784787333E-3</v>
      </c>
      <c r="Z17" s="8">
        <f>'[2]Results Flue gas - membran (GF)'!AI13</f>
        <v>8.159578136830159E-3</v>
      </c>
      <c r="AA17" s="72">
        <f>'[2]Results Flue gas - membran (GF)'!AJ13</f>
        <v>0.77076392456214826</v>
      </c>
      <c r="AB17" s="92"/>
      <c r="AC17" s="9"/>
      <c r="AD17" s="9"/>
      <c r="AE17" s="9"/>
      <c r="AF17" s="99"/>
    </row>
    <row r="18" spans="1:32" x14ac:dyDescent="0.25">
      <c r="A18" s="193"/>
      <c r="B18" s="92" t="s">
        <v>127</v>
      </c>
      <c r="C18" s="116"/>
      <c r="D18" s="8"/>
      <c r="E18" s="8"/>
      <c r="F18" s="8"/>
      <c r="G18" s="72"/>
      <c r="H18" s="116"/>
      <c r="I18" s="8"/>
      <c r="J18" s="8"/>
      <c r="K18" s="8"/>
      <c r="L18" s="72"/>
      <c r="M18" s="116"/>
      <c r="N18" s="8"/>
      <c r="O18" s="8"/>
      <c r="P18" s="8"/>
      <c r="Q18" s="72"/>
      <c r="R18" s="92"/>
      <c r="S18" s="9"/>
      <c r="T18" s="9"/>
      <c r="U18" s="9"/>
      <c r="V18" s="131"/>
      <c r="W18" s="116"/>
      <c r="X18" s="8"/>
      <c r="Y18" s="8"/>
      <c r="Z18" s="8"/>
      <c r="AA18" s="72"/>
      <c r="AB18" s="96">
        <f>'[2]Results SimaPro (GF)'!AF13</f>
        <v>7.6579749161577171E-2</v>
      </c>
      <c r="AC18" s="78">
        <f>'[2]Results SimaPro (GF)'!AG13</f>
        <v>0.12779460739863061</v>
      </c>
      <c r="AD18" s="78">
        <f>'[2]Results SimaPro (GF)'!AH13</f>
        <v>3.8195300980539775E-3</v>
      </c>
      <c r="AE18" s="78">
        <f>'[2]Results SimaPro (GF)'!AI13</f>
        <v>1.339759700533822E-2</v>
      </c>
      <c r="AF18" s="100">
        <f>'[2]Results SimaPro (GF)'!AJ13</f>
        <v>0.77840851633640007</v>
      </c>
    </row>
    <row r="19" spans="1:32" x14ac:dyDescent="0.25">
      <c r="B19" s="92"/>
      <c r="C19" s="116"/>
      <c r="D19" s="8"/>
      <c r="E19" s="8"/>
      <c r="F19" s="8"/>
      <c r="G19" s="72"/>
      <c r="H19" s="116"/>
      <c r="I19" s="8"/>
      <c r="J19" s="8"/>
      <c r="K19" s="8"/>
      <c r="L19" s="72"/>
      <c r="M19" s="116"/>
      <c r="N19" s="8"/>
      <c r="O19" s="8"/>
      <c r="P19" s="8"/>
      <c r="Q19" s="72"/>
      <c r="R19" s="92"/>
      <c r="S19" s="9"/>
      <c r="T19" s="9"/>
      <c r="U19" s="9"/>
      <c r="V19" s="131"/>
      <c r="W19" s="116"/>
      <c r="X19" s="8"/>
      <c r="Y19" s="8"/>
      <c r="Z19" s="8"/>
      <c r="AA19" s="72"/>
      <c r="AB19" s="92"/>
      <c r="AC19" s="9"/>
      <c r="AD19" s="9"/>
      <c r="AE19" s="9"/>
      <c r="AF19" s="99"/>
    </row>
    <row r="20" spans="1:32" x14ac:dyDescent="0.25">
      <c r="A20" s="193" t="s">
        <v>150</v>
      </c>
      <c r="B20" s="92" t="s">
        <v>119</v>
      </c>
      <c r="C20" s="116">
        <f>'[1]Results Flue gas - MEA (GF)'!AF7</f>
        <v>0.26391876621768151</v>
      </c>
      <c r="D20" s="8">
        <f>'[1]Results Flue gas - MEA (GF)'!AG7</f>
        <v>0.29218395616280579</v>
      </c>
      <c r="E20" s="8">
        <f>'[1]Results Flue gas - MEA (GF)'!AH7</f>
        <v>1.2235847467942441E-2</v>
      </c>
      <c r="F20" s="8">
        <f>'[1]Results Flue gas - MEA (GF)'!AI7</f>
        <v>-5.4653675349171085E-3</v>
      </c>
      <c r="G20" s="72">
        <f>'[1]Results Flue gas - MEA (GF)'!AJ7</f>
        <v>0.43712679768648732</v>
      </c>
      <c r="H20" s="116"/>
      <c r="I20" s="8"/>
      <c r="J20" s="8"/>
      <c r="K20" s="8"/>
      <c r="L20" s="72"/>
      <c r="M20" s="116"/>
      <c r="N20" s="8"/>
      <c r="O20" s="8"/>
      <c r="P20" s="8"/>
      <c r="Q20" s="72"/>
      <c r="R20" s="92"/>
      <c r="S20" s="9"/>
      <c r="T20" s="9"/>
      <c r="U20" s="9"/>
      <c r="V20" s="131"/>
      <c r="W20" s="116"/>
      <c r="X20" s="8"/>
      <c r="Y20" s="8"/>
      <c r="Z20" s="8"/>
      <c r="AA20" s="72"/>
      <c r="AB20" s="92"/>
      <c r="AC20" s="9"/>
      <c r="AD20" s="9"/>
      <c r="AE20" s="9"/>
      <c r="AF20" s="99"/>
    </row>
    <row r="21" spans="1:32" x14ac:dyDescent="0.25">
      <c r="A21" s="193"/>
      <c r="B21" s="92" t="s">
        <v>120</v>
      </c>
      <c r="C21" s="116"/>
      <c r="D21" s="8"/>
      <c r="E21" s="8"/>
      <c r="F21" s="8"/>
      <c r="G21" s="72"/>
      <c r="H21" s="116">
        <f>'[1]Results Flue gas - membran (GF)'!AF7</f>
        <v>0.28922432604357745</v>
      </c>
      <c r="I21" s="8">
        <f>'[1]Results Flue gas - membran (GF)'!AG7</f>
        <v>0.32047285924672109</v>
      </c>
      <c r="J21" s="8">
        <f>'[1]Results Flue gas - membran (GF)'!AH7</f>
        <v>1.3420507665292033E-2</v>
      </c>
      <c r="K21" s="8">
        <f>'[1]Results Flue gas - membran (GF)'!AI7</f>
        <v>-5.9945179186127098E-3</v>
      </c>
      <c r="L21" s="72">
        <f>'[1]Results Flue gas - membran (GF)'!AJ7</f>
        <v>0.38287682496302211</v>
      </c>
      <c r="M21" s="116"/>
      <c r="N21" s="8"/>
      <c r="O21" s="8"/>
      <c r="P21" s="8"/>
      <c r="Q21" s="72"/>
      <c r="R21" s="92"/>
      <c r="S21" s="9"/>
      <c r="T21" s="9"/>
      <c r="U21" s="9"/>
      <c r="V21" s="131"/>
      <c r="W21" s="116"/>
      <c r="X21" s="8"/>
      <c r="Y21" s="8"/>
      <c r="Z21" s="8"/>
      <c r="AA21" s="72"/>
      <c r="AB21" s="92"/>
      <c r="AC21" s="9"/>
      <c r="AD21" s="9"/>
      <c r="AE21" s="9"/>
      <c r="AF21" s="99"/>
    </row>
    <row r="22" spans="1:32" x14ac:dyDescent="0.25">
      <c r="A22" s="193"/>
      <c r="B22" s="92" t="s">
        <v>127</v>
      </c>
      <c r="C22" s="116"/>
      <c r="D22" s="8"/>
      <c r="E22" s="8"/>
      <c r="F22" s="8"/>
      <c r="G22" s="72"/>
      <c r="H22" s="116"/>
      <c r="I22" s="8"/>
      <c r="J22" s="8"/>
      <c r="K22" s="8"/>
      <c r="L22" s="72"/>
      <c r="M22" s="116">
        <f>'[1]Results SimaPro (GF)'!AF7</f>
        <v>0.25088644216914452</v>
      </c>
      <c r="N22" s="8">
        <f>'[1]Results SimaPro (GF)'!AG7</f>
        <v>0.27594507015255526</v>
      </c>
      <c r="O22" s="8">
        <f>'[1]Results SimaPro (GF)'!AH7</f>
        <v>1.155580818689461E-2</v>
      </c>
      <c r="P22" s="8">
        <f>'[1]Results SimaPro (GF)'!AI7</f>
        <v>-5.1616154686873316E-3</v>
      </c>
      <c r="Q22" s="72">
        <f>'[1]Results SimaPro (GF)'!AJ7</f>
        <v>0.46677429496009293</v>
      </c>
      <c r="R22" s="92"/>
      <c r="S22" s="9"/>
      <c r="T22" s="9"/>
      <c r="U22" s="9"/>
      <c r="V22" s="131"/>
      <c r="W22" s="116"/>
      <c r="X22" s="8"/>
      <c r="Y22" s="8"/>
      <c r="Z22" s="8"/>
      <c r="AA22" s="72"/>
      <c r="AB22" s="92"/>
      <c r="AC22" s="9"/>
      <c r="AD22" s="9"/>
      <c r="AE22" s="9"/>
      <c r="AF22" s="99"/>
    </row>
    <row r="23" spans="1:32" x14ac:dyDescent="0.25">
      <c r="A23" s="193" t="s">
        <v>281</v>
      </c>
      <c r="B23" s="92" t="s">
        <v>119</v>
      </c>
      <c r="C23" s="116"/>
      <c r="D23" s="8"/>
      <c r="E23" s="8"/>
      <c r="F23" s="8"/>
      <c r="G23" s="72"/>
      <c r="H23" s="116"/>
      <c r="I23" s="8"/>
      <c r="J23" s="8"/>
      <c r="K23" s="8"/>
      <c r="L23" s="72"/>
      <c r="M23" s="116"/>
      <c r="N23" s="8"/>
      <c r="O23" s="8"/>
      <c r="P23" s="8"/>
      <c r="Q23" s="72"/>
      <c r="R23" s="96">
        <f>'[2]Results Flue gas - MEA (GF)'!AF7</f>
        <v>5.5413548007040139E-2</v>
      </c>
      <c r="S23" s="78">
        <f>'[2]Results Flue gas - MEA (GF)'!AG7</f>
        <v>0.15562575314947488</v>
      </c>
      <c r="T23" s="78">
        <f>'[2]Results Flue gas - MEA (GF)'!AH7</f>
        <v>7.719851494487299E-3</v>
      </c>
      <c r="U23" s="78">
        <f>'[2]Results Flue gas - MEA (GF)'!AI7</f>
        <v>1.763372717683611E-2</v>
      </c>
      <c r="V23" s="134">
        <f>'[2]Results Flue gas - MEA (GF)'!AJ7</f>
        <v>0.76360712017216159</v>
      </c>
      <c r="W23" s="116"/>
      <c r="X23" s="8"/>
      <c r="Y23" s="8"/>
      <c r="Z23" s="8"/>
      <c r="AA23" s="72"/>
      <c r="AB23" s="92"/>
      <c r="AC23" s="9"/>
      <c r="AD23" s="9"/>
      <c r="AE23" s="9"/>
      <c r="AF23" s="99"/>
    </row>
    <row r="24" spans="1:32" x14ac:dyDescent="0.25">
      <c r="A24" s="193"/>
      <c r="B24" s="92" t="s">
        <v>120</v>
      </c>
      <c r="C24" s="116"/>
      <c r="D24" s="8"/>
      <c r="E24" s="8"/>
      <c r="F24" s="8"/>
      <c r="G24" s="72"/>
      <c r="H24" s="116"/>
      <c r="I24" s="8"/>
      <c r="J24" s="8"/>
      <c r="K24" s="8"/>
      <c r="L24" s="72"/>
      <c r="M24" s="116"/>
      <c r="N24" s="8"/>
      <c r="O24" s="8"/>
      <c r="P24" s="8"/>
      <c r="Q24" s="72"/>
      <c r="R24" s="96"/>
      <c r="S24" s="78"/>
      <c r="T24" s="78"/>
      <c r="U24" s="78"/>
      <c r="V24" s="134"/>
      <c r="W24" s="116">
        <f>'[2]Results Flue gas - membran (GF)'!AF7</f>
        <v>5.9869875665080771E-2</v>
      </c>
      <c r="X24" s="8">
        <f>'[2]Results Flue gas - membran (GF)'!AG7</f>
        <v>0.16962740371496615</v>
      </c>
      <c r="Y24" s="8">
        <f>'[2]Results Flue gas - membran (GF)'!AH7</f>
        <v>8.4144066105641662E-3</v>
      </c>
      <c r="Z24" s="8">
        <f>'[2]Results Flue gas - membran (GF)'!AI7</f>
        <v>1.9220233787089369E-2</v>
      </c>
      <c r="AA24" s="72">
        <f>'[2]Results Flue gas - membran (GF)'!AJ7</f>
        <v>0.74286808022229955</v>
      </c>
      <c r="AB24" s="92"/>
      <c r="AC24" s="9"/>
      <c r="AD24" s="9"/>
      <c r="AE24" s="9"/>
      <c r="AF24" s="99"/>
    </row>
    <row r="25" spans="1:32" x14ac:dyDescent="0.25">
      <c r="A25" s="193"/>
      <c r="B25" s="92" t="s">
        <v>127</v>
      </c>
      <c r="C25" s="116"/>
      <c r="D25" s="8"/>
      <c r="E25" s="8"/>
      <c r="F25" s="8"/>
      <c r="G25" s="72"/>
      <c r="H25" s="116"/>
      <c r="I25" s="8"/>
      <c r="J25" s="8"/>
      <c r="K25" s="8"/>
      <c r="L25" s="72"/>
      <c r="M25" s="116"/>
      <c r="N25" s="8"/>
      <c r="O25" s="8"/>
      <c r="P25" s="8"/>
      <c r="Q25" s="72"/>
      <c r="R25" s="92"/>
      <c r="S25" s="9"/>
      <c r="T25" s="9"/>
      <c r="U25" s="9"/>
      <c r="V25" s="131"/>
      <c r="W25" s="116"/>
      <c r="X25" s="8"/>
      <c r="Y25" s="8"/>
      <c r="Z25" s="8"/>
      <c r="AA25" s="72"/>
      <c r="AB25" s="96">
        <f>'[2]Results SimaPro (GF)'!AF7</f>
        <v>4.9988212950740039E-2</v>
      </c>
      <c r="AC25" s="78">
        <f>'[2]Results SimaPro (GF)'!AG7</f>
        <v>0.14677485776666555</v>
      </c>
      <c r="AD25" s="78">
        <f>'[2]Results SimaPro (GF)'!AH7</f>
        <v>1.0615627654391595E-2</v>
      </c>
      <c r="AE25" s="78">
        <f>'[2]Results SimaPro (GF)'!AI7</f>
        <v>3.2540702306905214E-2</v>
      </c>
      <c r="AF25" s="100">
        <f>'[2]Results SimaPro (GF)'!AJ7</f>
        <v>0.76008059932129757</v>
      </c>
    </row>
    <row r="26" spans="1:32" x14ac:dyDescent="0.25">
      <c r="B26" s="92"/>
      <c r="C26" s="116"/>
      <c r="D26" s="8"/>
      <c r="E26" s="8"/>
      <c r="F26" s="8"/>
      <c r="G26" s="72"/>
      <c r="H26" s="116"/>
      <c r="I26" s="8"/>
      <c r="J26" s="8"/>
      <c r="K26" s="8"/>
      <c r="L26" s="72"/>
      <c r="M26" s="116"/>
      <c r="N26" s="8"/>
      <c r="O26" s="8"/>
      <c r="P26" s="8"/>
      <c r="Q26" s="72"/>
      <c r="R26" s="92"/>
      <c r="S26" s="9"/>
      <c r="T26" s="9"/>
      <c r="U26" s="9"/>
      <c r="V26" s="131"/>
      <c r="W26" s="116"/>
      <c r="X26" s="8"/>
      <c r="Y26" s="8"/>
      <c r="Z26" s="8"/>
      <c r="AA26" s="72"/>
      <c r="AB26" s="92"/>
      <c r="AC26" s="9"/>
      <c r="AD26" s="9"/>
      <c r="AE26" s="9"/>
      <c r="AF26" s="99"/>
    </row>
    <row r="27" spans="1:32" x14ac:dyDescent="0.25">
      <c r="A27" s="193" t="s">
        <v>150</v>
      </c>
      <c r="B27" s="92" t="s">
        <v>119</v>
      </c>
      <c r="C27" s="116">
        <f>'[1]Results Flue gas - MEA (GF)'!AF16</f>
        <v>0.18875053190680763</v>
      </c>
      <c r="D27" s="8">
        <f>'[1]Results Flue gas - MEA (GF)'!AG16</f>
        <v>0.17559489505025452</v>
      </c>
      <c r="E27" s="8">
        <f>'[1]Results Flue gas - MEA (GF)'!AH16</f>
        <v>1.0820283123023137E-2</v>
      </c>
      <c r="F27" s="8">
        <f>'[1]Results Flue gas - MEA (GF)'!AI16</f>
        <v>5.5437062190008145E-4</v>
      </c>
      <c r="G27" s="72">
        <f>'[1]Results Flue gas - MEA (GF)'!AJ16</f>
        <v>0.62427991929801463</v>
      </c>
      <c r="H27" s="116"/>
      <c r="I27" s="8"/>
      <c r="J27" s="8"/>
      <c r="K27" s="8"/>
      <c r="L27" s="72"/>
      <c r="M27" s="116"/>
      <c r="N27" s="8"/>
      <c r="O27" s="8"/>
      <c r="P27" s="8"/>
      <c r="Q27" s="72"/>
      <c r="R27" s="92"/>
      <c r="S27" s="9"/>
      <c r="T27" s="9"/>
      <c r="U27" s="9"/>
      <c r="V27" s="131"/>
      <c r="W27" s="116"/>
      <c r="X27" s="8"/>
      <c r="Y27" s="8"/>
      <c r="Z27" s="8"/>
      <c r="AA27" s="72"/>
      <c r="AB27" s="92"/>
      <c r="AC27" s="9"/>
      <c r="AD27" s="9"/>
      <c r="AE27" s="9"/>
      <c r="AF27" s="99"/>
    </row>
    <row r="28" spans="1:32" x14ac:dyDescent="0.25">
      <c r="A28" s="193"/>
      <c r="B28" s="92" t="s">
        <v>120</v>
      </c>
      <c r="C28" s="116"/>
      <c r="D28" s="8"/>
      <c r="E28" s="8"/>
      <c r="F28" s="8"/>
      <c r="G28" s="50"/>
      <c r="H28" s="116">
        <f>'[1]Results Flue gas - membran (GF)'!AF16</f>
        <v>0.28580830375879174</v>
      </c>
      <c r="I28" s="8">
        <f>'[1]Results Flue gas - membran (GF)'!AG16</f>
        <v>0.26651221665416419</v>
      </c>
      <c r="J28" s="8">
        <f>'[1]Results Flue gas - membran (GF)'!AH16</f>
        <v>1.6422673558460808E-2</v>
      </c>
      <c r="K28" s="8">
        <f>'[1]Results Flue gas - membran (GF)'!AI16</f>
        <v>8.4140568692632912E-4</v>
      </c>
      <c r="L28" s="72">
        <f>'[1]Results Flue gas - membran (GF)'!AJ16</f>
        <v>0.43041540034165698</v>
      </c>
      <c r="M28" s="116"/>
      <c r="N28" s="8"/>
      <c r="O28" s="8"/>
      <c r="P28" s="8"/>
      <c r="Q28" s="72"/>
      <c r="R28" s="92"/>
      <c r="S28" s="9"/>
      <c r="T28" s="9"/>
      <c r="U28" s="9"/>
      <c r="V28" s="131"/>
      <c r="W28" s="116"/>
      <c r="X28" s="8"/>
      <c r="Y28" s="8"/>
      <c r="Z28" s="8"/>
      <c r="AA28" s="72"/>
      <c r="AB28" s="92"/>
      <c r="AC28" s="9"/>
      <c r="AD28" s="9"/>
      <c r="AE28" s="9"/>
      <c r="AF28" s="99"/>
    </row>
    <row r="29" spans="1:32" x14ac:dyDescent="0.25">
      <c r="A29" s="193"/>
      <c r="B29" s="92" t="s">
        <v>127</v>
      </c>
      <c r="C29" s="51"/>
      <c r="D29" s="77"/>
      <c r="E29" s="8"/>
      <c r="F29" s="8"/>
      <c r="G29" s="52"/>
      <c r="H29" s="116"/>
      <c r="I29" s="8"/>
      <c r="J29" s="8"/>
      <c r="K29" s="8"/>
      <c r="L29" s="50"/>
      <c r="M29" s="116">
        <f>'[1]Results SimaPro (GF)'!AF16</f>
        <v>0.25420812981842361</v>
      </c>
      <c r="N29" s="8">
        <f>'[1]Results SimaPro (GF)'!AG16</f>
        <v>0.23815746799523119</v>
      </c>
      <c r="O29" s="8">
        <f>'[1]Results SimaPro (GF)'!AH16</f>
        <v>1.4675433504304284E-2</v>
      </c>
      <c r="P29" s="8">
        <f>'[1]Results SimaPro (GF)'!AI16</f>
        <v>7.51886913605825E-4</v>
      </c>
      <c r="Q29" s="72">
        <f>'[1]Results SimaPro (GF)'!AJ16</f>
        <v>0.49220708176843508</v>
      </c>
      <c r="R29" s="92"/>
      <c r="S29" s="9"/>
      <c r="T29" s="9"/>
      <c r="U29" s="9"/>
      <c r="V29" s="131"/>
      <c r="W29" s="116"/>
      <c r="X29" s="8"/>
      <c r="Y29" s="8"/>
      <c r="Z29" s="8"/>
      <c r="AA29" s="72"/>
      <c r="AB29" s="92"/>
      <c r="AC29" s="9"/>
      <c r="AD29" s="9"/>
      <c r="AE29" s="9"/>
      <c r="AF29" s="99"/>
    </row>
    <row r="30" spans="1:32" x14ac:dyDescent="0.25">
      <c r="A30" s="193" t="s">
        <v>281</v>
      </c>
      <c r="B30" s="92" t="s">
        <v>119</v>
      </c>
      <c r="C30" s="51"/>
      <c r="D30" s="77"/>
      <c r="E30" s="8"/>
      <c r="F30" s="8"/>
      <c r="G30" s="52"/>
      <c r="H30" s="51"/>
      <c r="I30" s="77"/>
      <c r="J30" s="8"/>
      <c r="K30" s="8"/>
      <c r="L30" s="50"/>
      <c r="M30" s="116"/>
      <c r="N30" s="8"/>
      <c r="O30" s="8"/>
      <c r="P30" s="8"/>
      <c r="Q30" s="69"/>
      <c r="R30" s="96">
        <f>'[2]Results Flue gas - MEA (GF)'!AF16</f>
        <v>4.0502739475112688E-2</v>
      </c>
      <c r="S30" s="78">
        <f>'[2]Results Flue gas - MEA (GF)'!AG16</f>
        <v>8.493176931532441E-2</v>
      </c>
      <c r="T30" s="78">
        <f>'[2]Results Flue gas - MEA (GF)'!AH16</f>
        <v>6.9258421097114229E-3</v>
      </c>
      <c r="U30" s="78">
        <f>'[2]Results Flue gas - MEA (GF)'!AI16</f>
        <v>2.1821551324576732E-2</v>
      </c>
      <c r="V30" s="134">
        <f>'[2]Results Flue gas - MEA (GF)'!AJ16</f>
        <v>0.84581809777527472</v>
      </c>
      <c r="W30" s="116"/>
      <c r="X30" s="8"/>
      <c r="Y30" s="8"/>
      <c r="Z30" s="8"/>
      <c r="AA30" s="72"/>
      <c r="AB30" s="92"/>
      <c r="AC30" s="9"/>
      <c r="AD30" s="9"/>
      <c r="AE30" s="9"/>
      <c r="AF30" s="99"/>
    </row>
    <row r="31" spans="1:32" x14ac:dyDescent="0.25">
      <c r="A31" s="193"/>
      <c r="B31" s="92" t="s">
        <v>120</v>
      </c>
      <c r="C31" s="51"/>
      <c r="D31" s="77"/>
      <c r="E31" s="8"/>
      <c r="F31" s="8"/>
      <c r="G31" s="52"/>
      <c r="H31" s="51"/>
      <c r="I31" s="77"/>
      <c r="J31" s="8"/>
      <c r="K31" s="8"/>
      <c r="L31" s="52"/>
      <c r="M31" s="51"/>
      <c r="N31" s="50"/>
      <c r="O31" s="50"/>
      <c r="P31" s="50"/>
      <c r="Q31" s="69"/>
      <c r="R31" s="96"/>
      <c r="S31" s="78"/>
      <c r="T31" s="78"/>
      <c r="U31" s="78"/>
      <c r="V31" s="83"/>
      <c r="W31" s="116">
        <f>'[2]Results Flue gas - membran (GF)'!AF16</f>
        <v>6.0107388329440729E-2</v>
      </c>
      <c r="X31" s="8">
        <f>'[2]Results Flue gas - membran (GF)'!AG16</f>
        <v>0.12496575740648257</v>
      </c>
      <c r="Y31" s="8">
        <f>'[2]Results Flue gas - membran (GF)'!AH16</f>
        <v>1.0190451840282637E-2</v>
      </c>
      <c r="Z31" s="8">
        <f>'[2]Results Flue gas - membran (GF)'!AI16</f>
        <v>3.2107498890502115E-2</v>
      </c>
      <c r="AA31" s="72">
        <f>'[2]Results Flue gas - membran (GF)'!AJ16</f>
        <v>0.77262890353329194</v>
      </c>
      <c r="AB31" s="92"/>
      <c r="AC31" s="9"/>
      <c r="AD31" s="9"/>
      <c r="AE31" s="9"/>
      <c r="AF31" s="99"/>
    </row>
    <row r="32" spans="1:32" x14ac:dyDescent="0.25">
      <c r="A32" s="193"/>
      <c r="B32" s="92" t="s">
        <v>127</v>
      </c>
      <c r="C32" s="51"/>
      <c r="D32" s="77"/>
      <c r="E32" s="8"/>
      <c r="F32" s="8"/>
      <c r="G32" s="52"/>
      <c r="H32" s="51"/>
      <c r="I32" s="77"/>
      <c r="J32" s="8"/>
      <c r="K32" s="8"/>
      <c r="L32" s="52"/>
      <c r="M32" s="51"/>
      <c r="N32" s="50"/>
      <c r="O32" s="50"/>
      <c r="P32" s="50"/>
      <c r="Q32" s="69"/>
      <c r="R32" s="96"/>
      <c r="S32" s="78"/>
      <c r="T32" s="78"/>
      <c r="U32" s="78"/>
      <c r="V32" s="83"/>
      <c r="W32" s="51"/>
      <c r="X32" s="78"/>
      <c r="Y32" s="78"/>
      <c r="Z32" s="78"/>
      <c r="AA32" s="100"/>
      <c r="AB32" s="96">
        <f>'[2]Results SimaPro (GF)'!AF16</f>
        <v>5.2303236747937298E-2</v>
      </c>
      <c r="AC32" s="78">
        <f>'[2]Results SimaPro (GF)'!AG16</f>
        <v>0.1112604368870547</v>
      </c>
      <c r="AD32" s="78">
        <f>'[2]Results SimaPro (GF)'!AH16</f>
        <v>1.3149269334616484E-2</v>
      </c>
      <c r="AE32" s="78">
        <f>'[2]Results SimaPro (GF)'!AI16</f>
        <v>4.8049003188165969E-2</v>
      </c>
      <c r="AF32" s="100">
        <f>'[2]Results SimaPro (GF)'!AJ16</f>
        <v>0.77523805384222555</v>
      </c>
    </row>
    <row r="33" spans="2:32" ht="15.75" thickBot="1" x14ac:dyDescent="0.3">
      <c r="B33" s="93"/>
      <c r="C33" s="53"/>
      <c r="D33" s="95"/>
      <c r="E33" s="54"/>
      <c r="F33" s="54"/>
      <c r="G33" s="55"/>
      <c r="H33" s="53"/>
      <c r="I33" s="95"/>
      <c r="J33" s="54"/>
      <c r="K33" s="54"/>
      <c r="L33" s="55"/>
      <c r="M33" s="53"/>
      <c r="N33" s="94"/>
      <c r="O33" s="94"/>
      <c r="P33" s="94"/>
      <c r="Q33" s="70"/>
      <c r="R33" s="97"/>
      <c r="S33" s="84"/>
      <c r="T33" s="84"/>
      <c r="U33" s="84"/>
      <c r="V33" s="98"/>
      <c r="W33" s="53"/>
      <c r="X33" s="95"/>
      <c r="Y33" s="54"/>
      <c r="Z33" s="54"/>
      <c r="AA33" s="55"/>
      <c r="AB33" s="101"/>
      <c r="AC33" s="88"/>
      <c r="AD33" s="88"/>
      <c r="AE33" s="88"/>
      <c r="AF33" s="102"/>
    </row>
    <row r="35" spans="2:32" x14ac:dyDescent="0.25">
      <c r="D35">
        <f>(C27+H28+M29)/3</f>
        <v>0.24292232182800766</v>
      </c>
    </row>
    <row r="38" spans="2:32" x14ac:dyDescent="0.25">
      <c r="E38" s="9" t="s">
        <v>115</v>
      </c>
    </row>
    <row r="39" spans="2:32" x14ac:dyDescent="0.25">
      <c r="D39" s="9" t="s">
        <v>9</v>
      </c>
      <c r="E39" s="9">
        <v>0</v>
      </c>
    </row>
    <row r="40" spans="2:32" x14ac:dyDescent="0.25">
      <c r="D40" s="9" t="s">
        <v>8</v>
      </c>
      <c r="E40" s="9">
        <v>0</v>
      </c>
    </row>
    <row r="41" spans="2:32" x14ac:dyDescent="0.25">
      <c r="D41" s="9" t="s">
        <v>10</v>
      </c>
      <c r="E41" s="9">
        <v>0</v>
      </c>
    </row>
    <row r="42" spans="2:32" x14ac:dyDescent="0.25">
      <c r="D42" s="9" t="s">
        <v>7</v>
      </c>
      <c r="E42" s="9">
        <v>0</v>
      </c>
    </row>
    <row r="45" spans="2:32" ht="18" x14ac:dyDescent="0.35">
      <c r="B45" s="74" t="s">
        <v>119</v>
      </c>
      <c r="C45" s="164" t="s">
        <v>126</v>
      </c>
      <c r="D45" s="164"/>
      <c r="E45" s="164"/>
      <c r="F45" s="164"/>
    </row>
    <row r="46" spans="2:32" ht="18" x14ac:dyDescent="0.35">
      <c r="B46" s="74" t="s">
        <v>120</v>
      </c>
      <c r="C46" s="164" t="s">
        <v>139</v>
      </c>
      <c r="D46" s="164"/>
      <c r="E46" s="164"/>
      <c r="F46" s="164"/>
    </row>
    <row r="47" spans="2:32" ht="18" x14ac:dyDescent="0.35">
      <c r="B47" s="74" t="s">
        <v>127</v>
      </c>
      <c r="C47" s="164" t="s">
        <v>121</v>
      </c>
      <c r="D47" s="164"/>
      <c r="E47" s="164"/>
      <c r="F47" s="164"/>
    </row>
  </sheetData>
  <mergeCells count="20">
    <mergeCell ref="R2:AF2"/>
    <mergeCell ref="C3:G3"/>
    <mergeCell ref="H3:L3"/>
    <mergeCell ref="M3:Q3"/>
    <mergeCell ref="R3:V3"/>
    <mergeCell ref="W3:AA3"/>
    <mergeCell ref="AB3:AF3"/>
    <mergeCell ref="C45:F45"/>
    <mergeCell ref="C46:F46"/>
    <mergeCell ref="C47:F47"/>
    <mergeCell ref="A2:A3"/>
    <mergeCell ref="C2:Q2"/>
    <mergeCell ref="A6:A8"/>
    <mergeCell ref="A9:A11"/>
    <mergeCell ref="A13:A15"/>
    <mergeCell ref="A16:A18"/>
    <mergeCell ref="A20:A22"/>
    <mergeCell ref="A23:A25"/>
    <mergeCell ref="A27:A29"/>
    <mergeCell ref="A30:A3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Comparación 1-2 (MEA)</vt:lpstr>
      <vt:lpstr>Grafica (MEA)</vt:lpstr>
      <vt:lpstr>Comparación 1-2 (MEA) ReciPe OK</vt:lpstr>
      <vt:lpstr>Comparación 1-2 (membrane)</vt:lpstr>
      <vt:lpstr>Grafica (membrane)</vt:lpstr>
      <vt:lpstr>Comparación 1-2 (membra) ReciPe</vt:lpstr>
      <vt:lpstr>Comparación 1-2 (flue gas) OK</vt:lpstr>
      <vt:lpstr>Grafica (flue gas) OK</vt:lpstr>
      <vt:lpstr>Grafica (flue gas) OK (2)</vt:lpstr>
      <vt:lpstr>Conclusiones OK</vt:lpstr>
      <vt:lpstr>Montecarlo (4 imp) OK</vt:lpstr>
      <vt:lpstr>Montecarlo (15 imp)</vt:lpstr>
      <vt:lpstr>Distancia y sensibilidad OK</vt:lpstr>
      <vt:lpstr>Comparación NPK Pure 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Rojo</dc:creator>
  <cp:lastModifiedBy>ELENA MARIA ROJO DE BENITO</cp:lastModifiedBy>
  <dcterms:created xsi:type="dcterms:W3CDTF">2015-06-05T18:17:20Z</dcterms:created>
  <dcterms:modified xsi:type="dcterms:W3CDTF">2024-03-21T13:14:39Z</dcterms:modified>
</cp:coreProperties>
</file>